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svr\services\GEE DFCG_DPFC_PILOTAGE_COMMERCIAL SVR\PILOTAGE 2019\Barometre BDD\PRO\"/>
    </mc:Choice>
  </mc:AlternateContent>
  <bookViews>
    <workbookView showSheetTabs="0" xWindow="0" yWindow="0" windowWidth="28800" windowHeight="12000" tabRatio="562"/>
  </bookViews>
  <sheets>
    <sheet name="Accueil" sheetId="18" r:id="rId1"/>
    <sheet name="PV PRO" sheetId="15" r:id="rId2"/>
    <sheet name="PV PRESCRIP" sheetId="17" r:id="rId3"/>
    <sheet name="PV ASSO" sheetId="20" r:id="rId4"/>
    <sheet name="RECAP PDV" sheetId="1" r:id="rId5"/>
    <sheet name="RECAP AG" sheetId="2" r:id="rId6"/>
    <sheet name="RECAP TER" sheetId="3" r:id="rId7"/>
    <sheet name="RECAP DC" sheetId="4" r:id="rId8"/>
    <sheet name="OBJECTIFS" sheetId="13" r:id="rId9"/>
    <sheet name="ETP" sheetId="14" r:id="rId10"/>
    <sheet name="COLLECTE" sheetId="5" r:id="rId11"/>
    <sheet name="DAV" sheetId="12" r:id="rId12"/>
    <sheet name="CREDIT" sheetId="6" r:id="rId13"/>
    <sheet name="LLD" sheetId="16" r:id="rId14"/>
    <sheet name="FORFAIT" sheetId="7" r:id="rId15"/>
    <sheet name="PROACTIF" sheetId="8" r:id="rId16"/>
    <sheet name="PNB PRO" sheetId="10" r:id="rId17"/>
    <sheet name="MARGE" sheetId="19" r:id="rId18"/>
    <sheet name="Asso Collecte" sheetId="21" r:id="rId19"/>
    <sheet name="Asso Dav" sheetId="22" r:id="rId20"/>
    <sheet name="Asso Forf" sheetId="23" r:id="rId21"/>
    <sheet name="Asso Actif" sheetId="24" r:id="rId22"/>
    <sheet name="Asso DRC" sheetId="25" r:id="rId2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" i="25" l="1"/>
  <c r="I1" i="25" s="1"/>
  <c r="P10" i="20" s="1"/>
  <c r="G1" i="25"/>
  <c r="E1" i="25"/>
  <c r="F1" i="25" s="1"/>
  <c r="M10" i="20" s="1"/>
  <c r="D1" i="25"/>
  <c r="D1" i="24" l="1"/>
  <c r="J10" i="20" s="1"/>
  <c r="L10" i="20" s="1"/>
  <c r="R10" i="20"/>
  <c r="O10" i="20"/>
  <c r="T10" i="20"/>
  <c r="G10" i="20" l="1"/>
  <c r="I10" i="20" s="1"/>
  <c r="D10" i="20"/>
  <c r="F10" i="20" s="1"/>
  <c r="K6" i="22"/>
  <c r="D3" i="20" l="1"/>
  <c r="F8" i="20" s="1"/>
  <c r="D3" i="17"/>
  <c r="D3" i="15"/>
  <c r="R8" i="20" l="1"/>
  <c r="O8" i="20"/>
  <c r="U8" i="20"/>
  <c r="L8" i="20"/>
  <c r="I8" i="20"/>
  <c r="Q17" i="17"/>
  <c r="Q16" i="17"/>
  <c r="Q15" i="17"/>
  <c r="Q14" i="17"/>
  <c r="Q13" i="17"/>
  <c r="Q12" i="17"/>
  <c r="Q11" i="17"/>
  <c r="Q10" i="17"/>
  <c r="AC14" i="4"/>
  <c r="AE14" i="4" s="1"/>
  <c r="R17" i="17" s="1"/>
  <c r="AC7" i="4"/>
  <c r="P11" i="17" s="1"/>
  <c r="AC8" i="4"/>
  <c r="P12" i="17" s="1"/>
  <c r="AC9" i="4"/>
  <c r="P13" i="17" s="1"/>
  <c r="AC10" i="4"/>
  <c r="AE10" i="4" s="1"/>
  <c r="R14" i="17" s="1"/>
  <c r="AC11" i="4"/>
  <c r="P15" i="17" s="1"/>
  <c r="AC12" i="4"/>
  <c r="AE12" i="4" s="1"/>
  <c r="R16" i="17" s="1"/>
  <c r="AC6" i="4"/>
  <c r="P10" i="17" s="1"/>
  <c r="AD14" i="4"/>
  <c r="AD12" i="4"/>
  <c r="AD11" i="4"/>
  <c r="AD10" i="4"/>
  <c r="AD9" i="4"/>
  <c r="AD8" i="4"/>
  <c r="AD7" i="4"/>
  <c r="AD6" i="4"/>
  <c r="AE9" i="4"/>
  <c r="R13" i="17" s="1"/>
  <c r="X6" i="4"/>
  <c r="X7" i="4"/>
  <c r="X8" i="4"/>
  <c r="X9" i="4"/>
  <c r="X10" i="4"/>
  <c r="X11" i="4"/>
  <c r="X12" i="4"/>
  <c r="X14" i="4"/>
  <c r="P17" i="17" l="1"/>
  <c r="P16" i="17"/>
  <c r="P14" i="17"/>
  <c r="AE7" i="4"/>
  <c r="R11" i="17" s="1"/>
  <c r="AE8" i="4"/>
  <c r="R12" i="17" s="1"/>
  <c r="AE11" i="4"/>
  <c r="R15" i="17" s="1"/>
  <c r="AE6" i="4"/>
  <c r="R10" i="17" s="1"/>
  <c r="T17" i="17"/>
  <c r="N17" i="17"/>
  <c r="K17" i="17"/>
  <c r="H17" i="17"/>
  <c r="E17" i="17"/>
  <c r="T16" i="17"/>
  <c r="N16" i="17"/>
  <c r="K16" i="17"/>
  <c r="H16" i="17"/>
  <c r="E16" i="17"/>
  <c r="T15" i="17"/>
  <c r="N15" i="17"/>
  <c r="K15" i="17"/>
  <c r="H15" i="17"/>
  <c r="E15" i="17"/>
  <c r="T14" i="17"/>
  <c r="N14" i="17"/>
  <c r="K14" i="17"/>
  <c r="H14" i="17"/>
  <c r="E14" i="17"/>
  <c r="T13" i="17"/>
  <c r="N13" i="17"/>
  <c r="K13" i="17"/>
  <c r="H13" i="17"/>
  <c r="E13" i="17"/>
  <c r="T12" i="17"/>
  <c r="N12" i="17"/>
  <c r="K12" i="17"/>
  <c r="H12" i="17"/>
  <c r="E12" i="17"/>
  <c r="T11" i="17"/>
  <c r="N11" i="17"/>
  <c r="K11" i="17"/>
  <c r="H11" i="17"/>
  <c r="E11" i="17"/>
  <c r="T10" i="17"/>
  <c r="N10" i="17"/>
  <c r="K10" i="17"/>
  <c r="H10" i="17"/>
  <c r="E10" i="17"/>
  <c r="F8" i="17"/>
  <c r="O8" i="17" s="1"/>
  <c r="I8" i="17" l="1"/>
  <c r="U8" i="17"/>
  <c r="R8" i="17"/>
  <c r="AA14" i="4" l="1"/>
  <c r="U14" i="4"/>
  <c r="O14" i="4"/>
  <c r="L14" i="4"/>
  <c r="F14" i="13"/>
  <c r="Q7" i="13" l="1"/>
  <c r="Q8" i="13"/>
  <c r="Q9" i="13"/>
  <c r="Q10" i="13"/>
  <c r="Q11" i="13"/>
  <c r="Q12" i="13"/>
  <c r="Q6" i="13"/>
  <c r="T30" i="13"/>
  <c r="T31" i="13"/>
  <c r="T32" i="13"/>
  <c r="T33" i="13"/>
  <c r="T34" i="13"/>
  <c r="T35" i="13"/>
  <c r="T29" i="13"/>
  <c r="F8" i="15" l="1"/>
  <c r="R8" i="15" s="1"/>
  <c r="L12" i="14"/>
  <c r="L13" i="14" s="1"/>
  <c r="L14" i="14" s="1"/>
  <c r="L15" i="14" s="1"/>
  <c r="L16" i="14" s="1"/>
  <c r="L17" i="14" s="1"/>
  <c r="L18" i="14" s="1"/>
  <c r="L19" i="14" s="1"/>
  <c r="L20" i="14" s="1"/>
  <c r="L21" i="14" s="1"/>
  <c r="L11" i="14"/>
  <c r="L10" i="14"/>
  <c r="U8" i="15" l="1"/>
  <c r="I8" i="15"/>
  <c r="O8" i="15"/>
  <c r="K156" i="1" l="1"/>
  <c r="N156" i="1"/>
  <c r="T156" i="1"/>
  <c r="Z156" i="1"/>
  <c r="Z7" i="1" l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300" i="1"/>
  <c r="Z301" i="1"/>
  <c r="Z302" i="1"/>
  <c r="Z303" i="1"/>
  <c r="Z304" i="1"/>
  <c r="Z305" i="1"/>
  <c r="Z306" i="1"/>
  <c r="Z307" i="1"/>
  <c r="Z308" i="1"/>
  <c r="Z309" i="1"/>
  <c r="Z310" i="1"/>
  <c r="Z311" i="1"/>
  <c r="Z312" i="1"/>
  <c r="Z313" i="1"/>
  <c r="Z314" i="1"/>
  <c r="Z315" i="1"/>
  <c r="Z316" i="1"/>
  <c r="Z317" i="1"/>
  <c r="Z318" i="1"/>
  <c r="Z319" i="1"/>
  <c r="Z320" i="1"/>
  <c r="Z321" i="1"/>
  <c r="Z322" i="1"/>
  <c r="Z323" i="1"/>
  <c r="Z324" i="1"/>
  <c r="Z325" i="1"/>
  <c r="Z326" i="1"/>
  <c r="Z327" i="1"/>
  <c r="Z328" i="1"/>
  <c r="Z329" i="1"/>
  <c r="Z330" i="1"/>
  <c r="Z331" i="1"/>
  <c r="Z332" i="1"/>
  <c r="Z333" i="1"/>
  <c r="Z334" i="1"/>
  <c r="Z335" i="1"/>
  <c r="Z336" i="1"/>
  <c r="Z337" i="1"/>
  <c r="Z338" i="1"/>
  <c r="Z339" i="1"/>
  <c r="Z340" i="1"/>
  <c r="Z341" i="1"/>
  <c r="Z6" i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6" i="1"/>
  <c r="Z7" i="2" l="1"/>
  <c r="Z8" i="2"/>
  <c r="Z9" i="2"/>
  <c r="Z10" i="2"/>
  <c r="Z11" i="2"/>
  <c r="Z12" i="2"/>
  <c r="Z13" i="2"/>
  <c r="Z14" i="2"/>
  <c r="Z15" i="2"/>
  <c r="Z16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4" i="2"/>
  <c r="Z36" i="2"/>
  <c r="Z37" i="2"/>
  <c r="Z38" i="2"/>
  <c r="Z39" i="2"/>
  <c r="Z42" i="2"/>
  <c r="Z45" i="2"/>
  <c r="Z46" i="2"/>
  <c r="Z47" i="2"/>
  <c r="Z48" i="2"/>
  <c r="Z50" i="2"/>
  <c r="Z52" i="2"/>
  <c r="Z53" i="2"/>
  <c r="Z54" i="2"/>
  <c r="Z57" i="2"/>
  <c r="Z58" i="2"/>
  <c r="Z59" i="2"/>
  <c r="Z60" i="2"/>
  <c r="Z61" i="2"/>
  <c r="Z62" i="2"/>
  <c r="Z63" i="2"/>
  <c r="Z65" i="2"/>
  <c r="Z66" i="2"/>
  <c r="Z67" i="2"/>
  <c r="Z69" i="2"/>
  <c r="Z71" i="2"/>
  <c r="Z72" i="2"/>
  <c r="Z73" i="2"/>
  <c r="Z74" i="2"/>
  <c r="Z75" i="2"/>
  <c r="Z76" i="2"/>
  <c r="Z77" i="2"/>
  <c r="Z78" i="2"/>
  <c r="Z79" i="2"/>
  <c r="Z80" i="2"/>
  <c r="Z81" i="2"/>
  <c r="Z83" i="2"/>
  <c r="Z84" i="2"/>
  <c r="Z85" i="2"/>
  <c r="Z86" i="2"/>
  <c r="Z87" i="2"/>
  <c r="Z88" i="2"/>
  <c r="Z90" i="2"/>
  <c r="Z91" i="2"/>
  <c r="Z92" i="2"/>
  <c r="Z93" i="2"/>
  <c r="Z94" i="2"/>
  <c r="Z95" i="2"/>
  <c r="Z96" i="2"/>
  <c r="Z98" i="2"/>
  <c r="Z99" i="2"/>
  <c r="Z100" i="2"/>
  <c r="Z101" i="2"/>
  <c r="Z102" i="2"/>
  <c r="Z105" i="2"/>
  <c r="Z106" i="2"/>
  <c r="Z108" i="2"/>
  <c r="Z109" i="2"/>
  <c r="Z111" i="2"/>
  <c r="Z112" i="2"/>
  <c r="Z113" i="2"/>
  <c r="Z114" i="2"/>
  <c r="Z115" i="2"/>
  <c r="Z116" i="2"/>
  <c r="Z117" i="2"/>
  <c r="Z118" i="2"/>
  <c r="Z119" i="2"/>
  <c r="Z120" i="2"/>
  <c r="Z122" i="2"/>
  <c r="Z123" i="2"/>
  <c r="Z125" i="2"/>
  <c r="Z126" i="2"/>
  <c r="Z127" i="2"/>
  <c r="Z128" i="2"/>
  <c r="Z129" i="2"/>
  <c r="Z130" i="2"/>
  <c r="Z131" i="2"/>
  <c r="Z132" i="2"/>
  <c r="Z133" i="2"/>
  <c r="Z135" i="2"/>
  <c r="Z136" i="2"/>
  <c r="Z137" i="2"/>
  <c r="Z138" i="2"/>
  <c r="Z139" i="2"/>
  <c r="Z140" i="2"/>
  <c r="Z141" i="2"/>
  <c r="Z142" i="2"/>
  <c r="Z143" i="2"/>
  <c r="Z144" i="2"/>
  <c r="Z145" i="2"/>
  <c r="Z146" i="2"/>
  <c r="Z147" i="2"/>
  <c r="Z149" i="2"/>
  <c r="Z150" i="2"/>
  <c r="Z151" i="2"/>
  <c r="Z152" i="2"/>
  <c r="Z153" i="2"/>
  <c r="Z154" i="2"/>
  <c r="Z155" i="2"/>
  <c r="Z156" i="2"/>
  <c r="Z157" i="2"/>
  <c r="Z158" i="2"/>
  <c r="Z159" i="2"/>
  <c r="Z160" i="2"/>
  <c r="Z161" i="2"/>
  <c r="Z162" i="2"/>
  <c r="Z163" i="2"/>
  <c r="Z164" i="2"/>
  <c r="Z165" i="2"/>
  <c r="Z166" i="2"/>
  <c r="Z168" i="2"/>
  <c r="Z169" i="2"/>
  <c r="Z170" i="2"/>
  <c r="Z171" i="2"/>
  <c r="Z172" i="2"/>
  <c r="Z173" i="2"/>
  <c r="Z174" i="2"/>
  <c r="Z175" i="2"/>
  <c r="Z176" i="2"/>
  <c r="Z177" i="2"/>
  <c r="Z178" i="2"/>
  <c r="Z179" i="2"/>
  <c r="Z180" i="2"/>
  <c r="Z181" i="2"/>
  <c r="Z182" i="2"/>
  <c r="Z183" i="2"/>
  <c r="Z184" i="2"/>
  <c r="Z186" i="2"/>
  <c r="Z187" i="2"/>
  <c r="Z188" i="2"/>
  <c r="Z189" i="2"/>
  <c r="Z190" i="2"/>
  <c r="Z191" i="2"/>
  <c r="Z192" i="2"/>
  <c r="Z193" i="2"/>
  <c r="Z194" i="2"/>
  <c r="Z195" i="2"/>
  <c r="Z196" i="2"/>
  <c r="Z197" i="2"/>
  <c r="Z198" i="2"/>
  <c r="Z199" i="2"/>
  <c r="Z200" i="2"/>
  <c r="Z201" i="2"/>
  <c r="Z202" i="2"/>
  <c r="Z203" i="2"/>
  <c r="Z204" i="2"/>
  <c r="Z206" i="2"/>
  <c r="Z207" i="2"/>
  <c r="Z208" i="2"/>
  <c r="Z209" i="2"/>
  <c r="Z210" i="2"/>
  <c r="Z211" i="2"/>
  <c r="Z212" i="2"/>
  <c r="Z213" i="2"/>
  <c r="Z214" i="2"/>
  <c r="Z215" i="2"/>
  <c r="Z216" i="2"/>
  <c r="Z217" i="2"/>
  <c r="Z218" i="2"/>
  <c r="Z219" i="2"/>
  <c r="Z221" i="2"/>
  <c r="Z222" i="2"/>
  <c r="Z223" i="2"/>
  <c r="Z224" i="2"/>
  <c r="Z225" i="2"/>
  <c r="Z226" i="2"/>
  <c r="Z227" i="2"/>
  <c r="Z228" i="2"/>
  <c r="Z229" i="2"/>
  <c r="Z230" i="2"/>
  <c r="Z231" i="2"/>
  <c r="Z232" i="2"/>
  <c r="Z233" i="2"/>
  <c r="Z234" i="2"/>
  <c r="Z235" i="2"/>
  <c r="Z236" i="2"/>
  <c r="Z237" i="2"/>
  <c r="Z238" i="2"/>
  <c r="Z239" i="2"/>
  <c r="Z240" i="2"/>
  <c r="Z241" i="2"/>
  <c r="Z243" i="2"/>
  <c r="Z244" i="2"/>
  <c r="Z245" i="2"/>
  <c r="Z246" i="2"/>
  <c r="Z247" i="2"/>
  <c r="Z248" i="2"/>
  <c r="Z249" i="2"/>
  <c r="Z250" i="2"/>
  <c r="Z251" i="2"/>
  <c r="Z252" i="2"/>
  <c r="Z253" i="2"/>
  <c r="Z254" i="2"/>
  <c r="Z255" i="2"/>
  <c r="Z256" i="2"/>
  <c r="Z257" i="2"/>
  <c r="Z258" i="2"/>
  <c r="Z259" i="2"/>
  <c r="Z260" i="2"/>
  <c r="Z262" i="2"/>
  <c r="Z263" i="2"/>
  <c r="Z264" i="2"/>
  <c r="Z265" i="2"/>
  <c r="Z266" i="2"/>
  <c r="Z267" i="2"/>
  <c r="Z268" i="2"/>
  <c r="Z269" i="2"/>
  <c r="Z270" i="2"/>
  <c r="Z271" i="2"/>
  <c r="Z272" i="2"/>
  <c r="Z273" i="2"/>
  <c r="Z274" i="2"/>
  <c r="Z275" i="2"/>
  <c r="Z276" i="2"/>
  <c r="Z277" i="2"/>
  <c r="Z278" i="2"/>
  <c r="Z279" i="2"/>
  <c r="Z280" i="2"/>
  <c r="Z283" i="2"/>
  <c r="Z284" i="2"/>
  <c r="Z285" i="2"/>
  <c r="Z286" i="2"/>
  <c r="Z287" i="2"/>
  <c r="Z288" i="2"/>
  <c r="Z289" i="2"/>
  <c r="Z290" i="2"/>
  <c r="Z291" i="2"/>
  <c r="Z292" i="2"/>
  <c r="Z293" i="2"/>
  <c r="Z294" i="2"/>
  <c r="Z295" i="2"/>
  <c r="Z296" i="2"/>
  <c r="Z297" i="2"/>
  <c r="Z298" i="2"/>
  <c r="Z299" i="2"/>
  <c r="Z301" i="2"/>
  <c r="Z302" i="2"/>
  <c r="Z303" i="2"/>
  <c r="Z304" i="2"/>
  <c r="Z305" i="2"/>
  <c r="Z306" i="2"/>
  <c r="Z307" i="2"/>
  <c r="Z308" i="2"/>
  <c r="Z309" i="2"/>
  <c r="Z310" i="2"/>
  <c r="Z311" i="2"/>
  <c r="Z312" i="2"/>
  <c r="Z281" i="2"/>
  <c r="Z64" i="2" l="1"/>
  <c r="Z41" i="2"/>
  <c r="Z35" i="2"/>
  <c r="Z6" i="2"/>
  <c r="Z6" i="3"/>
  <c r="Z20" i="3"/>
  <c r="Z242" i="2"/>
  <c r="Z300" i="2"/>
  <c r="Z23" i="3"/>
  <c r="Z110" i="2"/>
  <c r="Z104" i="2"/>
  <c r="Z9" i="3"/>
  <c r="Z51" i="2"/>
  <c r="Z282" i="2"/>
  <c r="Z22" i="3"/>
  <c r="Z17" i="3"/>
  <c r="Z185" i="2"/>
  <c r="Z103" i="2"/>
  <c r="Z97" i="2"/>
  <c r="Z70" i="2"/>
  <c r="Z56" i="2"/>
  <c r="Z121" i="2"/>
  <c r="Z11" i="3"/>
  <c r="Z89" i="2"/>
  <c r="Z82" i="2"/>
  <c r="Z44" i="2"/>
  <c r="Z40" i="2"/>
  <c r="Z167" i="2"/>
  <c r="Z16" i="3"/>
  <c r="Z12" i="3"/>
  <c r="Z107" i="2"/>
  <c r="Z10" i="3"/>
  <c r="Z68" i="2"/>
  <c r="Z55" i="2"/>
  <c r="Z14" i="3"/>
  <c r="Z134" i="2"/>
  <c r="Z49" i="2"/>
  <c r="Z43" i="2"/>
  <c r="Z33" i="2"/>
  <c r="Z8" i="3"/>
  <c r="Z17" i="2"/>
  <c r="Z7" i="3"/>
  <c r="Z21" i="3"/>
  <c r="Z261" i="2"/>
  <c r="Z18" i="3"/>
  <c r="Z205" i="2"/>
  <c r="Z19" i="3"/>
  <c r="Z220" i="2"/>
  <c r="Z148" i="2"/>
  <c r="Z15" i="3"/>
  <c r="Z13" i="3"/>
  <c r="Z124" i="2"/>
  <c r="R14" i="4"/>
  <c r="K17" i="15" s="1"/>
  <c r="R12" i="4"/>
  <c r="R11" i="4"/>
  <c r="R10" i="4"/>
  <c r="R9" i="4"/>
  <c r="R8" i="4"/>
  <c r="R7" i="4"/>
  <c r="R6" i="4"/>
  <c r="Q14" i="13" l="1"/>
  <c r="R14" i="13"/>
  <c r="S14" i="13"/>
  <c r="T14" i="13"/>
  <c r="P14" i="13"/>
  <c r="K16" i="15"/>
  <c r="K15" i="15"/>
  <c r="K14" i="15"/>
  <c r="K13" i="15"/>
  <c r="K12" i="15"/>
  <c r="K11" i="15"/>
  <c r="K10" i="15"/>
  <c r="L9" i="4" l="1"/>
  <c r="L11" i="4"/>
  <c r="I7" i="4"/>
  <c r="I8" i="4"/>
  <c r="I9" i="4"/>
  <c r="I10" i="4"/>
  <c r="I11" i="4"/>
  <c r="I12" i="4"/>
  <c r="I6" i="4"/>
  <c r="I6" i="13"/>
  <c r="L6" i="4" s="1"/>
  <c r="J6" i="13"/>
  <c r="U6" i="4" s="1"/>
  <c r="K6" i="13"/>
  <c r="AA6" i="4" s="1"/>
  <c r="L6" i="13"/>
  <c r="I7" i="13"/>
  <c r="L7" i="4" s="1"/>
  <c r="J7" i="13"/>
  <c r="U7" i="4" s="1"/>
  <c r="K7" i="13"/>
  <c r="AA7" i="4" s="1"/>
  <c r="L7" i="13"/>
  <c r="I8" i="13"/>
  <c r="L8" i="4" s="1"/>
  <c r="J8" i="13"/>
  <c r="U8" i="4" s="1"/>
  <c r="K8" i="13"/>
  <c r="AA8" i="4" s="1"/>
  <c r="L8" i="13"/>
  <c r="I9" i="13"/>
  <c r="J9" i="13"/>
  <c r="U9" i="4" s="1"/>
  <c r="K9" i="13"/>
  <c r="AA9" i="4" s="1"/>
  <c r="L9" i="13"/>
  <c r="I10" i="13"/>
  <c r="L10" i="4" s="1"/>
  <c r="J10" i="13"/>
  <c r="U10" i="4" s="1"/>
  <c r="K10" i="13"/>
  <c r="AA10" i="4" s="1"/>
  <c r="L10" i="13"/>
  <c r="I11" i="13"/>
  <c r="J11" i="13"/>
  <c r="U11" i="4" s="1"/>
  <c r="K11" i="13"/>
  <c r="AA11" i="4" s="1"/>
  <c r="L11" i="13"/>
  <c r="I12" i="13"/>
  <c r="L12" i="4" s="1"/>
  <c r="J12" i="13"/>
  <c r="U12" i="4" s="1"/>
  <c r="K12" i="13"/>
  <c r="AA12" i="4" s="1"/>
  <c r="L12" i="13"/>
  <c r="H7" i="13"/>
  <c r="O7" i="4" s="1"/>
  <c r="H8" i="13"/>
  <c r="O8" i="4" s="1"/>
  <c r="H9" i="13"/>
  <c r="O9" i="4" s="1"/>
  <c r="H10" i="13"/>
  <c r="O10" i="4" s="1"/>
  <c r="H11" i="13"/>
  <c r="O11" i="4" s="1"/>
  <c r="H12" i="13"/>
  <c r="O12" i="4" s="1"/>
  <c r="H6" i="13"/>
  <c r="O6" i="4" s="1"/>
  <c r="W12" i="4" l="1"/>
  <c r="C16" i="17"/>
  <c r="W8" i="4"/>
  <c r="P12" i="15" s="1"/>
  <c r="C12" i="17"/>
  <c r="N11" i="4"/>
  <c r="P11" i="4" s="1"/>
  <c r="W11" i="4"/>
  <c r="P15" i="15" s="1"/>
  <c r="C15" i="17"/>
  <c r="W7" i="4"/>
  <c r="P11" i="15" s="1"/>
  <c r="C11" i="17"/>
  <c r="N10" i="4"/>
  <c r="P10" i="4" s="1"/>
  <c r="W10" i="4"/>
  <c r="C14" i="17"/>
  <c r="W9" i="4"/>
  <c r="Y9" i="4" s="1"/>
  <c r="C13" i="17"/>
  <c r="N6" i="4"/>
  <c r="P6" i="4" s="1"/>
  <c r="W6" i="4"/>
  <c r="P10" i="15" s="1"/>
  <c r="C10" i="17"/>
  <c r="Z7" i="4"/>
  <c r="C11" i="15"/>
  <c r="P13" i="15"/>
  <c r="Z9" i="4"/>
  <c r="C13" i="15"/>
  <c r="P16" i="15"/>
  <c r="Z12" i="4"/>
  <c r="C16" i="15"/>
  <c r="Z8" i="4"/>
  <c r="C12" i="15"/>
  <c r="Z11" i="4"/>
  <c r="C15" i="15"/>
  <c r="N8" i="4"/>
  <c r="N7" i="4"/>
  <c r="Z6" i="4"/>
  <c r="C10" i="15"/>
  <c r="I14" i="4"/>
  <c r="N12" i="4"/>
  <c r="P14" i="15"/>
  <c r="Z10" i="4"/>
  <c r="C14" i="15"/>
  <c r="N9" i="4"/>
  <c r="Q15" i="15"/>
  <c r="Q13" i="15"/>
  <c r="Q11" i="15"/>
  <c r="Q16" i="15"/>
  <c r="Q14" i="15"/>
  <c r="Q12" i="15"/>
  <c r="Q10" i="15"/>
  <c r="T14" i="15"/>
  <c r="T12" i="15"/>
  <c r="T10" i="15"/>
  <c r="T13" i="15"/>
  <c r="T16" i="15"/>
  <c r="T15" i="15"/>
  <c r="T11" i="15"/>
  <c r="H12" i="15"/>
  <c r="N11" i="15"/>
  <c r="H13" i="15"/>
  <c r="E11" i="15"/>
  <c r="H11" i="15"/>
  <c r="N12" i="15"/>
  <c r="E10" i="15"/>
  <c r="N10" i="15"/>
  <c r="E13" i="15"/>
  <c r="H10" i="15"/>
  <c r="N16" i="15"/>
  <c r="E12" i="15"/>
  <c r="H16" i="15"/>
  <c r="N15" i="15"/>
  <c r="E16" i="15"/>
  <c r="E15" i="15"/>
  <c r="H15" i="15"/>
  <c r="N14" i="15"/>
  <c r="E14" i="15"/>
  <c r="H14" i="15"/>
  <c r="N13" i="15"/>
  <c r="S15" i="15" l="1"/>
  <c r="S15" i="17"/>
  <c r="G10" i="15"/>
  <c r="G10" i="17"/>
  <c r="G16" i="15"/>
  <c r="G16" i="17"/>
  <c r="W14" i="4"/>
  <c r="C17" i="17"/>
  <c r="Z14" i="4"/>
  <c r="S17" i="17" s="1"/>
  <c r="S13" i="15"/>
  <c r="S13" i="17"/>
  <c r="I14" i="15"/>
  <c r="I14" i="17"/>
  <c r="I10" i="15"/>
  <c r="I10" i="17"/>
  <c r="G15" i="15"/>
  <c r="G15" i="17"/>
  <c r="S10" i="15"/>
  <c r="S10" i="17"/>
  <c r="S12" i="15"/>
  <c r="S12" i="17"/>
  <c r="S14" i="15"/>
  <c r="S14" i="17"/>
  <c r="I15" i="15"/>
  <c r="I15" i="17"/>
  <c r="G13" i="15"/>
  <c r="G13" i="17"/>
  <c r="S11" i="15"/>
  <c r="S11" i="17"/>
  <c r="G11" i="15"/>
  <c r="G11" i="17"/>
  <c r="G14" i="15"/>
  <c r="G14" i="17"/>
  <c r="G12" i="15"/>
  <c r="G12" i="17"/>
  <c r="S16" i="15"/>
  <c r="S16" i="17"/>
  <c r="R13" i="15"/>
  <c r="Y12" i="4"/>
  <c r="Y7" i="4"/>
  <c r="Y10" i="4"/>
  <c r="AB11" i="4"/>
  <c r="AB9" i="4"/>
  <c r="AB8" i="4"/>
  <c r="AB12" i="4"/>
  <c r="AB6" i="4"/>
  <c r="P12" i="4"/>
  <c r="P8" i="4"/>
  <c r="P9" i="4"/>
  <c r="AB10" i="4"/>
  <c r="Y6" i="4"/>
  <c r="Q17" i="15"/>
  <c r="T17" i="15"/>
  <c r="N17" i="15"/>
  <c r="C17" i="15"/>
  <c r="N14" i="4"/>
  <c r="G17" i="17" s="1"/>
  <c r="E17" i="15"/>
  <c r="Y11" i="4"/>
  <c r="AB7" i="4"/>
  <c r="Y8" i="4"/>
  <c r="P7" i="4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6" i="3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110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169" i="2"/>
  <c r="N170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02" i="2"/>
  <c r="N203" i="2"/>
  <c r="N204" i="2"/>
  <c r="N205" i="2"/>
  <c r="N206" i="2"/>
  <c r="N207" i="2"/>
  <c r="N208" i="2"/>
  <c r="N209" i="2"/>
  <c r="N210" i="2"/>
  <c r="N211" i="2"/>
  <c r="N212" i="2"/>
  <c r="N213" i="2"/>
  <c r="N214" i="2"/>
  <c r="N215" i="2"/>
  <c r="N216" i="2"/>
  <c r="N217" i="2"/>
  <c r="N218" i="2"/>
  <c r="N219" i="2"/>
  <c r="N220" i="2"/>
  <c r="N221" i="2"/>
  <c r="N222" i="2"/>
  <c r="N223" i="2"/>
  <c r="N224" i="2"/>
  <c r="N225" i="2"/>
  <c r="N226" i="2"/>
  <c r="N227" i="2"/>
  <c r="N228" i="2"/>
  <c r="N229" i="2"/>
  <c r="N230" i="2"/>
  <c r="N231" i="2"/>
  <c r="N232" i="2"/>
  <c r="N233" i="2"/>
  <c r="N234" i="2"/>
  <c r="N235" i="2"/>
  <c r="N236" i="2"/>
  <c r="N237" i="2"/>
  <c r="N238" i="2"/>
  <c r="N239" i="2"/>
  <c r="N240" i="2"/>
  <c r="N241" i="2"/>
  <c r="N242" i="2"/>
  <c r="N243" i="2"/>
  <c r="N244" i="2"/>
  <c r="N245" i="2"/>
  <c r="N246" i="2"/>
  <c r="N247" i="2"/>
  <c r="N248" i="2"/>
  <c r="N249" i="2"/>
  <c r="N250" i="2"/>
  <c r="N251" i="2"/>
  <c r="N252" i="2"/>
  <c r="N253" i="2"/>
  <c r="N254" i="2"/>
  <c r="N255" i="2"/>
  <c r="N256" i="2"/>
  <c r="N257" i="2"/>
  <c r="N258" i="2"/>
  <c r="N259" i="2"/>
  <c r="N260" i="2"/>
  <c r="N261" i="2"/>
  <c r="N262" i="2"/>
  <c r="N263" i="2"/>
  <c r="N264" i="2"/>
  <c r="N265" i="2"/>
  <c r="N266" i="2"/>
  <c r="N267" i="2"/>
  <c r="N268" i="2"/>
  <c r="N269" i="2"/>
  <c r="N270" i="2"/>
  <c r="N271" i="2"/>
  <c r="N272" i="2"/>
  <c r="N273" i="2"/>
  <c r="N274" i="2"/>
  <c r="N275" i="2"/>
  <c r="N276" i="2"/>
  <c r="N277" i="2"/>
  <c r="N278" i="2"/>
  <c r="N279" i="2"/>
  <c r="N280" i="2"/>
  <c r="N281" i="2"/>
  <c r="N282" i="2"/>
  <c r="N283" i="2"/>
  <c r="N284" i="2"/>
  <c r="N285" i="2"/>
  <c r="N286" i="2"/>
  <c r="N287" i="2"/>
  <c r="N288" i="2"/>
  <c r="N289" i="2"/>
  <c r="N290" i="2"/>
  <c r="N291" i="2"/>
  <c r="N292" i="2"/>
  <c r="N293" i="2"/>
  <c r="N294" i="2"/>
  <c r="N295" i="2"/>
  <c r="N296" i="2"/>
  <c r="N297" i="2"/>
  <c r="N298" i="2"/>
  <c r="N299" i="2"/>
  <c r="N300" i="2"/>
  <c r="N301" i="2"/>
  <c r="N302" i="2"/>
  <c r="N303" i="2"/>
  <c r="N304" i="2"/>
  <c r="N305" i="2"/>
  <c r="N306" i="2"/>
  <c r="N307" i="2"/>
  <c r="N308" i="2"/>
  <c r="N309" i="2"/>
  <c r="N310" i="2"/>
  <c r="N311" i="2"/>
  <c r="N312" i="2"/>
  <c r="N6" i="2"/>
  <c r="T7" i="1"/>
  <c r="T7" i="2" s="1"/>
  <c r="T8" i="1"/>
  <c r="T8" i="2" s="1"/>
  <c r="T9" i="1"/>
  <c r="T9" i="2" s="1"/>
  <c r="T10" i="1"/>
  <c r="T10" i="2" s="1"/>
  <c r="T11" i="1"/>
  <c r="T11" i="2" s="1"/>
  <c r="T12" i="1"/>
  <c r="T12" i="2" s="1"/>
  <c r="T13" i="1"/>
  <c r="T13" i="2" s="1"/>
  <c r="T14" i="1"/>
  <c r="T14" i="2" s="1"/>
  <c r="T15" i="1"/>
  <c r="T15" i="2" s="1"/>
  <c r="T16" i="1"/>
  <c r="T16" i="2" s="1"/>
  <c r="T17" i="1"/>
  <c r="T18" i="1"/>
  <c r="T18" i="2" s="1"/>
  <c r="T19" i="1"/>
  <c r="T19" i="2" s="1"/>
  <c r="T20" i="1"/>
  <c r="T20" i="2" s="1"/>
  <c r="T21" i="1"/>
  <c r="T21" i="2" s="1"/>
  <c r="T22" i="1"/>
  <c r="T22" i="2" s="1"/>
  <c r="T23" i="1"/>
  <c r="T23" i="2" s="1"/>
  <c r="T24" i="1"/>
  <c r="T24" i="2" s="1"/>
  <c r="T25" i="1"/>
  <c r="T25" i="2" s="1"/>
  <c r="T26" i="1"/>
  <c r="T26" i="2" s="1"/>
  <c r="T27" i="1"/>
  <c r="T27" i="2" s="1"/>
  <c r="T28" i="1"/>
  <c r="T28" i="2" s="1"/>
  <c r="T29" i="1"/>
  <c r="T29" i="2" s="1"/>
  <c r="T30" i="1"/>
  <c r="T30" i="2" s="1"/>
  <c r="T31" i="1"/>
  <c r="T31" i="2" s="1"/>
  <c r="T32" i="1"/>
  <c r="T32" i="2" s="1"/>
  <c r="T33" i="1"/>
  <c r="T34" i="1"/>
  <c r="T35" i="1"/>
  <c r="T36" i="1"/>
  <c r="T34" i="2" s="1"/>
  <c r="T37" i="1"/>
  <c r="T38" i="1"/>
  <c r="T39" i="1"/>
  <c r="T36" i="2" s="1"/>
  <c r="T40" i="1"/>
  <c r="T37" i="2" s="1"/>
  <c r="T41" i="1"/>
  <c r="T38" i="2" s="1"/>
  <c r="T42" i="1"/>
  <c r="T39" i="2" s="1"/>
  <c r="T43" i="1"/>
  <c r="T44" i="1"/>
  <c r="T45" i="1"/>
  <c r="T46" i="1"/>
  <c r="T47" i="1"/>
  <c r="T48" i="1"/>
  <c r="T42" i="2" s="1"/>
  <c r="T49" i="1"/>
  <c r="T50" i="1"/>
  <c r="T51" i="1"/>
  <c r="T52" i="1"/>
  <c r="T53" i="1"/>
  <c r="T45" i="2" s="1"/>
  <c r="T54" i="1"/>
  <c r="T46" i="2" s="1"/>
  <c r="T55" i="1"/>
  <c r="T47" i="2" s="1"/>
  <c r="T56" i="1"/>
  <c r="T48" i="2" s="1"/>
  <c r="T57" i="1"/>
  <c r="T58" i="1"/>
  <c r="T59" i="1"/>
  <c r="T60" i="1"/>
  <c r="T61" i="1"/>
  <c r="T50" i="2" s="1"/>
  <c r="T62" i="1"/>
  <c r="T51" i="2" s="1"/>
  <c r="T63" i="1"/>
  <c r="T52" i="2" s="1"/>
  <c r="T64" i="1"/>
  <c r="T53" i="2" s="1"/>
  <c r="T65" i="1"/>
  <c r="T54" i="2" s="1"/>
  <c r="T66" i="1"/>
  <c r="T67" i="1"/>
  <c r="T68" i="1"/>
  <c r="T69" i="1"/>
  <c r="T70" i="1"/>
  <c r="T57" i="2" s="1"/>
  <c r="T71" i="1"/>
  <c r="T58" i="2" s="1"/>
  <c r="T72" i="1"/>
  <c r="T59" i="2" s="1"/>
  <c r="T73" i="1"/>
  <c r="T60" i="2" s="1"/>
  <c r="T74" i="1"/>
  <c r="T61" i="2" s="1"/>
  <c r="T75" i="1"/>
  <c r="T62" i="2" s="1"/>
  <c r="T76" i="1"/>
  <c r="T63" i="2" s="1"/>
  <c r="T77" i="1"/>
  <c r="T78" i="1"/>
  <c r="T79" i="1"/>
  <c r="T65" i="2" s="1"/>
  <c r="T80" i="1"/>
  <c r="T66" i="2" s="1"/>
  <c r="T81" i="1"/>
  <c r="T67" i="2" s="1"/>
  <c r="T82" i="1"/>
  <c r="T68" i="2" s="1"/>
  <c r="T83" i="1"/>
  <c r="T69" i="2" s="1"/>
  <c r="T84" i="1"/>
  <c r="T85" i="1"/>
  <c r="T86" i="1"/>
  <c r="T71" i="2" s="1"/>
  <c r="T87" i="1"/>
  <c r="T72" i="2" s="1"/>
  <c r="T88" i="1"/>
  <c r="T73" i="2" s="1"/>
  <c r="T89" i="1"/>
  <c r="T74" i="2" s="1"/>
  <c r="T90" i="1"/>
  <c r="T75" i="2" s="1"/>
  <c r="T91" i="1"/>
  <c r="T76" i="2" s="1"/>
  <c r="T92" i="1"/>
  <c r="T77" i="2" s="1"/>
  <c r="T93" i="1"/>
  <c r="T78" i="2" s="1"/>
  <c r="T94" i="1"/>
  <c r="T79" i="2" s="1"/>
  <c r="T95" i="1"/>
  <c r="T80" i="2" s="1"/>
  <c r="T96" i="1"/>
  <c r="T97" i="1"/>
  <c r="T98" i="1"/>
  <c r="T99" i="1"/>
  <c r="T82" i="2" s="1"/>
  <c r="T100" i="1"/>
  <c r="T101" i="1"/>
  <c r="T83" i="2" s="1"/>
  <c r="T102" i="1"/>
  <c r="T84" i="2" s="1"/>
  <c r="T103" i="1"/>
  <c r="T85" i="2" s="1"/>
  <c r="T104" i="1"/>
  <c r="T86" i="2" s="1"/>
  <c r="T105" i="1"/>
  <c r="T87" i="2" s="1"/>
  <c r="T106" i="1"/>
  <c r="T88" i="2" s="1"/>
  <c r="T107" i="1"/>
  <c r="T108" i="1"/>
  <c r="T90" i="2" s="1"/>
  <c r="T109" i="1"/>
  <c r="T91" i="2" s="1"/>
  <c r="T110" i="1"/>
  <c r="T92" i="2" s="1"/>
  <c r="T111" i="1"/>
  <c r="T93" i="2" s="1"/>
  <c r="T112" i="1"/>
  <c r="T113" i="1"/>
  <c r="T114" i="1"/>
  <c r="T95" i="2" s="1"/>
  <c r="T115" i="1"/>
  <c r="T96" i="2" s="1"/>
  <c r="T116" i="1"/>
  <c r="T117" i="1"/>
  <c r="T118" i="1"/>
  <c r="T98" i="2" s="1"/>
  <c r="T119" i="1"/>
  <c r="T99" i="2" s="1"/>
  <c r="T120" i="1"/>
  <c r="T100" i="2" s="1"/>
  <c r="T121" i="1"/>
  <c r="T122" i="1"/>
  <c r="T123" i="1"/>
  <c r="T102" i="2" s="1"/>
  <c r="T124" i="1"/>
  <c r="T125" i="1"/>
  <c r="T126" i="1"/>
  <c r="T127" i="1"/>
  <c r="T128" i="1"/>
  <c r="T105" i="2" s="1"/>
  <c r="T129" i="1"/>
  <c r="T106" i="2" s="1"/>
  <c r="T130" i="1"/>
  <c r="T131" i="1"/>
  <c r="T132" i="1"/>
  <c r="T108" i="2" s="1"/>
  <c r="T133" i="1"/>
  <c r="T109" i="2" s="1"/>
  <c r="T134" i="1"/>
  <c r="T135" i="1"/>
  <c r="T136" i="1"/>
  <c r="T111" i="2" s="1"/>
  <c r="T137" i="1"/>
  <c r="T112" i="2" s="1"/>
  <c r="T138" i="1"/>
  <c r="T113" i="2" s="1"/>
  <c r="T139" i="1"/>
  <c r="T114" i="2" s="1"/>
  <c r="T140" i="1"/>
  <c r="T115" i="2" s="1"/>
  <c r="T141" i="1"/>
  <c r="T116" i="2" s="1"/>
  <c r="T142" i="1"/>
  <c r="T117" i="2" s="1"/>
  <c r="T143" i="1"/>
  <c r="T118" i="2" s="1"/>
  <c r="T144" i="1"/>
  <c r="T145" i="1"/>
  <c r="T146" i="1"/>
  <c r="T120" i="2" s="1"/>
  <c r="T147" i="1"/>
  <c r="T121" i="2" s="1"/>
  <c r="T148" i="1"/>
  <c r="T149" i="1"/>
  <c r="T122" i="2" s="1"/>
  <c r="T150" i="1"/>
  <c r="T123" i="2" s="1"/>
  <c r="T151" i="1"/>
  <c r="T152" i="1"/>
  <c r="T125" i="2" s="1"/>
  <c r="T153" i="1"/>
  <c r="T126" i="2" s="1"/>
  <c r="T154" i="1"/>
  <c r="T127" i="2" s="1"/>
  <c r="T155" i="1"/>
  <c r="T128" i="2" s="1"/>
  <c r="T157" i="1"/>
  <c r="T129" i="2" s="1"/>
  <c r="T158" i="1"/>
  <c r="T130" i="2" s="1"/>
  <c r="T159" i="1"/>
  <c r="T131" i="2" s="1"/>
  <c r="T160" i="1"/>
  <c r="T132" i="2" s="1"/>
  <c r="T161" i="1"/>
  <c r="T133" i="2" s="1"/>
  <c r="T162" i="1"/>
  <c r="T163" i="1"/>
  <c r="T135" i="2" s="1"/>
  <c r="T164" i="1"/>
  <c r="T136" i="2" s="1"/>
  <c r="T165" i="1"/>
  <c r="T137" i="2" s="1"/>
  <c r="T166" i="1"/>
  <c r="T138" i="2" s="1"/>
  <c r="T167" i="1"/>
  <c r="T139" i="2" s="1"/>
  <c r="T168" i="1"/>
  <c r="T140" i="2" s="1"/>
  <c r="T169" i="1"/>
  <c r="T141" i="2" s="1"/>
  <c r="T170" i="1"/>
  <c r="T142" i="2" s="1"/>
  <c r="T171" i="1"/>
  <c r="T143" i="2" s="1"/>
  <c r="T172" i="1"/>
  <c r="T144" i="2" s="1"/>
  <c r="T173" i="1"/>
  <c r="T145" i="2" s="1"/>
  <c r="T174" i="1"/>
  <c r="T146" i="2" s="1"/>
  <c r="T175" i="1"/>
  <c r="T147" i="2" s="1"/>
  <c r="T176" i="1"/>
  <c r="T177" i="1"/>
  <c r="T149" i="2" s="1"/>
  <c r="T178" i="1"/>
  <c r="T150" i="2" s="1"/>
  <c r="T179" i="1"/>
  <c r="T151" i="2" s="1"/>
  <c r="T180" i="1"/>
  <c r="T152" i="2" s="1"/>
  <c r="T181" i="1"/>
  <c r="T153" i="2" s="1"/>
  <c r="T182" i="1"/>
  <c r="T154" i="2" s="1"/>
  <c r="T183" i="1"/>
  <c r="T155" i="2" s="1"/>
  <c r="T184" i="1"/>
  <c r="T156" i="2" s="1"/>
  <c r="T185" i="1"/>
  <c r="T157" i="2" s="1"/>
  <c r="T186" i="1"/>
  <c r="T158" i="2" s="1"/>
  <c r="T187" i="1"/>
  <c r="T159" i="2" s="1"/>
  <c r="T188" i="1"/>
  <c r="T160" i="2" s="1"/>
  <c r="T189" i="1"/>
  <c r="T161" i="2" s="1"/>
  <c r="T190" i="1"/>
  <c r="T162" i="2" s="1"/>
  <c r="T191" i="1"/>
  <c r="T163" i="2" s="1"/>
  <c r="T192" i="1"/>
  <c r="T164" i="2" s="1"/>
  <c r="T193" i="1"/>
  <c r="T165" i="2" s="1"/>
  <c r="T194" i="1"/>
  <c r="T166" i="2" s="1"/>
  <c r="T195" i="1"/>
  <c r="T196" i="1"/>
  <c r="T168" i="2" s="1"/>
  <c r="T197" i="1"/>
  <c r="T169" i="2" s="1"/>
  <c r="T198" i="1"/>
  <c r="T170" i="2" s="1"/>
  <c r="T199" i="1"/>
  <c r="T171" i="2" s="1"/>
  <c r="T200" i="1"/>
  <c r="T172" i="2" s="1"/>
  <c r="T201" i="1"/>
  <c r="T173" i="2" s="1"/>
  <c r="T202" i="1"/>
  <c r="T174" i="2" s="1"/>
  <c r="T203" i="1"/>
  <c r="T175" i="2" s="1"/>
  <c r="T204" i="1"/>
  <c r="T176" i="2" s="1"/>
  <c r="T205" i="1"/>
  <c r="T177" i="2" s="1"/>
  <c r="T206" i="1"/>
  <c r="T178" i="2" s="1"/>
  <c r="T207" i="1"/>
  <c r="T179" i="2" s="1"/>
  <c r="T208" i="1"/>
  <c r="T180" i="2" s="1"/>
  <c r="T209" i="1"/>
  <c r="T181" i="2" s="1"/>
  <c r="T210" i="1"/>
  <c r="T182" i="2" s="1"/>
  <c r="T211" i="1"/>
  <c r="T183" i="2" s="1"/>
  <c r="T212" i="1"/>
  <c r="T184" i="2" s="1"/>
  <c r="T213" i="1"/>
  <c r="T214" i="1"/>
  <c r="T186" i="2" s="1"/>
  <c r="T215" i="1"/>
  <c r="T187" i="2" s="1"/>
  <c r="T216" i="1"/>
  <c r="T188" i="2" s="1"/>
  <c r="T217" i="1"/>
  <c r="T189" i="2" s="1"/>
  <c r="T218" i="1"/>
  <c r="T190" i="2" s="1"/>
  <c r="T219" i="1"/>
  <c r="T191" i="2" s="1"/>
  <c r="T220" i="1"/>
  <c r="T192" i="2" s="1"/>
  <c r="T221" i="1"/>
  <c r="T193" i="2" s="1"/>
  <c r="T222" i="1"/>
  <c r="T194" i="2" s="1"/>
  <c r="T223" i="1"/>
  <c r="T195" i="2" s="1"/>
  <c r="T224" i="1"/>
  <c r="T196" i="2" s="1"/>
  <c r="T225" i="1"/>
  <c r="T197" i="2" s="1"/>
  <c r="T226" i="1"/>
  <c r="T198" i="2" s="1"/>
  <c r="T227" i="1"/>
  <c r="T199" i="2" s="1"/>
  <c r="T228" i="1"/>
  <c r="T200" i="2" s="1"/>
  <c r="T229" i="1"/>
  <c r="T201" i="2" s="1"/>
  <c r="T230" i="1"/>
  <c r="T202" i="2" s="1"/>
  <c r="T231" i="1"/>
  <c r="T203" i="2" s="1"/>
  <c r="T232" i="1"/>
  <c r="T204" i="2" s="1"/>
  <c r="T233" i="1"/>
  <c r="T205" i="2" s="1"/>
  <c r="T234" i="1"/>
  <c r="T206" i="2" s="1"/>
  <c r="T235" i="1"/>
  <c r="T207" i="2" s="1"/>
  <c r="T236" i="1"/>
  <c r="T208" i="2" s="1"/>
  <c r="T237" i="1"/>
  <c r="T209" i="2" s="1"/>
  <c r="T238" i="1"/>
  <c r="T210" i="2" s="1"/>
  <c r="T239" i="1"/>
  <c r="T211" i="2" s="1"/>
  <c r="T240" i="1"/>
  <c r="T212" i="2" s="1"/>
  <c r="T241" i="1"/>
  <c r="T213" i="2" s="1"/>
  <c r="T242" i="1"/>
  <c r="T214" i="2" s="1"/>
  <c r="T243" i="1"/>
  <c r="T215" i="2" s="1"/>
  <c r="T244" i="1"/>
  <c r="T216" i="2" s="1"/>
  <c r="T245" i="1"/>
  <c r="T217" i="2" s="1"/>
  <c r="T246" i="1"/>
  <c r="T218" i="2" s="1"/>
  <c r="T247" i="1"/>
  <c r="T219" i="2" s="1"/>
  <c r="T248" i="1"/>
  <c r="T249" i="1"/>
  <c r="T221" i="2" s="1"/>
  <c r="T250" i="1"/>
  <c r="T222" i="2" s="1"/>
  <c r="T251" i="1"/>
  <c r="T223" i="2" s="1"/>
  <c r="T252" i="1"/>
  <c r="T224" i="2" s="1"/>
  <c r="T253" i="1"/>
  <c r="T225" i="2" s="1"/>
  <c r="T254" i="1"/>
  <c r="T226" i="2" s="1"/>
  <c r="T255" i="1"/>
  <c r="T227" i="2" s="1"/>
  <c r="T256" i="1"/>
  <c r="T228" i="2" s="1"/>
  <c r="T257" i="1"/>
  <c r="T229" i="2" s="1"/>
  <c r="T258" i="1"/>
  <c r="T230" i="2" s="1"/>
  <c r="T259" i="1"/>
  <c r="T231" i="2" s="1"/>
  <c r="T260" i="1"/>
  <c r="T232" i="2" s="1"/>
  <c r="T261" i="1"/>
  <c r="T233" i="2" s="1"/>
  <c r="T262" i="1"/>
  <c r="T234" i="2" s="1"/>
  <c r="T263" i="1"/>
  <c r="T235" i="2" s="1"/>
  <c r="T264" i="1"/>
  <c r="T236" i="2" s="1"/>
  <c r="T265" i="1"/>
  <c r="T237" i="2" s="1"/>
  <c r="T266" i="1"/>
  <c r="T238" i="2" s="1"/>
  <c r="T267" i="1"/>
  <c r="T239" i="2" s="1"/>
  <c r="T268" i="1"/>
  <c r="T240" i="2" s="1"/>
  <c r="T269" i="1"/>
  <c r="T241" i="2" s="1"/>
  <c r="T270" i="1"/>
  <c r="T271" i="1"/>
  <c r="T243" i="2" s="1"/>
  <c r="T272" i="1"/>
  <c r="T244" i="2" s="1"/>
  <c r="T273" i="1"/>
  <c r="T245" i="2" s="1"/>
  <c r="T274" i="1"/>
  <c r="T246" i="2" s="1"/>
  <c r="T275" i="1"/>
  <c r="T247" i="2" s="1"/>
  <c r="T276" i="1"/>
  <c r="T248" i="2" s="1"/>
  <c r="T277" i="1"/>
  <c r="T249" i="2" s="1"/>
  <c r="T278" i="1"/>
  <c r="T250" i="2" s="1"/>
  <c r="T279" i="1"/>
  <c r="T251" i="2" s="1"/>
  <c r="T280" i="1"/>
  <c r="T252" i="2" s="1"/>
  <c r="T281" i="1"/>
  <c r="T253" i="2" s="1"/>
  <c r="T282" i="1"/>
  <c r="T254" i="2" s="1"/>
  <c r="T283" i="1"/>
  <c r="T255" i="2" s="1"/>
  <c r="T284" i="1"/>
  <c r="T256" i="2" s="1"/>
  <c r="T285" i="1"/>
  <c r="T257" i="2" s="1"/>
  <c r="T286" i="1"/>
  <c r="T258" i="2" s="1"/>
  <c r="T287" i="1"/>
  <c r="T259" i="2" s="1"/>
  <c r="T288" i="1"/>
  <c r="T260" i="2" s="1"/>
  <c r="T289" i="1"/>
  <c r="T290" i="1"/>
  <c r="T262" i="2" s="1"/>
  <c r="T291" i="1"/>
  <c r="T263" i="2" s="1"/>
  <c r="T292" i="1"/>
  <c r="T264" i="2" s="1"/>
  <c r="T293" i="1"/>
  <c r="T265" i="2" s="1"/>
  <c r="T294" i="1"/>
  <c r="T266" i="2" s="1"/>
  <c r="T295" i="1"/>
  <c r="T267" i="2" s="1"/>
  <c r="T296" i="1"/>
  <c r="T268" i="2" s="1"/>
  <c r="T297" i="1"/>
  <c r="T269" i="2" s="1"/>
  <c r="T298" i="1"/>
  <c r="T270" i="2" s="1"/>
  <c r="T299" i="1"/>
  <c r="T271" i="2" s="1"/>
  <c r="T300" i="1"/>
  <c r="T272" i="2" s="1"/>
  <c r="T301" i="1"/>
  <c r="T273" i="2" s="1"/>
  <c r="T302" i="1"/>
  <c r="T274" i="2" s="1"/>
  <c r="T303" i="1"/>
  <c r="T275" i="2" s="1"/>
  <c r="T304" i="1"/>
  <c r="T276" i="2" s="1"/>
  <c r="T305" i="1"/>
  <c r="T277" i="2" s="1"/>
  <c r="T306" i="1"/>
  <c r="T278" i="2" s="1"/>
  <c r="T307" i="1"/>
  <c r="T279" i="2" s="1"/>
  <c r="T308" i="1"/>
  <c r="T280" i="2" s="1"/>
  <c r="T309" i="1"/>
  <c r="T310" i="1"/>
  <c r="T283" i="2" s="1"/>
  <c r="T311" i="1"/>
  <c r="T284" i="2" s="1"/>
  <c r="T312" i="1"/>
  <c r="T285" i="2" s="1"/>
  <c r="T313" i="1"/>
  <c r="T286" i="2" s="1"/>
  <c r="T314" i="1"/>
  <c r="T287" i="2" s="1"/>
  <c r="T315" i="1"/>
  <c r="T288" i="2" s="1"/>
  <c r="T316" i="1"/>
  <c r="T289" i="2" s="1"/>
  <c r="T317" i="1"/>
  <c r="T290" i="2" s="1"/>
  <c r="T318" i="1"/>
  <c r="T291" i="2" s="1"/>
  <c r="T319" i="1"/>
  <c r="T292" i="2" s="1"/>
  <c r="T320" i="1"/>
  <c r="T293" i="2" s="1"/>
  <c r="T321" i="1"/>
  <c r="T294" i="2" s="1"/>
  <c r="T322" i="1"/>
  <c r="T295" i="2" s="1"/>
  <c r="T323" i="1"/>
  <c r="T296" i="2" s="1"/>
  <c r="T324" i="1"/>
  <c r="T297" i="2" s="1"/>
  <c r="T325" i="1"/>
  <c r="T298" i="2" s="1"/>
  <c r="T326" i="1"/>
  <c r="T299" i="2" s="1"/>
  <c r="T327" i="1"/>
  <c r="T328" i="1"/>
  <c r="T301" i="2" s="1"/>
  <c r="T329" i="1"/>
  <c r="T302" i="2" s="1"/>
  <c r="T330" i="1"/>
  <c r="T303" i="2" s="1"/>
  <c r="T331" i="1"/>
  <c r="T304" i="2" s="1"/>
  <c r="T332" i="1"/>
  <c r="T305" i="2" s="1"/>
  <c r="T333" i="1"/>
  <c r="T306" i="2" s="1"/>
  <c r="T334" i="1"/>
  <c r="T307" i="2" s="1"/>
  <c r="T335" i="1"/>
  <c r="T308" i="2" s="1"/>
  <c r="T336" i="1"/>
  <c r="T309" i="2" s="1"/>
  <c r="T337" i="1"/>
  <c r="T310" i="2" s="1"/>
  <c r="T338" i="1"/>
  <c r="T311" i="2" s="1"/>
  <c r="T339" i="1"/>
  <c r="T312" i="2" s="1"/>
  <c r="T340" i="1"/>
  <c r="T281" i="2" s="1"/>
  <c r="T341" i="1"/>
  <c r="T6" i="1"/>
  <c r="K7" i="12"/>
  <c r="K7" i="1" s="1"/>
  <c r="K7" i="2" s="1"/>
  <c r="K8" i="12"/>
  <c r="K8" i="1" s="1"/>
  <c r="K8" i="2" s="1"/>
  <c r="K9" i="12"/>
  <c r="K9" i="1" s="1"/>
  <c r="K9" i="2" s="1"/>
  <c r="K10" i="12"/>
  <c r="K10" i="1" s="1"/>
  <c r="K10" i="2" s="1"/>
  <c r="K11" i="12"/>
  <c r="K11" i="1" s="1"/>
  <c r="K11" i="2" s="1"/>
  <c r="K12" i="12"/>
  <c r="K12" i="1" s="1"/>
  <c r="K12" i="2" s="1"/>
  <c r="K13" i="12"/>
  <c r="K13" i="1" s="1"/>
  <c r="K13" i="2" s="1"/>
  <c r="K14" i="12"/>
  <c r="K14" i="1" s="1"/>
  <c r="K14" i="2" s="1"/>
  <c r="K15" i="12"/>
  <c r="K15" i="1" s="1"/>
  <c r="K15" i="2" s="1"/>
  <c r="K16" i="12"/>
  <c r="K16" i="1" s="1"/>
  <c r="K16" i="2" s="1"/>
  <c r="K17" i="12"/>
  <c r="K17" i="1" s="1"/>
  <c r="K18" i="12"/>
  <c r="K18" i="1" s="1"/>
  <c r="K18" i="2" s="1"/>
  <c r="K19" i="12"/>
  <c r="K19" i="1" s="1"/>
  <c r="K19" i="2" s="1"/>
  <c r="K20" i="12"/>
  <c r="K20" i="1" s="1"/>
  <c r="K20" i="2" s="1"/>
  <c r="K21" i="12"/>
  <c r="K21" i="1" s="1"/>
  <c r="K21" i="2" s="1"/>
  <c r="K22" i="12"/>
  <c r="K22" i="1" s="1"/>
  <c r="K22" i="2" s="1"/>
  <c r="K23" i="12"/>
  <c r="K23" i="1" s="1"/>
  <c r="K23" i="2" s="1"/>
  <c r="K24" i="12"/>
  <c r="K24" i="1" s="1"/>
  <c r="K24" i="2" s="1"/>
  <c r="K25" i="12"/>
  <c r="K25" i="1" s="1"/>
  <c r="K25" i="2" s="1"/>
  <c r="K26" i="12"/>
  <c r="K26" i="1" s="1"/>
  <c r="K26" i="2" s="1"/>
  <c r="K27" i="12"/>
  <c r="K27" i="1" s="1"/>
  <c r="K27" i="2" s="1"/>
  <c r="K28" i="12"/>
  <c r="K28" i="1" s="1"/>
  <c r="K28" i="2" s="1"/>
  <c r="K29" i="12"/>
  <c r="K29" i="1" s="1"/>
  <c r="K29" i="2" s="1"/>
  <c r="K30" i="12"/>
  <c r="K30" i="1" s="1"/>
  <c r="K30" i="2" s="1"/>
  <c r="K31" i="12"/>
  <c r="K31" i="1" s="1"/>
  <c r="K31" i="2" s="1"/>
  <c r="K32" i="12"/>
  <c r="K32" i="1" s="1"/>
  <c r="K32" i="2" s="1"/>
  <c r="K33" i="12"/>
  <c r="K33" i="1" s="1"/>
  <c r="K34" i="12"/>
  <c r="K34" i="1" s="1"/>
  <c r="K35" i="12"/>
  <c r="K35" i="1" s="1"/>
  <c r="K36" i="12"/>
  <c r="K36" i="1" s="1"/>
  <c r="K34" i="2" s="1"/>
  <c r="K37" i="12"/>
  <c r="K37" i="1" s="1"/>
  <c r="K38" i="12"/>
  <c r="K38" i="1" s="1"/>
  <c r="K39" i="12"/>
  <c r="K39" i="1" s="1"/>
  <c r="K36" i="2" s="1"/>
  <c r="K40" i="12"/>
  <c r="K40" i="1" s="1"/>
  <c r="K37" i="2" s="1"/>
  <c r="K41" i="12"/>
  <c r="K41" i="1" s="1"/>
  <c r="K38" i="2" s="1"/>
  <c r="K42" i="12"/>
  <c r="K42" i="1" s="1"/>
  <c r="K39" i="2" s="1"/>
  <c r="K43" i="12"/>
  <c r="K43" i="1" s="1"/>
  <c r="K44" i="12"/>
  <c r="K44" i="1" s="1"/>
  <c r="K45" i="12"/>
  <c r="K45" i="1" s="1"/>
  <c r="K46" i="12"/>
  <c r="K46" i="1" s="1"/>
  <c r="K47" i="12"/>
  <c r="K47" i="1" s="1"/>
  <c r="K48" i="12"/>
  <c r="K48" i="1" s="1"/>
  <c r="K42" i="2" s="1"/>
  <c r="K49" i="12"/>
  <c r="K49" i="1" s="1"/>
  <c r="K50" i="12"/>
  <c r="K50" i="1" s="1"/>
  <c r="K51" i="12"/>
  <c r="K51" i="1" s="1"/>
  <c r="K52" i="12"/>
  <c r="K52" i="1" s="1"/>
  <c r="K53" i="12"/>
  <c r="K53" i="1" s="1"/>
  <c r="K45" i="2" s="1"/>
  <c r="K54" i="12"/>
  <c r="K54" i="1" s="1"/>
  <c r="K46" i="2" s="1"/>
  <c r="K55" i="12"/>
  <c r="K55" i="1" s="1"/>
  <c r="K47" i="2" s="1"/>
  <c r="K56" i="12"/>
  <c r="K56" i="1" s="1"/>
  <c r="K48" i="2" s="1"/>
  <c r="K57" i="12"/>
  <c r="K57" i="1" s="1"/>
  <c r="K58" i="12"/>
  <c r="K58" i="1" s="1"/>
  <c r="K59" i="12"/>
  <c r="K59" i="1" s="1"/>
  <c r="K60" i="12"/>
  <c r="K60" i="1" s="1"/>
  <c r="K61" i="12"/>
  <c r="K61" i="1" s="1"/>
  <c r="K50" i="2" s="1"/>
  <c r="K62" i="12"/>
  <c r="K62" i="1" s="1"/>
  <c r="K63" i="12"/>
  <c r="K63" i="1" s="1"/>
  <c r="K52" i="2" s="1"/>
  <c r="K64" i="12"/>
  <c r="K64" i="1" s="1"/>
  <c r="K53" i="2" s="1"/>
  <c r="K65" i="12"/>
  <c r="K65" i="1" s="1"/>
  <c r="K54" i="2" s="1"/>
  <c r="K66" i="12"/>
  <c r="K66" i="1" s="1"/>
  <c r="K67" i="12"/>
  <c r="K67" i="1" s="1"/>
  <c r="K68" i="12"/>
  <c r="K68" i="1" s="1"/>
  <c r="K69" i="12"/>
  <c r="K69" i="1" s="1"/>
  <c r="K70" i="12"/>
  <c r="K70" i="1" s="1"/>
  <c r="K57" i="2" s="1"/>
  <c r="K71" i="12"/>
  <c r="K71" i="1" s="1"/>
  <c r="K58" i="2" s="1"/>
  <c r="K72" i="12"/>
  <c r="K72" i="1" s="1"/>
  <c r="K59" i="2" s="1"/>
  <c r="K73" i="12"/>
  <c r="K73" i="1" s="1"/>
  <c r="K60" i="2" s="1"/>
  <c r="K74" i="12"/>
  <c r="K74" i="1" s="1"/>
  <c r="K61" i="2" s="1"/>
  <c r="K75" i="12"/>
  <c r="K75" i="1" s="1"/>
  <c r="K62" i="2" s="1"/>
  <c r="K76" i="12"/>
  <c r="K76" i="1" s="1"/>
  <c r="K63" i="2" s="1"/>
  <c r="K77" i="12"/>
  <c r="K77" i="1" s="1"/>
  <c r="K78" i="12"/>
  <c r="K78" i="1" s="1"/>
  <c r="K79" i="12"/>
  <c r="K79" i="1" s="1"/>
  <c r="K65" i="2" s="1"/>
  <c r="K80" i="12"/>
  <c r="K80" i="1" s="1"/>
  <c r="K66" i="2" s="1"/>
  <c r="K81" i="12"/>
  <c r="K81" i="1" s="1"/>
  <c r="K67" i="2" s="1"/>
  <c r="K82" i="12"/>
  <c r="K82" i="1" s="1"/>
  <c r="K83" i="12"/>
  <c r="K83" i="1" s="1"/>
  <c r="K69" i="2" s="1"/>
  <c r="K84" i="12"/>
  <c r="K84" i="1" s="1"/>
  <c r="K85" i="12"/>
  <c r="K85" i="1" s="1"/>
  <c r="K86" i="12"/>
  <c r="K86" i="1" s="1"/>
  <c r="K71" i="2" s="1"/>
  <c r="K87" i="12"/>
  <c r="K87" i="1" s="1"/>
  <c r="K72" i="2" s="1"/>
  <c r="K88" i="12"/>
  <c r="K88" i="1" s="1"/>
  <c r="K73" i="2" s="1"/>
  <c r="K89" i="12"/>
  <c r="K89" i="1" s="1"/>
  <c r="K74" i="2" s="1"/>
  <c r="K90" i="12"/>
  <c r="K90" i="1" s="1"/>
  <c r="K75" i="2" s="1"/>
  <c r="K91" i="12"/>
  <c r="K91" i="1" s="1"/>
  <c r="K76" i="2" s="1"/>
  <c r="K92" i="12"/>
  <c r="K92" i="1" s="1"/>
  <c r="K77" i="2" s="1"/>
  <c r="K93" i="12"/>
  <c r="K93" i="1" s="1"/>
  <c r="K78" i="2" s="1"/>
  <c r="K94" i="12"/>
  <c r="K94" i="1" s="1"/>
  <c r="K79" i="2" s="1"/>
  <c r="K95" i="12"/>
  <c r="K95" i="1" s="1"/>
  <c r="K80" i="2" s="1"/>
  <c r="K96" i="12"/>
  <c r="K96" i="1" s="1"/>
  <c r="K97" i="12"/>
  <c r="K97" i="1" s="1"/>
  <c r="K98" i="12"/>
  <c r="K98" i="1" s="1"/>
  <c r="K99" i="12"/>
  <c r="K99" i="1" s="1"/>
  <c r="K100" i="12"/>
  <c r="K100" i="1" s="1"/>
  <c r="K101" i="12"/>
  <c r="K101" i="1" s="1"/>
  <c r="K83" i="2" s="1"/>
  <c r="K102" i="12"/>
  <c r="K102" i="1" s="1"/>
  <c r="K84" i="2" s="1"/>
  <c r="K103" i="12"/>
  <c r="K103" i="1" s="1"/>
  <c r="K85" i="2" s="1"/>
  <c r="K104" i="12"/>
  <c r="K104" i="1" s="1"/>
  <c r="K86" i="2" s="1"/>
  <c r="K105" i="12"/>
  <c r="K105" i="1" s="1"/>
  <c r="K87" i="2" s="1"/>
  <c r="K106" i="12"/>
  <c r="K106" i="1" s="1"/>
  <c r="K88" i="2" s="1"/>
  <c r="K107" i="12"/>
  <c r="K107" i="1" s="1"/>
  <c r="K108" i="12"/>
  <c r="K108" i="1" s="1"/>
  <c r="K90" i="2" s="1"/>
  <c r="K109" i="12"/>
  <c r="K109" i="1" s="1"/>
  <c r="K91" i="2" s="1"/>
  <c r="K110" i="12"/>
  <c r="K110" i="1" s="1"/>
  <c r="K92" i="2" s="1"/>
  <c r="K111" i="12"/>
  <c r="K111" i="1" s="1"/>
  <c r="K93" i="2" s="1"/>
  <c r="K112" i="12"/>
  <c r="K112" i="1" s="1"/>
  <c r="K113" i="12"/>
  <c r="K113" i="1" s="1"/>
  <c r="K114" i="12"/>
  <c r="K114" i="1" s="1"/>
  <c r="K95" i="2" s="1"/>
  <c r="K115" i="12"/>
  <c r="K115" i="1" s="1"/>
  <c r="K96" i="2" s="1"/>
  <c r="K116" i="12"/>
  <c r="K116" i="1" s="1"/>
  <c r="K117" i="12"/>
  <c r="K117" i="1" s="1"/>
  <c r="K118" i="12"/>
  <c r="K118" i="1" s="1"/>
  <c r="K98" i="2" s="1"/>
  <c r="K119" i="12"/>
  <c r="K119" i="1" s="1"/>
  <c r="K99" i="2" s="1"/>
  <c r="K120" i="12"/>
  <c r="K120" i="1" s="1"/>
  <c r="K100" i="2" s="1"/>
  <c r="K121" i="12"/>
  <c r="K121" i="1" s="1"/>
  <c r="K122" i="12"/>
  <c r="K122" i="1" s="1"/>
  <c r="K123" i="12"/>
  <c r="K123" i="1" s="1"/>
  <c r="K102" i="2" s="1"/>
  <c r="K124" i="12"/>
  <c r="K124" i="1" s="1"/>
  <c r="K125" i="12"/>
  <c r="K125" i="1" s="1"/>
  <c r="K126" i="12"/>
  <c r="K126" i="1" s="1"/>
  <c r="K127" i="12"/>
  <c r="K127" i="1" s="1"/>
  <c r="K128" i="12"/>
  <c r="K128" i="1" s="1"/>
  <c r="K105" i="2" s="1"/>
  <c r="K129" i="12"/>
  <c r="K129" i="1" s="1"/>
  <c r="K106" i="2" s="1"/>
  <c r="K130" i="12"/>
  <c r="K130" i="1" s="1"/>
  <c r="K131" i="12"/>
  <c r="K131" i="1" s="1"/>
  <c r="K132" i="12"/>
  <c r="K132" i="1" s="1"/>
  <c r="K108" i="2" s="1"/>
  <c r="K133" i="12"/>
  <c r="K133" i="1" s="1"/>
  <c r="K109" i="2" s="1"/>
  <c r="K134" i="12"/>
  <c r="K134" i="1" s="1"/>
  <c r="K135" i="12"/>
  <c r="K135" i="1" s="1"/>
  <c r="K136" i="12"/>
  <c r="K136" i="1" s="1"/>
  <c r="K111" i="2" s="1"/>
  <c r="K137" i="12"/>
  <c r="K137" i="1" s="1"/>
  <c r="K112" i="2" s="1"/>
  <c r="K138" i="12"/>
  <c r="K138" i="1" s="1"/>
  <c r="K113" i="2" s="1"/>
  <c r="K139" i="12"/>
  <c r="K139" i="1" s="1"/>
  <c r="K114" i="2" s="1"/>
  <c r="K140" i="12"/>
  <c r="K140" i="1" s="1"/>
  <c r="K115" i="2" s="1"/>
  <c r="K141" i="12"/>
  <c r="K141" i="1" s="1"/>
  <c r="K116" i="2" s="1"/>
  <c r="K142" i="12"/>
  <c r="K142" i="1" s="1"/>
  <c r="K117" i="2" s="1"/>
  <c r="K143" i="12"/>
  <c r="K143" i="1" s="1"/>
  <c r="K118" i="2" s="1"/>
  <c r="K144" i="12"/>
  <c r="K144" i="1" s="1"/>
  <c r="K145" i="12"/>
  <c r="K145" i="1" s="1"/>
  <c r="K146" i="12"/>
  <c r="K146" i="1" s="1"/>
  <c r="K120" i="2" s="1"/>
  <c r="K147" i="12"/>
  <c r="K147" i="1" s="1"/>
  <c r="K148" i="12"/>
  <c r="K148" i="1" s="1"/>
  <c r="K149" i="12"/>
  <c r="K149" i="1" s="1"/>
  <c r="K122" i="2" s="1"/>
  <c r="K150" i="12"/>
  <c r="K150" i="1" s="1"/>
  <c r="K123" i="2" s="1"/>
  <c r="K151" i="12"/>
  <c r="K151" i="1" s="1"/>
  <c r="K152" i="12"/>
  <c r="K152" i="1" s="1"/>
  <c r="K125" i="2" s="1"/>
  <c r="K153" i="12"/>
  <c r="K153" i="1" s="1"/>
  <c r="K126" i="2" s="1"/>
  <c r="K154" i="12"/>
  <c r="K154" i="1" s="1"/>
  <c r="K127" i="2" s="1"/>
  <c r="K155" i="12"/>
  <c r="K155" i="1" s="1"/>
  <c r="K128" i="2" s="1"/>
  <c r="K156" i="12"/>
  <c r="K157" i="1" s="1"/>
  <c r="K129" i="2" s="1"/>
  <c r="K157" i="12"/>
  <c r="K158" i="1" s="1"/>
  <c r="K130" i="2" s="1"/>
  <c r="K158" i="12"/>
  <c r="K159" i="1" s="1"/>
  <c r="K131" i="2" s="1"/>
  <c r="K159" i="12"/>
  <c r="K160" i="1" s="1"/>
  <c r="K132" i="2" s="1"/>
  <c r="K160" i="12"/>
  <c r="K161" i="1" s="1"/>
  <c r="K133" i="2" s="1"/>
  <c r="K161" i="12"/>
  <c r="K162" i="1" s="1"/>
  <c r="K162" i="12"/>
  <c r="K163" i="1" s="1"/>
  <c r="K135" i="2" s="1"/>
  <c r="K163" i="12"/>
  <c r="K164" i="1" s="1"/>
  <c r="K136" i="2" s="1"/>
  <c r="K164" i="12"/>
  <c r="K165" i="1" s="1"/>
  <c r="K137" i="2" s="1"/>
  <c r="K165" i="12"/>
  <c r="K166" i="1" s="1"/>
  <c r="K138" i="2" s="1"/>
  <c r="K166" i="12"/>
  <c r="K167" i="1" s="1"/>
  <c r="K139" i="2" s="1"/>
  <c r="K167" i="12"/>
  <c r="K168" i="1" s="1"/>
  <c r="K140" i="2" s="1"/>
  <c r="K168" i="12"/>
  <c r="K169" i="1" s="1"/>
  <c r="K141" i="2" s="1"/>
  <c r="K169" i="12"/>
  <c r="K170" i="1" s="1"/>
  <c r="K142" i="2" s="1"/>
  <c r="K170" i="12"/>
  <c r="K171" i="1" s="1"/>
  <c r="K143" i="2" s="1"/>
  <c r="K171" i="12"/>
  <c r="K172" i="1" s="1"/>
  <c r="K144" i="2" s="1"/>
  <c r="K172" i="12"/>
  <c r="K173" i="1" s="1"/>
  <c r="K145" i="2" s="1"/>
  <c r="K173" i="12"/>
  <c r="K174" i="1" s="1"/>
  <c r="K146" i="2" s="1"/>
  <c r="K174" i="12"/>
  <c r="K175" i="1" s="1"/>
  <c r="K147" i="2" s="1"/>
  <c r="K175" i="12"/>
  <c r="K176" i="1" s="1"/>
  <c r="K176" i="12"/>
  <c r="K177" i="1" s="1"/>
  <c r="K149" i="2" s="1"/>
  <c r="K177" i="12"/>
  <c r="K178" i="1" s="1"/>
  <c r="K150" i="2" s="1"/>
  <c r="K178" i="12"/>
  <c r="K179" i="1" s="1"/>
  <c r="K151" i="2" s="1"/>
  <c r="K179" i="12"/>
  <c r="K180" i="1" s="1"/>
  <c r="K152" i="2" s="1"/>
  <c r="K180" i="12"/>
  <c r="K181" i="1" s="1"/>
  <c r="K153" i="2" s="1"/>
  <c r="K181" i="12"/>
  <c r="K182" i="1" s="1"/>
  <c r="K154" i="2" s="1"/>
  <c r="K182" i="12"/>
  <c r="K183" i="1" s="1"/>
  <c r="K155" i="2" s="1"/>
  <c r="K183" i="12"/>
  <c r="K184" i="1" s="1"/>
  <c r="K156" i="2" s="1"/>
  <c r="K184" i="12"/>
  <c r="K185" i="1" s="1"/>
  <c r="K157" i="2" s="1"/>
  <c r="K185" i="12"/>
  <c r="K186" i="1" s="1"/>
  <c r="K158" i="2" s="1"/>
  <c r="K186" i="12"/>
  <c r="K187" i="1" s="1"/>
  <c r="K159" i="2" s="1"/>
  <c r="K187" i="12"/>
  <c r="K188" i="1" s="1"/>
  <c r="K160" i="2" s="1"/>
  <c r="K188" i="12"/>
  <c r="K189" i="1" s="1"/>
  <c r="K161" i="2" s="1"/>
  <c r="K189" i="12"/>
  <c r="K190" i="1" s="1"/>
  <c r="K162" i="2" s="1"/>
  <c r="K190" i="12"/>
  <c r="K191" i="1" s="1"/>
  <c r="K163" i="2" s="1"/>
  <c r="K191" i="12"/>
  <c r="K192" i="1" s="1"/>
  <c r="K164" i="2" s="1"/>
  <c r="K192" i="12"/>
  <c r="K193" i="1" s="1"/>
  <c r="K165" i="2" s="1"/>
  <c r="K193" i="12"/>
  <c r="K194" i="1" s="1"/>
  <c r="K166" i="2" s="1"/>
  <c r="K194" i="12"/>
  <c r="K195" i="1" s="1"/>
  <c r="K195" i="12"/>
  <c r="K196" i="1" s="1"/>
  <c r="K168" i="2" s="1"/>
  <c r="K196" i="12"/>
  <c r="K197" i="1" s="1"/>
  <c r="K169" i="2" s="1"/>
  <c r="K197" i="12"/>
  <c r="K198" i="1" s="1"/>
  <c r="K170" i="2" s="1"/>
  <c r="K198" i="12"/>
  <c r="K199" i="1" s="1"/>
  <c r="K171" i="2" s="1"/>
  <c r="K199" i="12"/>
  <c r="K200" i="1" s="1"/>
  <c r="K172" i="2" s="1"/>
  <c r="K200" i="12"/>
  <c r="K201" i="1" s="1"/>
  <c r="K173" i="2" s="1"/>
  <c r="K201" i="12"/>
  <c r="K202" i="1" s="1"/>
  <c r="K174" i="2" s="1"/>
  <c r="K202" i="12"/>
  <c r="K203" i="1" s="1"/>
  <c r="K175" i="2" s="1"/>
  <c r="K203" i="12"/>
  <c r="K204" i="1" s="1"/>
  <c r="K176" i="2" s="1"/>
  <c r="K204" i="12"/>
  <c r="K205" i="1" s="1"/>
  <c r="K177" i="2" s="1"/>
  <c r="K205" i="12"/>
  <c r="K206" i="1" s="1"/>
  <c r="K178" i="2" s="1"/>
  <c r="K206" i="12"/>
  <c r="K207" i="1" s="1"/>
  <c r="K179" i="2" s="1"/>
  <c r="K207" i="12"/>
  <c r="K208" i="1" s="1"/>
  <c r="K180" i="2" s="1"/>
  <c r="K208" i="12"/>
  <c r="K209" i="1" s="1"/>
  <c r="K181" i="2" s="1"/>
  <c r="K209" i="12"/>
  <c r="K210" i="1" s="1"/>
  <c r="K182" i="2" s="1"/>
  <c r="K210" i="12"/>
  <c r="K211" i="1" s="1"/>
  <c r="K183" i="2" s="1"/>
  <c r="K211" i="12"/>
  <c r="K212" i="1" s="1"/>
  <c r="K184" i="2" s="1"/>
  <c r="K212" i="12"/>
  <c r="K213" i="1" s="1"/>
  <c r="K213" i="12"/>
  <c r="K214" i="1" s="1"/>
  <c r="K186" i="2" s="1"/>
  <c r="K214" i="12"/>
  <c r="K215" i="1" s="1"/>
  <c r="K187" i="2" s="1"/>
  <c r="K215" i="12"/>
  <c r="K216" i="1" s="1"/>
  <c r="K188" i="2" s="1"/>
  <c r="K216" i="12"/>
  <c r="K217" i="1" s="1"/>
  <c r="K189" i="2" s="1"/>
  <c r="K217" i="12"/>
  <c r="K218" i="1" s="1"/>
  <c r="K190" i="2" s="1"/>
  <c r="K218" i="12"/>
  <c r="K219" i="1" s="1"/>
  <c r="K191" i="2" s="1"/>
  <c r="K219" i="12"/>
  <c r="K220" i="1" s="1"/>
  <c r="K192" i="2" s="1"/>
  <c r="K220" i="12"/>
  <c r="K221" i="1" s="1"/>
  <c r="K193" i="2" s="1"/>
  <c r="K221" i="12"/>
  <c r="K222" i="1" s="1"/>
  <c r="K194" i="2" s="1"/>
  <c r="K222" i="12"/>
  <c r="K223" i="1" s="1"/>
  <c r="K195" i="2" s="1"/>
  <c r="K223" i="12"/>
  <c r="K224" i="1" s="1"/>
  <c r="K196" i="2" s="1"/>
  <c r="K224" i="12"/>
  <c r="K225" i="1" s="1"/>
  <c r="K197" i="2" s="1"/>
  <c r="K225" i="12"/>
  <c r="K226" i="1" s="1"/>
  <c r="K198" i="2" s="1"/>
  <c r="K226" i="12"/>
  <c r="K227" i="1" s="1"/>
  <c r="K199" i="2" s="1"/>
  <c r="K227" i="12"/>
  <c r="K228" i="1" s="1"/>
  <c r="K200" i="2" s="1"/>
  <c r="K228" i="12"/>
  <c r="K229" i="1" s="1"/>
  <c r="K201" i="2" s="1"/>
  <c r="K229" i="12"/>
  <c r="K230" i="1" s="1"/>
  <c r="K202" i="2" s="1"/>
  <c r="K230" i="12"/>
  <c r="K231" i="1" s="1"/>
  <c r="K203" i="2" s="1"/>
  <c r="K231" i="12"/>
  <c r="K232" i="1" s="1"/>
  <c r="K204" i="2" s="1"/>
  <c r="K232" i="12"/>
  <c r="K233" i="1" s="1"/>
  <c r="K233" i="12"/>
  <c r="K234" i="1" s="1"/>
  <c r="K206" i="2" s="1"/>
  <c r="K234" i="12"/>
  <c r="K235" i="1" s="1"/>
  <c r="K207" i="2" s="1"/>
  <c r="K235" i="12"/>
  <c r="K236" i="1" s="1"/>
  <c r="K208" i="2" s="1"/>
  <c r="K236" i="12"/>
  <c r="K237" i="1" s="1"/>
  <c r="K209" i="2" s="1"/>
  <c r="K237" i="12"/>
  <c r="K238" i="1" s="1"/>
  <c r="K210" i="2" s="1"/>
  <c r="K238" i="12"/>
  <c r="K239" i="1" s="1"/>
  <c r="K211" i="2" s="1"/>
  <c r="K239" i="12"/>
  <c r="K240" i="1" s="1"/>
  <c r="K212" i="2" s="1"/>
  <c r="K240" i="12"/>
  <c r="K241" i="1" s="1"/>
  <c r="K213" i="2" s="1"/>
  <c r="K241" i="12"/>
  <c r="K242" i="1" s="1"/>
  <c r="K214" i="2" s="1"/>
  <c r="K242" i="12"/>
  <c r="K243" i="1" s="1"/>
  <c r="K215" i="2" s="1"/>
  <c r="K243" i="12"/>
  <c r="K244" i="1" s="1"/>
  <c r="K216" i="2" s="1"/>
  <c r="K244" i="12"/>
  <c r="K245" i="1" s="1"/>
  <c r="K217" i="2" s="1"/>
  <c r="K245" i="12"/>
  <c r="K246" i="1" s="1"/>
  <c r="K218" i="2" s="1"/>
  <c r="K246" i="12"/>
  <c r="K247" i="1" s="1"/>
  <c r="K219" i="2" s="1"/>
  <c r="K247" i="12"/>
  <c r="K248" i="1" s="1"/>
  <c r="K248" i="12"/>
  <c r="K249" i="1" s="1"/>
  <c r="K221" i="2" s="1"/>
  <c r="K249" i="12"/>
  <c r="K250" i="1" s="1"/>
  <c r="K222" i="2" s="1"/>
  <c r="K250" i="12"/>
  <c r="K251" i="1" s="1"/>
  <c r="K223" i="2" s="1"/>
  <c r="K251" i="12"/>
  <c r="K252" i="1" s="1"/>
  <c r="K224" i="2" s="1"/>
  <c r="K252" i="12"/>
  <c r="K253" i="1" s="1"/>
  <c r="K225" i="2" s="1"/>
  <c r="K253" i="12"/>
  <c r="K254" i="1" s="1"/>
  <c r="K226" i="2" s="1"/>
  <c r="K254" i="12"/>
  <c r="K255" i="1" s="1"/>
  <c r="K227" i="2" s="1"/>
  <c r="K255" i="12"/>
  <c r="K256" i="1" s="1"/>
  <c r="K228" i="2" s="1"/>
  <c r="K256" i="12"/>
  <c r="K257" i="1" s="1"/>
  <c r="K229" i="2" s="1"/>
  <c r="K257" i="12"/>
  <c r="K258" i="1" s="1"/>
  <c r="K230" i="2" s="1"/>
  <c r="K258" i="12"/>
  <c r="K259" i="1" s="1"/>
  <c r="K231" i="2" s="1"/>
  <c r="K259" i="12"/>
  <c r="K260" i="1" s="1"/>
  <c r="K232" i="2" s="1"/>
  <c r="K260" i="12"/>
  <c r="K261" i="1" s="1"/>
  <c r="K233" i="2" s="1"/>
  <c r="K261" i="12"/>
  <c r="K262" i="1" s="1"/>
  <c r="K234" i="2" s="1"/>
  <c r="K262" i="12"/>
  <c r="K263" i="1" s="1"/>
  <c r="K235" i="2" s="1"/>
  <c r="K263" i="12"/>
  <c r="K264" i="1" s="1"/>
  <c r="K236" i="2" s="1"/>
  <c r="K264" i="12"/>
  <c r="K265" i="1" s="1"/>
  <c r="K237" i="2" s="1"/>
  <c r="K265" i="12"/>
  <c r="K266" i="1" s="1"/>
  <c r="K238" i="2" s="1"/>
  <c r="K266" i="12"/>
  <c r="K267" i="1" s="1"/>
  <c r="K239" i="2" s="1"/>
  <c r="K267" i="12"/>
  <c r="K268" i="1" s="1"/>
  <c r="K240" i="2" s="1"/>
  <c r="K268" i="12"/>
  <c r="K269" i="1" s="1"/>
  <c r="K241" i="2" s="1"/>
  <c r="K269" i="12"/>
  <c r="K270" i="1" s="1"/>
  <c r="K242" i="2" s="1"/>
  <c r="K270" i="12"/>
  <c r="K271" i="1" s="1"/>
  <c r="K243" i="2" s="1"/>
  <c r="K271" i="12"/>
  <c r="K272" i="1" s="1"/>
  <c r="K244" i="2" s="1"/>
  <c r="K272" i="12"/>
  <c r="K273" i="1" s="1"/>
  <c r="K245" i="2" s="1"/>
  <c r="K273" i="12"/>
  <c r="K274" i="1" s="1"/>
  <c r="K246" i="2" s="1"/>
  <c r="K274" i="12"/>
  <c r="K275" i="1" s="1"/>
  <c r="K247" i="2" s="1"/>
  <c r="K275" i="12"/>
  <c r="K276" i="1" s="1"/>
  <c r="K248" i="2" s="1"/>
  <c r="K276" i="12"/>
  <c r="K277" i="1" s="1"/>
  <c r="K249" i="2" s="1"/>
  <c r="K277" i="12"/>
  <c r="K278" i="1" s="1"/>
  <c r="K250" i="2" s="1"/>
  <c r="K278" i="12"/>
  <c r="K279" i="1" s="1"/>
  <c r="K251" i="2" s="1"/>
  <c r="K279" i="12"/>
  <c r="K280" i="1" s="1"/>
  <c r="K252" i="2" s="1"/>
  <c r="K280" i="12"/>
  <c r="K281" i="1" s="1"/>
  <c r="K253" i="2" s="1"/>
  <c r="K281" i="12"/>
  <c r="K282" i="1" s="1"/>
  <c r="K254" i="2" s="1"/>
  <c r="K282" i="12"/>
  <c r="K283" i="1" s="1"/>
  <c r="K255" i="2" s="1"/>
  <c r="K283" i="12"/>
  <c r="K284" i="1" s="1"/>
  <c r="K256" i="2" s="1"/>
  <c r="K284" i="12"/>
  <c r="K285" i="1" s="1"/>
  <c r="K257" i="2" s="1"/>
  <c r="K285" i="12"/>
  <c r="K286" i="1" s="1"/>
  <c r="K258" i="2" s="1"/>
  <c r="K286" i="12"/>
  <c r="K287" i="1" s="1"/>
  <c r="K259" i="2" s="1"/>
  <c r="K287" i="12"/>
  <c r="K288" i="1" s="1"/>
  <c r="K260" i="2" s="1"/>
  <c r="K288" i="12"/>
  <c r="K289" i="1" s="1"/>
  <c r="K289" i="12"/>
  <c r="K290" i="1" s="1"/>
  <c r="K262" i="2" s="1"/>
  <c r="K290" i="12"/>
  <c r="K291" i="1" s="1"/>
  <c r="K263" i="2" s="1"/>
  <c r="K291" i="12"/>
  <c r="K292" i="1" s="1"/>
  <c r="K264" i="2" s="1"/>
  <c r="K292" i="12"/>
  <c r="K293" i="1" s="1"/>
  <c r="K265" i="2" s="1"/>
  <c r="K293" i="12"/>
  <c r="K294" i="1" s="1"/>
  <c r="K266" i="2" s="1"/>
  <c r="K294" i="12"/>
  <c r="K295" i="1" s="1"/>
  <c r="K267" i="2" s="1"/>
  <c r="K295" i="12"/>
  <c r="K296" i="1" s="1"/>
  <c r="K268" i="2" s="1"/>
  <c r="K296" i="12"/>
  <c r="K297" i="1" s="1"/>
  <c r="K269" i="2" s="1"/>
  <c r="K297" i="12"/>
  <c r="K298" i="1" s="1"/>
  <c r="K270" i="2" s="1"/>
  <c r="K298" i="12"/>
  <c r="K299" i="1" s="1"/>
  <c r="K271" i="2" s="1"/>
  <c r="K299" i="12"/>
  <c r="K300" i="1" s="1"/>
  <c r="K272" i="2" s="1"/>
  <c r="K300" i="12"/>
  <c r="K301" i="1" s="1"/>
  <c r="K273" i="2" s="1"/>
  <c r="K301" i="12"/>
  <c r="K302" i="1" s="1"/>
  <c r="K274" i="2" s="1"/>
  <c r="K302" i="12"/>
  <c r="K303" i="1" s="1"/>
  <c r="K275" i="2" s="1"/>
  <c r="K303" i="12"/>
  <c r="K304" i="1" s="1"/>
  <c r="K276" i="2" s="1"/>
  <c r="K304" i="12"/>
  <c r="K305" i="1" s="1"/>
  <c r="K277" i="2" s="1"/>
  <c r="K305" i="12"/>
  <c r="K306" i="1" s="1"/>
  <c r="K278" i="2" s="1"/>
  <c r="K306" i="12"/>
  <c r="K307" i="1" s="1"/>
  <c r="K279" i="2" s="1"/>
  <c r="K307" i="12"/>
  <c r="K308" i="1" s="1"/>
  <c r="K280" i="2" s="1"/>
  <c r="K308" i="12"/>
  <c r="K309" i="1" s="1"/>
  <c r="K309" i="12"/>
  <c r="K310" i="1" s="1"/>
  <c r="K283" i="2" s="1"/>
  <c r="K310" i="12"/>
  <c r="K311" i="1" s="1"/>
  <c r="K284" i="2" s="1"/>
  <c r="K311" i="12"/>
  <c r="K312" i="1" s="1"/>
  <c r="K285" i="2" s="1"/>
  <c r="K312" i="12"/>
  <c r="K313" i="1" s="1"/>
  <c r="K286" i="2" s="1"/>
  <c r="K313" i="12"/>
  <c r="K314" i="1" s="1"/>
  <c r="K287" i="2" s="1"/>
  <c r="K314" i="12"/>
  <c r="K315" i="1" s="1"/>
  <c r="K288" i="2" s="1"/>
  <c r="K315" i="12"/>
  <c r="K316" i="1" s="1"/>
  <c r="K289" i="2" s="1"/>
  <c r="K316" i="12"/>
  <c r="K317" i="1" s="1"/>
  <c r="K290" i="2" s="1"/>
  <c r="K317" i="12"/>
  <c r="K318" i="1" s="1"/>
  <c r="K291" i="2" s="1"/>
  <c r="K318" i="12"/>
  <c r="K319" i="1" s="1"/>
  <c r="K292" i="2" s="1"/>
  <c r="K319" i="12"/>
  <c r="K320" i="1" s="1"/>
  <c r="K293" i="2" s="1"/>
  <c r="K320" i="12"/>
  <c r="K321" i="1" s="1"/>
  <c r="K294" i="2" s="1"/>
  <c r="K321" i="12"/>
  <c r="K322" i="1" s="1"/>
  <c r="K295" i="2" s="1"/>
  <c r="K322" i="12"/>
  <c r="K323" i="1" s="1"/>
  <c r="K296" i="2" s="1"/>
  <c r="K323" i="12"/>
  <c r="K324" i="1" s="1"/>
  <c r="K297" i="2" s="1"/>
  <c r="K324" i="12"/>
  <c r="K325" i="1" s="1"/>
  <c r="K298" i="2" s="1"/>
  <c r="K325" i="12"/>
  <c r="K326" i="1" s="1"/>
  <c r="K299" i="2" s="1"/>
  <c r="K326" i="12"/>
  <c r="K327" i="1" s="1"/>
  <c r="K327" i="12"/>
  <c r="K328" i="1" s="1"/>
  <c r="K301" i="2" s="1"/>
  <c r="K328" i="12"/>
  <c r="K329" i="1" s="1"/>
  <c r="K302" i="2" s="1"/>
  <c r="K329" i="12"/>
  <c r="K330" i="1" s="1"/>
  <c r="K303" i="2" s="1"/>
  <c r="K330" i="12"/>
  <c r="K331" i="1" s="1"/>
  <c r="K304" i="2" s="1"/>
  <c r="K331" i="12"/>
  <c r="K332" i="1" s="1"/>
  <c r="K305" i="2" s="1"/>
  <c r="K332" i="12"/>
  <c r="K333" i="1" s="1"/>
  <c r="K306" i="2" s="1"/>
  <c r="K333" i="12"/>
  <c r="K334" i="1" s="1"/>
  <c r="K307" i="2" s="1"/>
  <c r="K334" i="12"/>
  <c r="K335" i="1" s="1"/>
  <c r="K308" i="2" s="1"/>
  <c r="K335" i="12"/>
  <c r="K336" i="1" s="1"/>
  <c r="K309" i="2" s="1"/>
  <c r="K336" i="12"/>
  <c r="K337" i="1" s="1"/>
  <c r="K310" i="2" s="1"/>
  <c r="K337" i="12"/>
  <c r="K338" i="1" s="1"/>
  <c r="K311" i="2" s="1"/>
  <c r="K338" i="12"/>
  <c r="K339" i="1" s="1"/>
  <c r="K312" i="2" s="1"/>
  <c r="K339" i="12"/>
  <c r="K340" i="1" s="1"/>
  <c r="K281" i="2" s="1"/>
  <c r="K340" i="12"/>
  <c r="K341" i="1" s="1"/>
  <c r="K6" i="12"/>
  <c r="K6" i="1" s="1"/>
  <c r="I16" i="15" l="1"/>
  <c r="I16" i="17"/>
  <c r="U10" i="15"/>
  <c r="U10" i="17"/>
  <c r="I12" i="15"/>
  <c r="I12" i="17"/>
  <c r="I11" i="15"/>
  <c r="I11" i="17"/>
  <c r="U16" i="15"/>
  <c r="U16" i="17"/>
  <c r="U12" i="15"/>
  <c r="U12" i="17"/>
  <c r="U11" i="15"/>
  <c r="U11" i="17"/>
  <c r="U13" i="15"/>
  <c r="U13" i="17"/>
  <c r="U14" i="15"/>
  <c r="U14" i="17"/>
  <c r="U15" i="15"/>
  <c r="U15" i="17"/>
  <c r="I13" i="15"/>
  <c r="I13" i="17"/>
  <c r="R10" i="15"/>
  <c r="R12" i="15"/>
  <c r="R15" i="15"/>
  <c r="R14" i="15"/>
  <c r="R11" i="15"/>
  <c r="R16" i="15"/>
  <c r="T119" i="2"/>
  <c r="T94" i="2"/>
  <c r="T81" i="2"/>
  <c r="T6" i="3"/>
  <c r="T44" i="2"/>
  <c r="T40" i="2"/>
  <c r="T101" i="2"/>
  <c r="T64" i="2"/>
  <c r="T41" i="2"/>
  <c r="T35" i="2"/>
  <c r="T17" i="3"/>
  <c r="T103" i="2"/>
  <c r="T97" i="2"/>
  <c r="T70" i="2"/>
  <c r="T56" i="2"/>
  <c r="T16" i="3"/>
  <c r="T107" i="2"/>
  <c r="T55" i="2"/>
  <c r="T20" i="3"/>
  <c r="T14" i="3"/>
  <c r="T49" i="2"/>
  <c r="T43" i="2"/>
  <c r="T33" i="2"/>
  <c r="T7" i="3"/>
  <c r="T21" i="3"/>
  <c r="T19" i="3"/>
  <c r="T15" i="3"/>
  <c r="T23" i="3"/>
  <c r="T110" i="2"/>
  <c r="T104" i="2"/>
  <c r="P17" i="15"/>
  <c r="S10" i="20" s="1"/>
  <c r="Y14" i="4"/>
  <c r="G17" i="15"/>
  <c r="P14" i="4"/>
  <c r="H17" i="15"/>
  <c r="T12" i="4"/>
  <c r="M16" i="17" s="1"/>
  <c r="T282" i="2"/>
  <c r="T242" i="2"/>
  <c r="T8" i="3"/>
  <c r="T8" i="4"/>
  <c r="M12" i="17" s="1"/>
  <c r="T6" i="2"/>
  <c r="T185" i="2"/>
  <c r="T89" i="2"/>
  <c r="T17" i="2"/>
  <c r="T9" i="3"/>
  <c r="T10" i="4"/>
  <c r="M14" i="17" s="1"/>
  <c r="T10" i="3"/>
  <c r="T18" i="3"/>
  <c r="T7" i="4"/>
  <c r="M11" i="17" s="1"/>
  <c r="T167" i="2"/>
  <c r="T11" i="3"/>
  <c r="T134" i="2"/>
  <c r="T12" i="3"/>
  <c r="T11" i="4"/>
  <c r="M15" i="17" s="1"/>
  <c r="T9" i="4"/>
  <c r="M13" i="17" s="1"/>
  <c r="T261" i="2"/>
  <c r="T13" i="3"/>
  <c r="T300" i="2"/>
  <c r="T220" i="2"/>
  <c r="T148" i="2"/>
  <c r="T124" i="2"/>
  <c r="T22" i="3"/>
  <c r="T14" i="4"/>
  <c r="M17" i="17" s="1"/>
  <c r="T6" i="4"/>
  <c r="M10" i="17" s="1"/>
  <c r="K103" i="2"/>
  <c r="K97" i="2"/>
  <c r="K70" i="2"/>
  <c r="K56" i="2"/>
  <c r="K119" i="2"/>
  <c r="K94" i="2"/>
  <c r="K81" i="2"/>
  <c r="K6" i="3"/>
  <c r="K14" i="4"/>
  <c r="D17" i="17" s="1"/>
  <c r="K6" i="4"/>
  <c r="D10" i="17" s="1"/>
  <c r="K12" i="4"/>
  <c r="D16" i="17" s="1"/>
  <c r="K89" i="2"/>
  <c r="K8" i="4"/>
  <c r="D12" i="17" s="1"/>
  <c r="K10" i="4"/>
  <c r="D14" i="17" s="1"/>
  <c r="K7" i="4"/>
  <c r="D11" i="17" s="1"/>
  <c r="K11" i="4"/>
  <c r="D15" i="17" s="1"/>
  <c r="K9" i="4"/>
  <c r="D13" i="17" s="1"/>
  <c r="K107" i="2"/>
  <c r="K55" i="2"/>
  <c r="K101" i="2"/>
  <c r="K21" i="3"/>
  <c r="K18" i="3"/>
  <c r="K15" i="3"/>
  <c r="K23" i="3"/>
  <c r="K110" i="2"/>
  <c r="K104" i="2"/>
  <c r="K9" i="3"/>
  <c r="K64" i="2"/>
  <c r="K41" i="2"/>
  <c r="K35" i="2"/>
  <c r="K22" i="3"/>
  <c r="K17" i="3"/>
  <c r="K121" i="2"/>
  <c r="K82" i="2"/>
  <c r="K44" i="2"/>
  <c r="K40" i="2"/>
  <c r="K10" i="3"/>
  <c r="K14" i="3"/>
  <c r="K49" i="2"/>
  <c r="K43" i="2"/>
  <c r="K8" i="3"/>
  <c r="K7" i="3"/>
  <c r="K261" i="2"/>
  <c r="K205" i="2"/>
  <c r="K13" i="3"/>
  <c r="K300" i="2"/>
  <c r="K220" i="2"/>
  <c r="K148" i="2"/>
  <c r="K124" i="2"/>
  <c r="K68" i="2"/>
  <c r="K20" i="3"/>
  <c r="K12" i="3"/>
  <c r="K51" i="2"/>
  <c r="K19" i="3"/>
  <c r="K11" i="3"/>
  <c r="K282" i="2"/>
  <c r="K6" i="2"/>
  <c r="K185" i="2"/>
  <c r="K33" i="2"/>
  <c r="K17" i="2"/>
  <c r="K16" i="3"/>
  <c r="K167" i="2"/>
  <c r="K134" i="2"/>
  <c r="Y4" i="3"/>
  <c r="V4" i="3"/>
  <c r="S4" i="3"/>
  <c r="AS9" i="3" s="1"/>
  <c r="P4" i="3"/>
  <c r="M4" i="3"/>
  <c r="Y4" i="2"/>
  <c r="V4" i="2"/>
  <c r="S4" i="2"/>
  <c r="P4" i="2"/>
  <c r="M4" i="2"/>
  <c r="I17" i="15" l="1"/>
  <c r="I17" i="17"/>
  <c r="R17" i="15"/>
  <c r="U10" i="20" s="1"/>
  <c r="S17" i="15"/>
  <c r="AB14" i="4"/>
  <c r="M15" i="15"/>
  <c r="V11" i="4"/>
  <c r="M11" i="15"/>
  <c r="V7" i="4"/>
  <c r="M12" i="15"/>
  <c r="V8" i="4"/>
  <c r="M10" i="15"/>
  <c r="V6" i="4"/>
  <c r="O10" i="17" s="1"/>
  <c r="M17" i="15"/>
  <c r="V14" i="4"/>
  <c r="M13" i="15"/>
  <c r="V9" i="4"/>
  <c r="M14" i="15"/>
  <c r="V10" i="4"/>
  <c r="M16" i="15"/>
  <c r="V12" i="4"/>
  <c r="D11" i="15"/>
  <c r="M7" i="4"/>
  <c r="D14" i="15"/>
  <c r="M10" i="4"/>
  <c r="D12" i="15"/>
  <c r="M8" i="4"/>
  <c r="D16" i="15"/>
  <c r="M12" i="4"/>
  <c r="D10" i="15"/>
  <c r="M6" i="4"/>
  <c r="D13" i="15"/>
  <c r="M9" i="4"/>
  <c r="D17" i="15"/>
  <c r="M14" i="4"/>
  <c r="D15" i="15"/>
  <c r="M11" i="4"/>
  <c r="AI171" i="2"/>
  <c r="BC8" i="3"/>
  <c r="AI95" i="2"/>
  <c r="AS15" i="2"/>
  <c r="AW15" i="2" s="1"/>
  <c r="BC7" i="2"/>
  <c r="BE7" i="2" s="1"/>
  <c r="AI185" i="2"/>
  <c r="AS222" i="2"/>
  <c r="AN51" i="2"/>
  <c r="AS121" i="2"/>
  <c r="BC277" i="2"/>
  <c r="AN6" i="3"/>
  <c r="BC53" i="2"/>
  <c r="AN66" i="2"/>
  <c r="AX220" i="2"/>
  <c r="AX15" i="2"/>
  <c r="AI48" i="2"/>
  <c r="AX209" i="2"/>
  <c r="AN239" i="2"/>
  <c r="AN206" i="2"/>
  <c r="AX277" i="2"/>
  <c r="AS8" i="3"/>
  <c r="AT8" i="3" s="1"/>
  <c r="AN7" i="2"/>
  <c r="AS35" i="2"/>
  <c r="AS43" i="2"/>
  <c r="AS98" i="2"/>
  <c r="AN183" i="2"/>
  <c r="BC263" i="2"/>
  <c r="AI16" i="3"/>
  <c r="AX7" i="3"/>
  <c r="BB7" i="3" s="1"/>
  <c r="AN15" i="3"/>
  <c r="AS30" i="2"/>
  <c r="AN25" i="2"/>
  <c r="BC62" i="2"/>
  <c r="AX270" i="2"/>
  <c r="BC29" i="2"/>
  <c r="AX43" i="2"/>
  <c r="AX80" i="2"/>
  <c r="AS115" i="2"/>
  <c r="AI151" i="2"/>
  <c r="AS230" i="2"/>
  <c r="BC14" i="2"/>
  <c r="BE14" i="2" s="1"/>
  <c r="BC28" i="2"/>
  <c r="BG28" i="2" s="1"/>
  <c r="AS76" i="2"/>
  <c r="AX110" i="2"/>
  <c r="AX199" i="2"/>
  <c r="AN227" i="2"/>
  <c r="BC278" i="2"/>
  <c r="AN288" i="2"/>
  <c r="AS304" i="2"/>
  <c r="BC7" i="3"/>
  <c r="AS12" i="2"/>
  <c r="AV12" i="2" s="1"/>
  <c r="BC22" i="2"/>
  <c r="BG22" i="2" s="1"/>
  <c r="BC31" i="2"/>
  <c r="BE31" i="2" s="1"/>
  <c r="AI15" i="2"/>
  <c r="AN16" i="2"/>
  <c r="AN79" i="2"/>
  <c r="AX106" i="2"/>
  <c r="AS150" i="2"/>
  <c r="AX185" i="2"/>
  <c r="AS247" i="2"/>
  <c r="AI7" i="3"/>
  <c r="AI18" i="3"/>
  <c r="AS20" i="3"/>
  <c r="AS38" i="2"/>
  <c r="AS52" i="2"/>
  <c r="AI79" i="2"/>
  <c r="BC100" i="2"/>
  <c r="BC106" i="2"/>
  <c r="AI189" i="2"/>
  <c r="AS195" i="2"/>
  <c r="AI269" i="2"/>
  <c r="AS286" i="2"/>
  <c r="AX302" i="2"/>
  <c r="AX6" i="3"/>
  <c r="AZ6" i="3" s="1"/>
  <c r="BC9" i="3"/>
  <c r="BD9" i="3" s="1"/>
  <c r="AX15" i="3"/>
  <c r="BC6" i="3"/>
  <c r="BD6" i="3" s="1"/>
  <c r="AN8" i="3"/>
  <c r="AR8" i="3" s="1"/>
  <c r="AI9" i="3"/>
  <c r="AK9" i="3" s="1"/>
  <c r="AI13" i="3"/>
  <c r="AL13" i="3" s="1"/>
  <c r="AX14" i="2"/>
  <c r="BC16" i="2"/>
  <c r="BE16" i="2" s="1"/>
  <c r="AI20" i="2"/>
  <c r="AS24" i="2"/>
  <c r="AW24" i="2" s="1"/>
  <c r="AN33" i="2"/>
  <c r="AS34" i="2"/>
  <c r="AV34" i="2" s="1"/>
  <c r="AI52" i="2"/>
  <c r="AI63" i="2"/>
  <c r="AI103" i="2"/>
  <c r="AI108" i="2"/>
  <c r="BC170" i="2"/>
  <c r="AS170" i="2"/>
  <c r="AX18" i="2"/>
  <c r="BC19" i="2"/>
  <c r="BD19" i="2" s="1"/>
  <c r="BC23" i="2"/>
  <c r="AS25" i="2"/>
  <c r="AS29" i="2"/>
  <c r="AW29" i="2" s="1"/>
  <c r="AI39" i="2"/>
  <c r="BC54" i="2"/>
  <c r="AN71" i="2"/>
  <c r="AI92" i="2"/>
  <c r="AN119" i="2"/>
  <c r="AI131" i="2"/>
  <c r="AX131" i="2"/>
  <c r="AX6" i="2"/>
  <c r="AZ6" i="2" s="1"/>
  <c r="AI7" i="2"/>
  <c r="AL7" i="2" s="1"/>
  <c r="AN8" i="2"/>
  <c r="AQ8" i="2" s="1"/>
  <c r="BC8" i="2"/>
  <c r="BD8" i="2" s="1"/>
  <c r="AS17" i="2"/>
  <c r="AW17" i="2" s="1"/>
  <c r="AS22" i="2"/>
  <c r="AW22" i="2" s="1"/>
  <c r="BC45" i="2"/>
  <c r="AN54" i="2"/>
  <c r="AI71" i="2"/>
  <c r="AS91" i="2"/>
  <c r="AN185" i="2"/>
  <c r="AS275" i="2"/>
  <c r="AS298" i="2"/>
  <c r="AI298" i="2"/>
  <c r="AS20" i="2"/>
  <c r="BC24" i="2"/>
  <c r="BE24" i="2" s="1"/>
  <c r="AX25" i="2"/>
  <c r="BC37" i="2"/>
  <c r="BE37" i="2" s="1"/>
  <c r="BC55" i="2"/>
  <c r="AS63" i="2"/>
  <c r="AX123" i="2"/>
  <c r="AS130" i="2"/>
  <c r="AN135" i="2"/>
  <c r="AS167" i="2"/>
  <c r="AI167" i="2"/>
  <c r="BC211" i="2"/>
  <c r="AN241" i="2"/>
  <c r="AX10" i="2"/>
  <c r="AS7" i="2"/>
  <c r="AW7" i="2" s="1"/>
  <c r="AS9" i="2"/>
  <c r="AV9" i="2" s="1"/>
  <c r="AI10" i="2"/>
  <c r="AK10" i="2" s="1"/>
  <c r="BC26" i="2"/>
  <c r="BC35" i="2"/>
  <c r="BE35" i="2" s="1"/>
  <c r="AN46" i="2"/>
  <c r="AS50" i="2"/>
  <c r="BC51" i="2"/>
  <c r="AI55" i="2"/>
  <c r="BC101" i="2"/>
  <c r="AN111" i="2"/>
  <c r="AS111" i="2"/>
  <c r="AN203" i="2"/>
  <c r="AI203" i="2"/>
  <c r="AN208" i="2"/>
  <c r="AI238" i="2"/>
  <c r="BC259" i="2"/>
  <c r="AX82" i="2"/>
  <c r="AS162" i="2"/>
  <c r="AN15" i="2"/>
  <c r="BC15" i="2"/>
  <c r="AS23" i="2"/>
  <c r="AW23" i="2" s="1"/>
  <c r="AI37" i="2"/>
  <c r="AS45" i="2"/>
  <c r="AI46" i="2"/>
  <c r="AI50" i="2"/>
  <c r="AN56" i="2"/>
  <c r="BC56" i="2"/>
  <c r="BC57" i="2"/>
  <c r="AX71" i="2"/>
  <c r="AN96" i="2"/>
  <c r="AX125" i="2"/>
  <c r="AI125" i="2"/>
  <c r="AI154" i="2"/>
  <c r="AS154" i="2"/>
  <c r="AI159" i="2"/>
  <c r="AI223" i="2"/>
  <c r="AI228" i="2"/>
  <c r="AX289" i="2"/>
  <c r="BC289" i="2"/>
  <c r="AN13" i="2"/>
  <c r="AS14" i="2"/>
  <c r="AW14" i="2" s="1"/>
  <c r="AS26" i="2"/>
  <c r="AU26" i="2" s="1"/>
  <c r="AS33" i="2"/>
  <c r="AV33" i="2" s="1"/>
  <c r="AI38" i="2"/>
  <c r="BC52" i="2"/>
  <c r="AN105" i="2"/>
  <c r="AN116" i="2"/>
  <c r="AI116" i="2"/>
  <c r="AS116" i="2"/>
  <c r="AX133" i="2"/>
  <c r="AI158" i="2"/>
  <c r="AX158" i="2"/>
  <c r="BC163" i="2"/>
  <c r="AS214" i="2"/>
  <c r="AX258" i="2"/>
  <c r="AS141" i="2"/>
  <c r="AI166" i="2"/>
  <c r="AN248" i="2"/>
  <c r="AS255" i="2"/>
  <c r="AS273" i="2"/>
  <c r="BC73" i="2"/>
  <c r="BC79" i="2"/>
  <c r="AI146" i="2"/>
  <c r="AS153" i="2"/>
  <c r="AI179" i="2"/>
  <c r="AX197" i="2"/>
  <c r="AX201" i="2"/>
  <c r="AS217" i="2"/>
  <c r="AI242" i="2"/>
  <c r="BC242" i="2"/>
  <c r="AI248" i="2"/>
  <c r="BC264" i="2"/>
  <c r="AX283" i="2"/>
  <c r="AN81" i="2"/>
  <c r="BC81" i="2"/>
  <c r="AX117" i="2"/>
  <c r="BC138" i="2"/>
  <c r="AS144" i="2"/>
  <c r="AX151" i="2"/>
  <c r="AX206" i="2"/>
  <c r="BC219" i="2"/>
  <c r="BC244" i="2"/>
  <c r="AX255" i="2"/>
  <c r="AI264" i="2"/>
  <c r="BC290" i="2"/>
  <c r="AX307" i="2"/>
  <c r="AN180" i="2"/>
  <c r="BC227" i="2"/>
  <c r="AX48" i="2"/>
  <c r="AX64" i="2"/>
  <c r="BC80" i="2"/>
  <c r="AN89" i="2"/>
  <c r="AN95" i="2"/>
  <c r="AX100" i="2"/>
  <c r="AS139" i="2"/>
  <c r="AN143" i="2"/>
  <c r="AX171" i="2"/>
  <c r="BC206" i="2"/>
  <c r="AN246" i="2"/>
  <c r="BC252" i="2"/>
  <c r="AI255" i="2"/>
  <c r="AI292" i="2"/>
  <c r="AX62" i="2"/>
  <c r="BC64" i="2"/>
  <c r="AS89" i="2"/>
  <c r="AI107" i="2"/>
  <c r="BC109" i="2"/>
  <c r="AI110" i="2"/>
  <c r="AI117" i="2"/>
  <c r="AS157" i="2"/>
  <c r="AI165" i="2"/>
  <c r="AN166" i="2"/>
  <c r="BC175" i="2"/>
  <c r="AX198" i="2"/>
  <c r="BC203" i="2"/>
  <c r="BC209" i="2"/>
  <c r="AX217" i="2"/>
  <c r="AN255" i="2"/>
  <c r="AN257" i="2"/>
  <c r="AJ7" i="3"/>
  <c r="AM7" i="3"/>
  <c r="AL7" i="3"/>
  <c r="AK7" i="3"/>
  <c r="BD7" i="3"/>
  <c r="BG7" i="3"/>
  <c r="BF7" i="3"/>
  <c r="BE7" i="3"/>
  <c r="BF6" i="3"/>
  <c r="AU9" i="3"/>
  <c r="AT9" i="3"/>
  <c r="AV9" i="3"/>
  <c r="AW9" i="3"/>
  <c r="AR6" i="3"/>
  <c r="AQ6" i="3"/>
  <c r="AP6" i="3"/>
  <c r="AO6" i="3"/>
  <c r="BB15" i="3"/>
  <c r="AZ15" i="3"/>
  <c r="AY15" i="3"/>
  <c r="BA15" i="3"/>
  <c r="AN12" i="3"/>
  <c r="AM16" i="3"/>
  <c r="AL16" i="3"/>
  <c r="AK16" i="3"/>
  <c r="AJ16" i="3"/>
  <c r="AS6" i="3"/>
  <c r="AX8" i="3"/>
  <c r="AS14" i="3"/>
  <c r="AX21" i="3"/>
  <c r="AN7" i="3"/>
  <c r="AS11" i="3"/>
  <c r="BG9" i="3"/>
  <c r="AI6" i="3"/>
  <c r="AI8" i="3"/>
  <c r="AS7" i="3"/>
  <c r="AX9" i="3"/>
  <c r="AX10" i="3"/>
  <c r="AI10" i="3"/>
  <c r="AS10" i="3"/>
  <c r="BC10" i="3"/>
  <c r="AI12" i="3"/>
  <c r="AN10" i="3"/>
  <c r="AN13" i="3"/>
  <c r="AN16" i="3"/>
  <c r="AI11" i="3"/>
  <c r="AX12" i="3"/>
  <c r="AS12" i="3"/>
  <c r="BC14" i="3"/>
  <c r="AI14" i="3"/>
  <c r="AX14" i="3"/>
  <c r="AN9" i="3"/>
  <c r="AX11" i="3"/>
  <c r="AS13" i="3"/>
  <c r="AS15" i="3"/>
  <c r="AN11" i="3"/>
  <c r="AN14" i="3"/>
  <c r="BC11" i="3"/>
  <c r="BC12" i="3"/>
  <c r="BC15" i="3"/>
  <c r="AI15" i="3"/>
  <c r="BC13" i="3"/>
  <c r="AX13" i="3"/>
  <c r="BC17" i="3"/>
  <c r="AN17" i="3"/>
  <c r="AX17" i="3"/>
  <c r="AI17" i="3"/>
  <c r="AS17" i="3"/>
  <c r="BC22" i="3"/>
  <c r="AS16" i="3"/>
  <c r="BC16" i="3"/>
  <c r="AX16" i="3"/>
  <c r="AX19" i="3"/>
  <c r="AI19" i="3"/>
  <c r="AS19" i="3"/>
  <c r="BC19" i="3"/>
  <c r="AN19" i="3"/>
  <c r="AX18" i="3"/>
  <c r="BC20" i="3"/>
  <c r="AN21" i="3"/>
  <c r="AN18" i="3"/>
  <c r="AI20" i="3"/>
  <c r="BC18" i="3"/>
  <c r="AN20" i="3"/>
  <c r="AX20" i="3"/>
  <c r="AS22" i="3"/>
  <c r="AS18" i="3"/>
  <c r="AI21" i="3"/>
  <c r="AS21" i="3"/>
  <c r="BC21" i="3"/>
  <c r="AX23" i="3"/>
  <c r="AI23" i="3"/>
  <c r="AI22" i="3"/>
  <c r="AN23" i="3"/>
  <c r="AX22" i="3"/>
  <c r="BC23" i="3"/>
  <c r="AN22" i="3"/>
  <c r="AS23" i="3"/>
  <c r="BB14" i="2"/>
  <c r="BA14" i="2"/>
  <c r="AZ14" i="2"/>
  <c r="AY14" i="2"/>
  <c r="BB6" i="2"/>
  <c r="BA6" i="2"/>
  <c r="AM7" i="2"/>
  <c r="BC6" i="2"/>
  <c r="AX7" i="2"/>
  <c r="AX13" i="2"/>
  <c r="AI13" i="2"/>
  <c r="AS13" i="2"/>
  <c r="BC13" i="2"/>
  <c r="AX23" i="2"/>
  <c r="AU30" i="2"/>
  <c r="AW30" i="2"/>
  <c r="AV30" i="2"/>
  <c r="AT30" i="2"/>
  <c r="AX35" i="2"/>
  <c r="AI289" i="2"/>
  <c r="AI259" i="2"/>
  <c r="AI222" i="2"/>
  <c r="AI230" i="2"/>
  <c r="AI214" i="2"/>
  <c r="AI150" i="2"/>
  <c r="AI100" i="2"/>
  <c r="AI93" i="2"/>
  <c r="AI109" i="2"/>
  <c r="AI73" i="2"/>
  <c r="AN6" i="2"/>
  <c r="BG8" i="2"/>
  <c r="AX16" i="2"/>
  <c r="AN24" i="2"/>
  <c r="AX30" i="2"/>
  <c r="BG31" i="2"/>
  <c r="AI45" i="2"/>
  <c r="BF7" i="2"/>
  <c r="AX12" i="2"/>
  <c r="AI17" i="2"/>
  <c r="AI18" i="2"/>
  <c r="BG23" i="2"/>
  <c r="BF23" i="2"/>
  <c r="BE23" i="2"/>
  <c r="BD23" i="2"/>
  <c r="AV24" i="2"/>
  <c r="AU24" i="2"/>
  <c r="AT24" i="2"/>
  <c r="AN28" i="2"/>
  <c r="AI30" i="2"/>
  <c r="AI31" i="2"/>
  <c r="BF35" i="2"/>
  <c r="BD35" i="2"/>
  <c r="AN36" i="2"/>
  <c r="AS6" i="2"/>
  <c r="AI9" i="2"/>
  <c r="AN11" i="2"/>
  <c r="AW26" i="2"/>
  <c r="AX29" i="2"/>
  <c r="AI35" i="2"/>
  <c r="AI8" i="2"/>
  <c r="BC11" i="2"/>
  <c r="AX11" i="2"/>
  <c r="AI11" i="2"/>
  <c r="AS11" i="2"/>
  <c r="AI12" i="2"/>
  <c r="BG15" i="2"/>
  <c r="BF15" i="2"/>
  <c r="BE15" i="2"/>
  <c r="BD15" i="2"/>
  <c r="AW20" i="2"/>
  <c r="AV20" i="2"/>
  <c r="AU20" i="2"/>
  <c r="AT20" i="2"/>
  <c r="AI23" i="2"/>
  <c r="AI24" i="2"/>
  <c r="AN31" i="2"/>
  <c r="AX36" i="2"/>
  <c r="AX292" i="2"/>
  <c r="AX264" i="2"/>
  <c r="AX219" i="2"/>
  <c r="AX157" i="2"/>
  <c r="AX127" i="2"/>
  <c r="AX119" i="2"/>
  <c r="AX20" i="2"/>
  <c r="AX26" i="2"/>
  <c r="AN30" i="2"/>
  <c r="AN40" i="2"/>
  <c r="AN240" i="2"/>
  <c r="AN199" i="2"/>
  <c r="AN195" i="2"/>
  <c r="AN90" i="2"/>
  <c r="AN70" i="2"/>
  <c r="AN63" i="2"/>
  <c r="AI16" i="2"/>
  <c r="BE22" i="2"/>
  <c r="BD22" i="2"/>
  <c r="AV25" i="2"/>
  <c r="AT25" i="2"/>
  <c r="AW25" i="2"/>
  <c r="AU25" i="2"/>
  <c r="BE28" i="2"/>
  <c r="BD28" i="2"/>
  <c r="AN29" i="2"/>
  <c r="BG29" i="2"/>
  <c r="BF29" i="2"/>
  <c r="BE29" i="2"/>
  <c r="BD29" i="2"/>
  <c r="AX42" i="2"/>
  <c r="AI6" i="2"/>
  <c r="AX8" i="2"/>
  <c r="BD16" i="2"/>
  <c r="AN23" i="2"/>
  <c r="BG26" i="2"/>
  <c r="BF26" i="2"/>
  <c r="BE26" i="2"/>
  <c r="BD26" i="2"/>
  <c r="AU29" i="2"/>
  <c r="AT29" i="2"/>
  <c r="AX31" i="2"/>
  <c r="AX34" i="2"/>
  <c r="AN39" i="2"/>
  <c r="AN21" i="2"/>
  <c r="AX32" i="2"/>
  <c r="AI32" i="2"/>
  <c r="AN49" i="2"/>
  <c r="AN55" i="2"/>
  <c r="AX63" i="2"/>
  <c r="AI64" i="2"/>
  <c r="AS70" i="2"/>
  <c r="AS19" i="2"/>
  <c r="AI27" i="2"/>
  <c r="AX27" i="2"/>
  <c r="AX38" i="2"/>
  <c r="AN42" i="2"/>
  <c r="AS46" i="2"/>
  <c r="AS47" i="2"/>
  <c r="AS54" i="2"/>
  <c r="AS61" i="2"/>
  <c r="AN10" i="2"/>
  <c r="AN18" i="2"/>
  <c r="BC21" i="2"/>
  <c r="AS297" i="2"/>
  <c r="AS292" i="2"/>
  <c r="AS288" i="2"/>
  <c r="AS293" i="2"/>
  <c r="AS250" i="2"/>
  <c r="AS233" i="2"/>
  <c r="AS219" i="2"/>
  <c r="AS209" i="2"/>
  <c r="AS128" i="2"/>
  <c r="AS83" i="2"/>
  <c r="AS8" i="2"/>
  <c r="AX9" i="2"/>
  <c r="BC10" i="2"/>
  <c r="AI14" i="2"/>
  <c r="AS16" i="2"/>
  <c r="AX17" i="2"/>
  <c r="BC18" i="2"/>
  <c r="AI22" i="2"/>
  <c r="AI29" i="2"/>
  <c r="AS39" i="2"/>
  <c r="BC39" i="2"/>
  <c r="AX39" i="2"/>
  <c r="AX41" i="2"/>
  <c r="BC43" i="2"/>
  <c r="AX46" i="2"/>
  <c r="AX70" i="2"/>
  <c r="AN12" i="2"/>
  <c r="AI19" i="2"/>
  <c r="AN20" i="2"/>
  <c r="AS21" i="2"/>
  <c r="AX22" i="2"/>
  <c r="AN27" i="2"/>
  <c r="AS28" i="2"/>
  <c r="AN32" i="2"/>
  <c r="BC32" i="2"/>
  <c r="AI41" i="2"/>
  <c r="BC42" i="2"/>
  <c r="AI42" i="2"/>
  <c r="AS42" i="2"/>
  <c r="AI43" i="2"/>
  <c r="AX44" i="2"/>
  <c r="AI47" i="2"/>
  <c r="AX52" i="2"/>
  <c r="BC231" i="2"/>
  <c r="BC199" i="2"/>
  <c r="AN9" i="2"/>
  <c r="AS10" i="2"/>
  <c r="BC12" i="2"/>
  <c r="AN17" i="2"/>
  <c r="AS18" i="2"/>
  <c r="AX19" i="2"/>
  <c r="BC20" i="2"/>
  <c r="AI26" i="2"/>
  <c r="BC27" i="2"/>
  <c r="AS31" i="2"/>
  <c r="BC33" i="2"/>
  <c r="AI36" i="2"/>
  <c r="AS36" i="2"/>
  <c r="BC38" i="2"/>
  <c r="AX40" i="2"/>
  <c r="BC40" i="2"/>
  <c r="AS40" i="2"/>
  <c r="AN57" i="2"/>
  <c r="AI59" i="2"/>
  <c r="BC70" i="2"/>
  <c r="AS71" i="2"/>
  <c r="BC9" i="2"/>
  <c r="AN14" i="2"/>
  <c r="BC17" i="2"/>
  <c r="AI21" i="2"/>
  <c r="AN22" i="2"/>
  <c r="BC30" i="2"/>
  <c r="AN38" i="2"/>
  <c r="AN41" i="2"/>
  <c r="BC44" i="2"/>
  <c r="BC46" i="2"/>
  <c r="AN53" i="2"/>
  <c r="AX54" i="2"/>
  <c r="AS60" i="2"/>
  <c r="AN64" i="2"/>
  <c r="AN67" i="2"/>
  <c r="AX69" i="2"/>
  <c r="AN19" i="2"/>
  <c r="AX21" i="2"/>
  <c r="AS27" i="2"/>
  <c r="AI28" i="2"/>
  <c r="AX28" i="2"/>
  <c r="AS32" i="2"/>
  <c r="AI33" i="2"/>
  <c r="AX33" i="2"/>
  <c r="AI34" i="2"/>
  <c r="AN34" i="2"/>
  <c r="BC34" i="2"/>
  <c r="BC36" i="2"/>
  <c r="AS37" i="2"/>
  <c r="AI56" i="2"/>
  <c r="AI57" i="2"/>
  <c r="AI65" i="2"/>
  <c r="AN68" i="2"/>
  <c r="AX24" i="2"/>
  <c r="BC25" i="2"/>
  <c r="AI25" i="2"/>
  <c r="AN26" i="2"/>
  <c r="AI40" i="2"/>
  <c r="BC41" i="2"/>
  <c r="AS41" i="2"/>
  <c r="BC49" i="2"/>
  <c r="AX49" i="2"/>
  <c r="AI49" i="2"/>
  <c r="AS49" i="2"/>
  <c r="AI51" i="2"/>
  <c r="AX51" i="2"/>
  <c r="AS55" i="2"/>
  <c r="AN58" i="2"/>
  <c r="AS65" i="2"/>
  <c r="AN35" i="2"/>
  <c r="AX37" i="2"/>
  <c r="AN43" i="2"/>
  <c r="AS44" i="2"/>
  <c r="AX45" i="2"/>
  <c r="AN52" i="2"/>
  <c r="AS53" i="2"/>
  <c r="AX56" i="2"/>
  <c r="AN59" i="2"/>
  <c r="AN61" i="2"/>
  <c r="BC61" i="2"/>
  <c r="AX66" i="2"/>
  <c r="AS66" i="2"/>
  <c r="BC66" i="2"/>
  <c r="AI72" i="2"/>
  <c r="AS73" i="2"/>
  <c r="AI76" i="2"/>
  <c r="BC78" i="2"/>
  <c r="AI85" i="2"/>
  <c r="AI102" i="2"/>
  <c r="AN48" i="2"/>
  <c r="BC60" i="2"/>
  <c r="AI60" i="2"/>
  <c r="AX60" i="2"/>
  <c r="AX79" i="2"/>
  <c r="AI80" i="2"/>
  <c r="AI83" i="2"/>
  <c r="AX88" i="2"/>
  <c r="AX90" i="2"/>
  <c r="AN37" i="2"/>
  <c r="AI44" i="2"/>
  <c r="AN45" i="2"/>
  <c r="AX47" i="2"/>
  <c r="BC48" i="2"/>
  <c r="AX58" i="2"/>
  <c r="AS58" i="2"/>
  <c r="BC58" i="2"/>
  <c r="AI62" i="2"/>
  <c r="AS67" i="2"/>
  <c r="BC67" i="2"/>
  <c r="AX67" i="2"/>
  <c r="AS75" i="2"/>
  <c r="BC75" i="2"/>
  <c r="AN75" i="2"/>
  <c r="AX75" i="2"/>
  <c r="AI75" i="2"/>
  <c r="AI81" i="2"/>
  <c r="AX81" i="2"/>
  <c r="AN83" i="2"/>
  <c r="AI84" i="2"/>
  <c r="AN85" i="2"/>
  <c r="AI91" i="2"/>
  <c r="BC50" i="2"/>
  <c r="AI53" i="2"/>
  <c r="AX53" i="2"/>
  <c r="AX55" i="2"/>
  <c r="AI58" i="2"/>
  <c r="AS59" i="2"/>
  <c r="AN60" i="2"/>
  <c r="AI69" i="2"/>
  <c r="AI70" i="2"/>
  <c r="BC71" i="2"/>
  <c r="AX72" i="2"/>
  <c r="BC77" i="2"/>
  <c r="AX77" i="2"/>
  <c r="AI77" i="2"/>
  <c r="AS77" i="2"/>
  <c r="AS78" i="2"/>
  <c r="BC89" i="2"/>
  <c r="BC90" i="2"/>
  <c r="AN94" i="2"/>
  <c r="AI101" i="2"/>
  <c r="AN47" i="2"/>
  <c r="AS48" i="2"/>
  <c r="AX68" i="2"/>
  <c r="BC68" i="2"/>
  <c r="AS68" i="2"/>
  <c r="AN74" i="2"/>
  <c r="AN77" i="2"/>
  <c r="AN82" i="2"/>
  <c r="BC82" i="2"/>
  <c r="AS99" i="2"/>
  <c r="AN44" i="2"/>
  <c r="BC47" i="2"/>
  <c r="AX50" i="2"/>
  <c r="AX61" i="2"/>
  <c r="AN62" i="2"/>
  <c r="AI67" i="2"/>
  <c r="AN69" i="2"/>
  <c r="BC72" i="2"/>
  <c r="AX76" i="2"/>
  <c r="AS82" i="2"/>
  <c r="AS88" i="2"/>
  <c r="AS107" i="2"/>
  <c r="BC59" i="2"/>
  <c r="AX59" i="2"/>
  <c r="AI61" i="2"/>
  <c r="BC63" i="2"/>
  <c r="BC65" i="2"/>
  <c r="AN72" i="2"/>
  <c r="AI74" i="2"/>
  <c r="AN80" i="2"/>
  <c r="AI96" i="2"/>
  <c r="AN50" i="2"/>
  <c r="AS51" i="2"/>
  <c r="AI54" i="2"/>
  <c r="AS57" i="2"/>
  <c r="AX57" i="2"/>
  <c r="AS62" i="2"/>
  <c r="AI66" i="2"/>
  <c r="AI68" i="2"/>
  <c r="BC69" i="2"/>
  <c r="AS69" i="2"/>
  <c r="AS79" i="2"/>
  <c r="AS81" i="2"/>
  <c r="AI86" i="2"/>
  <c r="AX98" i="2"/>
  <c r="AS56" i="2"/>
  <c r="AS64" i="2"/>
  <c r="AX65" i="2"/>
  <c r="AS72" i="2"/>
  <c r="AX73" i="2"/>
  <c r="BC74" i="2"/>
  <c r="AI78" i="2"/>
  <c r="AS80" i="2"/>
  <c r="AI82" i="2"/>
  <c r="AS86" i="2"/>
  <c r="AN87" i="2"/>
  <c r="BC91" i="2"/>
  <c r="BC98" i="2"/>
  <c r="AS104" i="2"/>
  <c r="BC104" i="2"/>
  <c r="AX104" i="2"/>
  <c r="AX108" i="2"/>
  <c r="BC112" i="2"/>
  <c r="AN76" i="2"/>
  <c r="AX78" i="2"/>
  <c r="BC85" i="2"/>
  <c r="AX85" i="2"/>
  <c r="AS85" i="2"/>
  <c r="AS105" i="2"/>
  <c r="AX107" i="2"/>
  <c r="BC116" i="2"/>
  <c r="AX116" i="2"/>
  <c r="BC119" i="2"/>
  <c r="AN65" i="2"/>
  <c r="AN73" i="2"/>
  <c r="AS74" i="2"/>
  <c r="BC76" i="2"/>
  <c r="AX83" i="2"/>
  <c r="BC88" i="2"/>
  <c r="AI88" i="2"/>
  <c r="AI89" i="2"/>
  <c r="AS90" i="2"/>
  <c r="AN98" i="2"/>
  <c r="AX99" i="2"/>
  <c r="AX105" i="2"/>
  <c r="AI105" i="2"/>
  <c r="BC105" i="2"/>
  <c r="AN78" i="2"/>
  <c r="BC86" i="2"/>
  <c r="AX86" i="2"/>
  <c r="AS87" i="2"/>
  <c r="AI104" i="2"/>
  <c r="BC107" i="2"/>
  <c r="AX120" i="2"/>
  <c r="AX122" i="2"/>
  <c r="BC83" i="2"/>
  <c r="AN88" i="2"/>
  <c r="BC93" i="2"/>
  <c r="AN97" i="2"/>
  <c r="BC99" i="2"/>
  <c r="BC111" i="2"/>
  <c r="AN112" i="2"/>
  <c r="AS114" i="2"/>
  <c r="AN121" i="2"/>
  <c r="AN132" i="2"/>
  <c r="AX74" i="2"/>
  <c r="AN86" i="2"/>
  <c r="AX89" i="2"/>
  <c r="BC92" i="2"/>
  <c r="AS96" i="2"/>
  <c r="BC96" i="2"/>
  <c r="AX96" i="2"/>
  <c r="AN103" i="2"/>
  <c r="AN104" i="2"/>
  <c r="AN106" i="2"/>
  <c r="AS106" i="2"/>
  <c r="AI111" i="2"/>
  <c r="BC118" i="2"/>
  <c r="AS119" i="2"/>
  <c r="AI139" i="2"/>
  <c r="AX84" i="2"/>
  <c r="BC87" i="2"/>
  <c r="AI87" i="2"/>
  <c r="AX87" i="2"/>
  <c r="AX91" i="2"/>
  <c r="AI94" i="2"/>
  <c r="AS94" i="2"/>
  <c r="BC94" i="2"/>
  <c r="AX94" i="2"/>
  <c r="AS97" i="2"/>
  <c r="BC84" i="2"/>
  <c r="AX92" i="2"/>
  <c r="AX97" i="2"/>
  <c r="AI97" i="2"/>
  <c r="BC97" i="2"/>
  <c r="BC108" i="2"/>
  <c r="AN84" i="2"/>
  <c r="AN92" i="2"/>
  <c r="AS93" i="2"/>
  <c r="BC95" i="2"/>
  <c r="AI99" i="2"/>
  <c r="AN100" i="2"/>
  <c r="AS101" i="2"/>
  <c r="AX102" i="2"/>
  <c r="BC103" i="2"/>
  <c r="AN108" i="2"/>
  <c r="AS109" i="2"/>
  <c r="AN114" i="2"/>
  <c r="AX128" i="2"/>
  <c r="AI133" i="2"/>
  <c r="AI137" i="2"/>
  <c r="AX113" i="2"/>
  <c r="AI113" i="2"/>
  <c r="AI118" i="2"/>
  <c r="AS118" i="2"/>
  <c r="AN118" i="2"/>
  <c r="AS125" i="2"/>
  <c r="AI127" i="2"/>
  <c r="BC130" i="2"/>
  <c r="BC135" i="2"/>
  <c r="AS136" i="2"/>
  <c r="AN147" i="2"/>
  <c r="AN153" i="2"/>
  <c r="AS95" i="2"/>
  <c r="AN102" i="2"/>
  <c r="AS103" i="2"/>
  <c r="AS110" i="2"/>
  <c r="AX111" i="2"/>
  <c r="AI115" i="2"/>
  <c r="AX121" i="2"/>
  <c r="AI121" i="2"/>
  <c r="BC123" i="2"/>
  <c r="AX126" i="2"/>
  <c r="AI126" i="2"/>
  <c r="AS126" i="2"/>
  <c r="BC126" i="2"/>
  <c r="BC127" i="2"/>
  <c r="BC131" i="2"/>
  <c r="AS140" i="2"/>
  <c r="AS84" i="2"/>
  <c r="AI90" i="2"/>
  <c r="AN91" i="2"/>
  <c r="AS92" i="2"/>
  <c r="AX93" i="2"/>
  <c r="AI98" i="2"/>
  <c r="AN99" i="2"/>
  <c r="AS100" i="2"/>
  <c r="AX101" i="2"/>
  <c r="BC102" i="2"/>
  <c r="AI106" i="2"/>
  <c r="AN107" i="2"/>
  <c r="AS108" i="2"/>
  <c r="AX109" i="2"/>
  <c r="AX115" i="2"/>
  <c r="AN117" i="2"/>
  <c r="BC117" i="2"/>
  <c r="AI120" i="2"/>
  <c r="AN126" i="2"/>
  <c r="AX130" i="2"/>
  <c r="AS137" i="2"/>
  <c r="AI141" i="2"/>
  <c r="AN113" i="2"/>
  <c r="BC113" i="2"/>
  <c r="BC122" i="2"/>
  <c r="AI123" i="2"/>
  <c r="AN127" i="2"/>
  <c r="AS127" i="2"/>
  <c r="AI128" i="2"/>
  <c r="BC129" i="2"/>
  <c r="AS135" i="2"/>
  <c r="AX139" i="2"/>
  <c r="AS145" i="2"/>
  <c r="AN93" i="2"/>
  <c r="AX95" i="2"/>
  <c r="AN101" i="2"/>
  <c r="AS102" i="2"/>
  <c r="AX103" i="2"/>
  <c r="AN109" i="2"/>
  <c r="AS112" i="2"/>
  <c r="BC114" i="2"/>
  <c r="AI114" i="2"/>
  <c r="AN115" i="2"/>
  <c r="AX118" i="2"/>
  <c r="AN120" i="2"/>
  <c r="AX124" i="2"/>
  <c r="AI124" i="2"/>
  <c r="AS124" i="2"/>
  <c r="BC124" i="2"/>
  <c r="AS133" i="2"/>
  <c r="AX137" i="2"/>
  <c r="AX140" i="2"/>
  <c r="AI112" i="2"/>
  <c r="AX112" i="2"/>
  <c r="AX114" i="2"/>
  <c r="BC115" i="2"/>
  <c r="AS117" i="2"/>
  <c r="BC125" i="2"/>
  <c r="BC139" i="2"/>
  <c r="AX145" i="2"/>
  <c r="AN110" i="2"/>
  <c r="BC110" i="2"/>
  <c r="AS113" i="2"/>
  <c r="AI119" i="2"/>
  <c r="AS120" i="2"/>
  <c r="BC120" i="2"/>
  <c r="BC121" i="2"/>
  <c r="AS122" i="2"/>
  <c r="AN124" i="2"/>
  <c r="AI135" i="2"/>
  <c r="AN136" i="2"/>
  <c r="AN129" i="2"/>
  <c r="BC132" i="2"/>
  <c r="AN139" i="2"/>
  <c r="AI143" i="2"/>
  <c r="AX148" i="2"/>
  <c r="AI157" i="2"/>
  <c r="AS158" i="2"/>
  <c r="AI122" i="2"/>
  <c r="AN123" i="2"/>
  <c r="AI130" i="2"/>
  <c r="AN131" i="2"/>
  <c r="AS132" i="2"/>
  <c r="AN134" i="2"/>
  <c r="BC136" i="2"/>
  <c r="AN138" i="2"/>
  <c r="BC142" i="2"/>
  <c r="AI152" i="2"/>
  <c r="AN158" i="2"/>
  <c r="AN128" i="2"/>
  <c r="AS129" i="2"/>
  <c r="AI138" i="2"/>
  <c r="BC140" i="2"/>
  <c r="AS147" i="2"/>
  <c r="BC149" i="2"/>
  <c r="AN125" i="2"/>
  <c r="BC128" i="2"/>
  <c r="AI132" i="2"/>
  <c r="AN133" i="2"/>
  <c r="AI142" i="2"/>
  <c r="AS143" i="2"/>
  <c r="BC143" i="2"/>
  <c r="AX143" i="2"/>
  <c r="AN144" i="2"/>
  <c r="AI148" i="2"/>
  <c r="AS151" i="2"/>
  <c r="AN122" i="2"/>
  <c r="AS123" i="2"/>
  <c r="AI129" i="2"/>
  <c r="AN130" i="2"/>
  <c r="AS131" i="2"/>
  <c r="AX132" i="2"/>
  <c r="AS138" i="2"/>
  <c r="AX141" i="2"/>
  <c r="AX129" i="2"/>
  <c r="AX135" i="2"/>
  <c r="AI136" i="2"/>
  <c r="AX136" i="2"/>
  <c r="AN137" i="2"/>
  <c r="BC137" i="2"/>
  <c r="BC141" i="2"/>
  <c r="AX146" i="2"/>
  <c r="AX154" i="2"/>
  <c r="BC133" i="2"/>
  <c r="BC134" i="2"/>
  <c r="AS134" i="2"/>
  <c r="AI134" i="2"/>
  <c r="AX134" i="2"/>
  <c r="AX138" i="2"/>
  <c r="AX144" i="2"/>
  <c r="AI144" i="2"/>
  <c r="BC144" i="2"/>
  <c r="AI147" i="2"/>
  <c r="AX147" i="2"/>
  <c r="AN150" i="2"/>
  <c r="AI140" i="2"/>
  <c r="AN141" i="2"/>
  <c r="AS142" i="2"/>
  <c r="AN146" i="2"/>
  <c r="AS148" i="2"/>
  <c r="AX149" i="2"/>
  <c r="BC150" i="2"/>
  <c r="AX152" i="2"/>
  <c r="AS152" i="2"/>
  <c r="BC152" i="2"/>
  <c r="AN156" i="2"/>
  <c r="BC158" i="2"/>
  <c r="AX160" i="2"/>
  <c r="AI160" i="2"/>
  <c r="AS160" i="2"/>
  <c r="BC160" i="2"/>
  <c r="AS161" i="2"/>
  <c r="AN169" i="2"/>
  <c r="AN170" i="2"/>
  <c r="AI173" i="2"/>
  <c r="AI145" i="2"/>
  <c r="BC146" i="2"/>
  <c r="AS159" i="2"/>
  <c r="AN160" i="2"/>
  <c r="AX165" i="2"/>
  <c r="BC167" i="2"/>
  <c r="AX176" i="2"/>
  <c r="AX155" i="2"/>
  <c r="AS155" i="2"/>
  <c r="AS156" i="2"/>
  <c r="AS169" i="2"/>
  <c r="AI181" i="2"/>
  <c r="AN140" i="2"/>
  <c r="AX142" i="2"/>
  <c r="AS146" i="2"/>
  <c r="BC153" i="2"/>
  <c r="AX153" i="2"/>
  <c r="AI153" i="2"/>
  <c r="BC157" i="2"/>
  <c r="BC159" i="2"/>
  <c r="AX166" i="2"/>
  <c r="AX168" i="2"/>
  <c r="AN145" i="2"/>
  <c r="AI149" i="2"/>
  <c r="AN149" i="2"/>
  <c r="AI155" i="2"/>
  <c r="BC155" i="2"/>
  <c r="BC161" i="2"/>
  <c r="AX162" i="2"/>
  <c r="AS171" i="2"/>
  <c r="AN142" i="2"/>
  <c r="BC145" i="2"/>
  <c r="BC147" i="2"/>
  <c r="BC166" i="2"/>
  <c r="AN148" i="2"/>
  <c r="BC148" i="2"/>
  <c r="AS149" i="2"/>
  <c r="AX150" i="2"/>
  <c r="BC151" i="2"/>
  <c r="AN155" i="2"/>
  <c r="AI162" i="2"/>
  <c r="AS175" i="2"/>
  <c r="AN152" i="2"/>
  <c r="BC156" i="2"/>
  <c r="AX156" i="2"/>
  <c r="AI156" i="2"/>
  <c r="AS165" i="2"/>
  <c r="AN173" i="2"/>
  <c r="AN175" i="2"/>
  <c r="AS176" i="2"/>
  <c r="AN163" i="2"/>
  <c r="AS164" i="2"/>
  <c r="AI172" i="2"/>
  <c r="AS172" i="2"/>
  <c r="AN172" i="2"/>
  <c r="AS173" i="2"/>
  <c r="AS174" i="2"/>
  <c r="BC174" i="2"/>
  <c r="AX178" i="2"/>
  <c r="AN181" i="2"/>
  <c r="AS185" i="2"/>
  <c r="BC189" i="2"/>
  <c r="AN168" i="2"/>
  <c r="AI176" i="2"/>
  <c r="AI177" i="2"/>
  <c r="AN177" i="2"/>
  <c r="AX177" i="2"/>
  <c r="AS179" i="2"/>
  <c r="AS188" i="2"/>
  <c r="AS189" i="2"/>
  <c r="AN157" i="2"/>
  <c r="AX159" i="2"/>
  <c r="AI164" i="2"/>
  <c r="AN165" i="2"/>
  <c r="AS166" i="2"/>
  <c r="AX167" i="2"/>
  <c r="BC168" i="2"/>
  <c r="AI169" i="2"/>
  <c r="AX170" i="2"/>
  <c r="BC176" i="2"/>
  <c r="BC178" i="2"/>
  <c r="AX179" i="2"/>
  <c r="AS183" i="2"/>
  <c r="AN154" i="2"/>
  <c r="AI161" i="2"/>
  <c r="AN162" i="2"/>
  <c r="AS163" i="2"/>
  <c r="AX164" i="2"/>
  <c r="BC165" i="2"/>
  <c r="AX169" i="2"/>
  <c r="AI174" i="2"/>
  <c r="AX174" i="2"/>
  <c r="AN176" i="2"/>
  <c r="BC177" i="2"/>
  <c r="AS181" i="2"/>
  <c r="AX188" i="2"/>
  <c r="AN151" i="2"/>
  <c r="BC154" i="2"/>
  <c r="AN159" i="2"/>
  <c r="AX161" i="2"/>
  <c r="BC162" i="2"/>
  <c r="AN167" i="2"/>
  <c r="AS168" i="2"/>
  <c r="BC171" i="2"/>
  <c r="AX172" i="2"/>
  <c r="BC173" i="2"/>
  <c r="BC179" i="2"/>
  <c r="AN187" i="2"/>
  <c r="AN188" i="2"/>
  <c r="BC190" i="2"/>
  <c r="AI163" i="2"/>
  <c r="AN164" i="2"/>
  <c r="AS182" i="2"/>
  <c r="BC182" i="2"/>
  <c r="AN182" i="2"/>
  <c r="AX182" i="2"/>
  <c r="AI182" i="2"/>
  <c r="AN184" i="2"/>
  <c r="BC188" i="2"/>
  <c r="AN161" i="2"/>
  <c r="AX163" i="2"/>
  <c r="BC164" i="2"/>
  <c r="AI168" i="2"/>
  <c r="BC169" i="2"/>
  <c r="AI170" i="2"/>
  <c r="AN174" i="2"/>
  <c r="AX175" i="2"/>
  <c r="AI175" i="2"/>
  <c r="BC181" i="2"/>
  <c r="AX193" i="2"/>
  <c r="BC193" i="2"/>
  <c r="AS193" i="2"/>
  <c r="AN193" i="2"/>
  <c r="AI193" i="2"/>
  <c r="BC172" i="2"/>
  <c r="AS177" i="2"/>
  <c r="AN178" i="2"/>
  <c r="AI186" i="2"/>
  <c r="AX186" i="2"/>
  <c r="AS186" i="2"/>
  <c r="BC186" i="2"/>
  <c r="AN186" i="2"/>
  <c r="AX187" i="2"/>
  <c r="AS203" i="2"/>
  <c r="AS178" i="2"/>
  <c r="BC180" i="2"/>
  <c r="AI183" i="2"/>
  <c r="BC184" i="2"/>
  <c r="AN192" i="2"/>
  <c r="AS198" i="2"/>
  <c r="AI201" i="2"/>
  <c r="AN205" i="2"/>
  <c r="AI209" i="2"/>
  <c r="AI211" i="2"/>
  <c r="AI216" i="2"/>
  <c r="AN171" i="2"/>
  <c r="AX173" i="2"/>
  <c r="AI178" i="2"/>
  <c r="AN179" i="2"/>
  <c r="AS180" i="2"/>
  <c r="AX181" i="2"/>
  <c r="AS184" i="2"/>
  <c r="AS197" i="2"/>
  <c r="AX190" i="2"/>
  <c r="AI190" i="2"/>
  <c r="AS190" i="2"/>
  <c r="AN190" i="2"/>
  <c r="AS191" i="2"/>
  <c r="AS196" i="2"/>
  <c r="BC198" i="2"/>
  <c r="AS201" i="2"/>
  <c r="AI180" i="2"/>
  <c r="AI184" i="2"/>
  <c r="BC185" i="2"/>
  <c r="BC187" i="2"/>
  <c r="AS194" i="2"/>
  <c r="BC194" i="2"/>
  <c r="AN194" i="2"/>
  <c r="AX194" i="2"/>
  <c r="AI194" i="2"/>
  <c r="AX207" i="2"/>
  <c r="AI207" i="2"/>
  <c r="AS207" i="2"/>
  <c r="BC207" i="2"/>
  <c r="AN207" i="2"/>
  <c r="AX180" i="2"/>
  <c r="AX184" i="2"/>
  <c r="BC197" i="2"/>
  <c r="AN198" i="2"/>
  <c r="AN202" i="2"/>
  <c r="AI187" i="2"/>
  <c r="AI191" i="2"/>
  <c r="AI192" i="2"/>
  <c r="AS220" i="2"/>
  <c r="BC183" i="2"/>
  <c r="AX183" i="2"/>
  <c r="AS187" i="2"/>
  <c r="AX189" i="2"/>
  <c r="BC191" i="2"/>
  <c r="AS192" i="2"/>
  <c r="BC192" i="2"/>
  <c r="AX192" i="2"/>
  <c r="AN197" i="2"/>
  <c r="AI199" i="2"/>
  <c r="AN204" i="2"/>
  <c r="BC195" i="2"/>
  <c r="BC202" i="2"/>
  <c r="BC208" i="2"/>
  <c r="AN221" i="2"/>
  <c r="AS228" i="2"/>
  <c r="AS200" i="2"/>
  <c r="AS204" i="2"/>
  <c r="BC204" i="2"/>
  <c r="BC205" i="2"/>
  <c r="AI206" i="2"/>
  <c r="BC210" i="2"/>
  <c r="AS211" i="2"/>
  <c r="BC224" i="2"/>
  <c r="AI233" i="2"/>
  <c r="AI196" i="2"/>
  <c r="AX196" i="2"/>
  <c r="AI218" i="2"/>
  <c r="BC218" i="2"/>
  <c r="AS218" i="2"/>
  <c r="AN218" i="2"/>
  <c r="AX218" i="2"/>
  <c r="AI188" i="2"/>
  <c r="AN189" i="2"/>
  <c r="AX191" i="2"/>
  <c r="AS208" i="2"/>
  <c r="AN214" i="2"/>
  <c r="AX216" i="2"/>
  <c r="AS216" i="2"/>
  <c r="BC216" i="2"/>
  <c r="AN216" i="2"/>
  <c r="AX200" i="2"/>
  <c r="AI200" i="2"/>
  <c r="BC201" i="2"/>
  <c r="AX204" i="2"/>
  <c r="AX205" i="2"/>
  <c r="AI205" i="2"/>
  <c r="AI226" i="2"/>
  <c r="AN191" i="2"/>
  <c r="AI195" i="2"/>
  <c r="AX195" i="2"/>
  <c r="AN196" i="2"/>
  <c r="BC196" i="2"/>
  <c r="AS199" i="2"/>
  <c r="BC200" i="2"/>
  <c r="AI202" i="2"/>
  <c r="AS202" i="2"/>
  <c r="AX202" i="2"/>
  <c r="AI204" i="2"/>
  <c r="AS205" i="2"/>
  <c r="AN215" i="2"/>
  <c r="AI225" i="2"/>
  <c r="AI197" i="2"/>
  <c r="AI198" i="2"/>
  <c r="AN200" i="2"/>
  <c r="AS206" i="2"/>
  <c r="AN211" i="2"/>
  <c r="BC212" i="2"/>
  <c r="AN219" i="2"/>
  <c r="BC222" i="2"/>
  <c r="AN210" i="2"/>
  <c r="AN230" i="2"/>
  <c r="AN212" i="2"/>
  <c r="AI213" i="2"/>
  <c r="AS213" i="2"/>
  <c r="BC213" i="2"/>
  <c r="AS227" i="2"/>
  <c r="AX231" i="2"/>
  <c r="AN237" i="2"/>
  <c r="BC237" i="2"/>
  <c r="AX237" i="2"/>
  <c r="AI237" i="2"/>
  <c r="AS237" i="2"/>
  <c r="AN201" i="2"/>
  <c r="AX203" i="2"/>
  <c r="AI208" i="2"/>
  <c r="AN209" i="2"/>
  <c r="AS210" i="2"/>
  <c r="AX211" i="2"/>
  <c r="AN213" i="2"/>
  <c r="AS215" i="2"/>
  <c r="BC215" i="2"/>
  <c r="AX223" i="2"/>
  <c r="AX230" i="2"/>
  <c r="AX235" i="2"/>
  <c r="AS235" i="2"/>
  <c r="BC235" i="2"/>
  <c r="AN235" i="2"/>
  <c r="AI235" i="2"/>
  <c r="AX208" i="2"/>
  <c r="AS212" i="2"/>
  <c r="AI220" i="2"/>
  <c r="BC220" i="2"/>
  <c r="AX221" i="2"/>
  <c r="AI221" i="2"/>
  <c r="AS221" i="2"/>
  <c r="BC221" i="2"/>
  <c r="AX227" i="2"/>
  <c r="AI229" i="2"/>
  <c r="AX229" i="2"/>
  <c r="AS229" i="2"/>
  <c r="BC229" i="2"/>
  <c r="AN229" i="2"/>
  <c r="AI210" i="2"/>
  <c r="BC217" i="2"/>
  <c r="AI217" i="2"/>
  <c r="AN220" i="2"/>
  <c r="AX228" i="2"/>
  <c r="AI231" i="2"/>
  <c r="AX210" i="2"/>
  <c r="AI215" i="2"/>
  <c r="AX215" i="2"/>
  <c r="AI212" i="2"/>
  <c r="AX212" i="2"/>
  <c r="AX213" i="2"/>
  <c r="BC214" i="2"/>
  <c r="AN217" i="2"/>
  <c r="BC228" i="2"/>
  <c r="AN224" i="2"/>
  <c r="AS225" i="2"/>
  <c r="AX226" i="2"/>
  <c r="BC230" i="2"/>
  <c r="AN232" i="2"/>
  <c r="AX232" i="2"/>
  <c r="AI232" i="2"/>
  <c r="AX234" i="2"/>
  <c r="AS236" i="2"/>
  <c r="AN226" i="2"/>
  <c r="BC232" i="2"/>
  <c r="BC234" i="2"/>
  <c r="AX239" i="2"/>
  <c r="AN223" i="2"/>
  <c r="AS224" i="2"/>
  <c r="AX225" i="2"/>
  <c r="BC226" i="2"/>
  <c r="AI234" i="2"/>
  <c r="AX214" i="2"/>
  <c r="AI219" i="2"/>
  <c r="AX222" i="2"/>
  <c r="BC223" i="2"/>
  <c r="AI227" i="2"/>
  <c r="AN228" i="2"/>
  <c r="AS231" i="2"/>
  <c r="AN231" i="2"/>
  <c r="AX236" i="2"/>
  <c r="AI239" i="2"/>
  <c r="AS241" i="2"/>
  <c r="AI224" i="2"/>
  <c r="AN225" i="2"/>
  <c r="AS226" i="2"/>
  <c r="BC233" i="2"/>
  <c r="AN234" i="2"/>
  <c r="AN222" i="2"/>
  <c r="AS223" i="2"/>
  <c r="AX224" i="2"/>
  <c r="BC225" i="2"/>
  <c r="AS232" i="2"/>
  <c r="AX233" i="2"/>
  <c r="AN238" i="2"/>
  <c r="AS234" i="2"/>
  <c r="AS239" i="2"/>
  <c r="BC239" i="2"/>
  <c r="AS240" i="2"/>
  <c r="BC236" i="2"/>
  <c r="AI236" i="2"/>
  <c r="AN242" i="2"/>
  <c r="AS244" i="2"/>
  <c r="AN233" i="2"/>
  <c r="AS238" i="2"/>
  <c r="AX238" i="2"/>
  <c r="AS242" i="2"/>
  <c r="AN236" i="2"/>
  <c r="BC240" i="2"/>
  <c r="BC238" i="2"/>
  <c r="AN244" i="2"/>
  <c r="AN247" i="2"/>
  <c r="BC256" i="2"/>
  <c r="AX249" i="2"/>
  <c r="AI249" i="2"/>
  <c r="AN249" i="2"/>
  <c r="BC249" i="2"/>
  <c r="AS249" i="2"/>
  <c r="BC255" i="2"/>
  <c r="BC241" i="2"/>
  <c r="AI241" i="2"/>
  <c r="AX241" i="2"/>
  <c r="AS243" i="2"/>
  <c r="BC243" i="2"/>
  <c r="AN243" i="2"/>
  <c r="AX247" i="2"/>
  <c r="AX242" i="2"/>
  <c r="BC246" i="2"/>
  <c r="AI247" i="2"/>
  <c r="AX250" i="2"/>
  <c r="AX243" i="2"/>
  <c r="BC245" i="2"/>
  <c r="AN245" i="2"/>
  <c r="AX245" i="2"/>
  <c r="AI245" i="2"/>
  <c r="AS245" i="2"/>
  <c r="AS246" i="2"/>
  <c r="AI253" i="2"/>
  <c r="AI240" i="2"/>
  <c r="AX240" i="2"/>
  <c r="AI243" i="2"/>
  <c r="BC247" i="2"/>
  <c r="AX246" i="2"/>
  <c r="AX248" i="2"/>
  <c r="BC251" i="2"/>
  <c r="AI252" i="2"/>
  <c r="AS261" i="2"/>
  <c r="AI262" i="2"/>
  <c r="BC248" i="2"/>
  <c r="AS253" i="2"/>
  <c r="AS257" i="2"/>
  <c r="AS258" i="2"/>
  <c r="BC261" i="2"/>
  <c r="AX252" i="2"/>
  <c r="AS248" i="2"/>
  <c r="AN252" i="2"/>
  <c r="AN256" i="2"/>
  <c r="AX259" i="2"/>
  <c r="AI260" i="2"/>
  <c r="AS264" i="2"/>
  <c r="AI244" i="2"/>
  <c r="AX244" i="2"/>
  <c r="AX251" i="2"/>
  <c r="AI246" i="2"/>
  <c r="AI251" i="2"/>
  <c r="AX254" i="2"/>
  <c r="AS256" i="2"/>
  <c r="BC257" i="2"/>
  <c r="AI267" i="2"/>
  <c r="AN254" i="2"/>
  <c r="AN263" i="2"/>
  <c r="AI250" i="2"/>
  <c r="AN251" i="2"/>
  <c r="AS252" i="2"/>
  <c r="AX253" i="2"/>
  <c r="BC254" i="2"/>
  <c r="AN262" i="2"/>
  <c r="AI272" i="2"/>
  <c r="BC272" i="2"/>
  <c r="AX272" i="2"/>
  <c r="AS272" i="2"/>
  <c r="AN272" i="2"/>
  <c r="AN253" i="2"/>
  <c r="AS254" i="2"/>
  <c r="AS263" i="2"/>
  <c r="AN250" i="2"/>
  <c r="AS251" i="2"/>
  <c r="BC253" i="2"/>
  <c r="BC260" i="2"/>
  <c r="BC250" i="2"/>
  <c r="AI254" i="2"/>
  <c r="AI256" i="2"/>
  <c r="AX256" i="2"/>
  <c r="AX257" i="2"/>
  <c r="BC258" i="2"/>
  <c r="BC262" i="2"/>
  <c r="AI265" i="2"/>
  <c r="AX265" i="2"/>
  <c r="AN261" i="2"/>
  <c r="AX261" i="2"/>
  <c r="AI261" i="2"/>
  <c r="AI258" i="2"/>
  <c r="AN259" i="2"/>
  <c r="AS260" i="2"/>
  <c r="AS262" i="2"/>
  <c r="AX266" i="2"/>
  <c r="AI266" i="2"/>
  <c r="AS266" i="2"/>
  <c r="AN269" i="2"/>
  <c r="AN273" i="2"/>
  <c r="AI257" i="2"/>
  <c r="AN258" i="2"/>
  <c r="AS259" i="2"/>
  <c r="AX260" i="2"/>
  <c r="AN268" i="2"/>
  <c r="AI274" i="2"/>
  <c r="BC266" i="2"/>
  <c r="AS267" i="2"/>
  <c r="AS271" i="2"/>
  <c r="AX273" i="2"/>
  <c r="AN260" i="2"/>
  <c r="AX262" i="2"/>
  <c r="AX263" i="2"/>
  <c r="AI263" i="2"/>
  <c r="AS265" i="2"/>
  <c r="BC265" i="2"/>
  <c r="AN265" i="2"/>
  <c r="AN266" i="2"/>
  <c r="AX267" i="2"/>
  <c r="BC273" i="2"/>
  <c r="AX278" i="2"/>
  <c r="BC271" i="2"/>
  <c r="AX271" i="2"/>
  <c r="AI270" i="2"/>
  <c r="AI279" i="2"/>
  <c r="AS277" i="2"/>
  <c r="AN267" i="2"/>
  <c r="AS270" i="2"/>
  <c r="BC270" i="2"/>
  <c r="AN270" i="2"/>
  <c r="AI271" i="2"/>
  <c r="AN264" i="2"/>
  <c r="BC267" i="2"/>
  <c r="BC269" i="2"/>
  <c r="AX269" i="2"/>
  <c r="BC268" i="2"/>
  <c r="AS268" i="2"/>
  <c r="AI268" i="2"/>
  <c r="AX268" i="2"/>
  <c r="AS269" i="2"/>
  <c r="AN271" i="2"/>
  <c r="BC275" i="2"/>
  <c r="AS278" i="2"/>
  <c r="AN274" i="2"/>
  <c r="AS274" i="2"/>
  <c r="AX274" i="2"/>
  <c r="AN276" i="2"/>
  <c r="AI276" i="2"/>
  <c r="AX276" i="2"/>
  <c r="AN279" i="2"/>
  <c r="AN280" i="2"/>
  <c r="AX285" i="2"/>
  <c r="BC287" i="2"/>
  <c r="BC276" i="2"/>
  <c r="AS282" i="2"/>
  <c r="AI273" i="2"/>
  <c r="BC274" i="2"/>
  <c r="AI278" i="2"/>
  <c r="AI275" i="2"/>
  <c r="AX275" i="2"/>
  <c r="AS283" i="2"/>
  <c r="BC279" i="2"/>
  <c r="BC280" i="2"/>
  <c r="BC282" i="2"/>
  <c r="AX282" i="2"/>
  <c r="AN282" i="2"/>
  <c r="AI282" i="2"/>
  <c r="AX284" i="2"/>
  <c r="AN275" i="2"/>
  <c r="AS276" i="2"/>
  <c r="AN278" i="2"/>
  <c r="AI277" i="2"/>
  <c r="AI280" i="2"/>
  <c r="BC285" i="2"/>
  <c r="BC286" i="2"/>
  <c r="AN289" i="2"/>
  <c r="AI290" i="2"/>
  <c r="BC283" i="2"/>
  <c r="AI283" i="2"/>
  <c r="BC284" i="2"/>
  <c r="AN277" i="2"/>
  <c r="BC288" i="2"/>
  <c r="AN290" i="2"/>
  <c r="AS280" i="2"/>
  <c r="AX280" i="2"/>
  <c r="AS284" i="2"/>
  <c r="AN286" i="2"/>
  <c r="AX279" i="2"/>
  <c r="AN283" i="2"/>
  <c r="AN287" i="2"/>
  <c r="AN284" i="2"/>
  <c r="AS285" i="2"/>
  <c r="AI286" i="2"/>
  <c r="AX286" i="2"/>
  <c r="AN292" i="2"/>
  <c r="BC292" i="2"/>
  <c r="AS279" i="2"/>
  <c r="AI285" i="2"/>
  <c r="AI288" i="2"/>
  <c r="AS290" i="2"/>
  <c r="AX288" i="2"/>
  <c r="AS291" i="2"/>
  <c r="AI287" i="2"/>
  <c r="AS287" i="2"/>
  <c r="AS289" i="2"/>
  <c r="BC295" i="2"/>
  <c r="AI284" i="2"/>
  <c r="AN285" i="2"/>
  <c r="AX287" i="2"/>
  <c r="AI291" i="2"/>
  <c r="BC291" i="2"/>
  <c r="AN291" i="2"/>
  <c r="AX293" i="2"/>
  <c r="BC293" i="2"/>
  <c r="AS294" i="2"/>
  <c r="AX290" i="2"/>
  <c r="AX291" i="2"/>
  <c r="AI293" i="2"/>
  <c r="AN296" i="2"/>
  <c r="AS295" i="2"/>
  <c r="AN293" i="2"/>
  <c r="AX296" i="2"/>
  <c r="AI294" i="2"/>
  <c r="AX294" i="2"/>
  <c r="AI295" i="2"/>
  <c r="AI296" i="2"/>
  <c r="BC299" i="2"/>
  <c r="AN294" i="2"/>
  <c r="BC294" i="2"/>
  <c r="AN295" i="2"/>
  <c r="AX295" i="2"/>
  <c r="AS296" i="2"/>
  <c r="BC296" i="2"/>
  <c r="AX298" i="2"/>
  <c r="AN299" i="2"/>
  <c r="BC301" i="2"/>
  <c r="BC300" i="2"/>
  <c r="AN300" i="2"/>
  <c r="AI300" i="2"/>
  <c r="AS300" i="2"/>
  <c r="AN301" i="2"/>
  <c r="BC302" i="2"/>
  <c r="AX300" i="2"/>
  <c r="AX297" i="2"/>
  <c r="AS301" i="2"/>
  <c r="AI297" i="2"/>
  <c r="AI305" i="2"/>
  <c r="BC305" i="2"/>
  <c r="BC297" i="2"/>
  <c r="AS299" i="2"/>
  <c r="AN297" i="2"/>
  <c r="AX301" i="2"/>
  <c r="AS302" i="2"/>
  <c r="BC304" i="2"/>
  <c r="AN298" i="2"/>
  <c r="BC298" i="2"/>
  <c r="AX299" i="2"/>
  <c r="AI299" i="2"/>
  <c r="AI301" i="2"/>
  <c r="AI307" i="2"/>
  <c r="AI302" i="2"/>
  <c r="AN305" i="2"/>
  <c r="AX303" i="2"/>
  <c r="AI303" i="2"/>
  <c r="AS303" i="2"/>
  <c r="BC303" i="2"/>
  <c r="AN303" i="2"/>
  <c r="AS306" i="2"/>
  <c r="AX305" i="2"/>
  <c r="AX306" i="2"/>
  <c r="AI304" i="2"/>
  <c r="AS305" i="2"/>
  <c r="AN302" i="2"/>
  <c r="AX304" i="2"/>
  <c r="AI309" i="2"/>
  <c r="AX309" i="2"/>
  <c r="AS309" i="2"/>
  <c r="BC309" i="2"/>
  <c r="AN309" i="2"/>
  <c r="AN304" i="2"/>
  <c r="BC307" i="2"/>
  <c r="AI306" i="2"/>
  <c r="AN307" i="2"/>
  <c r="AS308" i="2"/>
  <c r="AI310" i="2"/>
  <c r="BC311" i="2"/>
  <c r="AI308" i="2"/>
  <c r="AN311" i="2"/>
  <c r="AN306" i="2"/>
  <c r="AS307" i="2"/>
  <c r="AX308" i="2"/>
  <c r="BC306" i="2"/>
  <c r="AX310" i="2"/>
  <c r="AN308" i="2"/>
  <c r="AS312" i="2"/>
  <c r="BC308" i="2"/>
  <c r="AI312" i="2"/>
  <c r="AN310" i="2"/>
  <c r="AS311" i="2"/>
  <c r="AX312" i="2"/>
  <c r="BC310" i="2"/>
  <c r="AI311" i="2"/>
  <c r="AN312" i="2"/>
  <c r="AS310" i="2"/>
  <c r="AX311" i="2"/>
  <c r="BC312" i="2"/>
  <c r="O15" i="15" l="1"/>
  <c r="O15" i="17"/>
  <c r="O17" i="15"/>
  <c r="O17" i="17"/>
  <c r="F15" i="15"/>
  <c r="F15" i="17"/>
  <c r="F16" i="15"/>
  <c r="F16" i="17"/>
  <c r="O16" i="15"/>
  <c r="O16" i="17"/>
  <c r="U17" i="15"/>
  <c r="U17" i="17"/>
  <c r="F10" i="15"/>
  <c r="F10" i="17"/>
  <c r="F11" i="15"/>
  <c r="F11" i="17"/>
  <c r="F17" i="15"/>
  <c r="F17" i="17"/>
  <c r="F12" i="15"/>
  <c r="F12" i="17"/>
  <c r="O14" i="15"/>
  <c r="O14" i="17"/>
  <c r="O12" i="15"/>
  <c r="O12" i="17"/>
  <c r="F13" i="15"/>
  <c r="F13" i="17"/>
  <c r="F14" i="15"/>
  <c r="F14" i="17"/>
  <c r="O13" i="15"/>
  <c r="O13" i="17"/>
  <c r="O11" i="15"/>
  <c r="O11" i="17"/>
  <c r="O10" i="15"/>
  <c r="BG7" i="2"/>
  <c r="BF9" i="3"/>
  <c r="AO8" i="2"/>
  <c r="BE9" i="3"/>
  <c r="AR8" i="2"/>
  <c r="AW9" i="2"/>
  <c r="AW12" i="2"/>
  <c r="AT9" i="2"/>
  <c r="AJ7" i="2"/>
  <c r="AV8" i="3"/>
  <c r="AO8" i="3"/>
  <c r="AU9" i="2"/>
  <c r="AU8" i="3"/>
  <c r="AP8" i="3"/>
  <c r="AT14" i="2"/>
  <c r="AW8" i="3"/>
  <c r="AQ8" i="3"/>
  <c r="AU14" i="2"/>
  <c r="AY7" i="3"/>
  <c r="AV14" i="2"/>
  <c r="AT12" i="2"/>
  <c r="AZ7" i="3"/>
  <c r="BF37" i="2"/>
  <c r="AU12" i="2"/>
  <c r="AK7" i="2"/>
  <c r="BA7" i="3"/>
  <c r="AV29" i="2"/>
  <c r="BF28" i="2"/>
  <c r="BF22" i="2"/>
  <c r="BG35" i="2"/>
  <c r="BD7" i="2"/>
  <c r="AP8" i="2"/>
  <c r="AY6" i="2"/>
  <c r="BF16" i="2"/>
  <c r="BG8" i="3"/>
  <c r="BD8" i="3"/>
  <c r="BE8" i="3"/>
  <c r="BF8" i="3"/>
  <c r="AV35" i="2"/>
  <c r="AT35" i="2"/>
  <c r="AW35" i="2"/>
  <c r="AU35" i="2"/>
  <c r="AT15" i="2"/>
  <c r="AT23" i="2"/>
  <c r="BG37" i="2"/>
  <c r="BG16" i="2"/>
  <c r="BF31" i="2"/>
  <c r="BE8" i="2"/>
  <c r="AJ10" i="2"/>
  <c r="BG6" i="3"/>
  <c r="BG24" i="2"/>
  <c r="AU15" i="2"/>
  <c r="AU23" i="2"/>
  <c r="BF8" i="2"/>
  <c r="AL10" i="2"/>
  <c r="BA6" i="3"/>
  <c r="AV15" i="2"/>
  <c r="AV23" i="2"/>
  <c r="BF14" i="2"/>
  <c r="AM10" i="2"/>
  <c r="BE19" i="2"/>
  <c r="AT33" i="2"/>
  <c r="AT22" i="2"/>
  <c r="BF19" i="2"/>
  <c r="AU33" i="2"/>
  <c r="AU22" i="2"/>
  <c r="BG19" i="2"/>
  <c r="AW33" i="2"/>
  <c r="BD37" i="2"/>
  <c r="BD31" i="2"/>
  <c r="AV22" i="2"/>
  <c r="BE6" i="3"/>
  <c r="AR16" i="2"/>
  <c r="AQ16" i="2"/>
  <c r="AP16" i="2"/>
  <c r="AO16" i="2"/>
  <c r="AM9" i="3"/>
  <c r="BG14" i="2"/>
  <c r="BD14" i="2"/>
  <c r="AT7" i="2"/>
  <c r="AU7" i="2"/>
  <c r="AV7" i="2"/>
  <c r="AJ9" i="3"/>
  <c r="AL9" i="3"/>
  <c r="BB6" i="3"/>
  <c r="AJ13" i="3"/>
  <c r="AM13" i="3"/>
  <c r="AK13" i="3"/>
  <c r="AY6" i="3"/>
  <c r="BF24" i="2"/>
  <c r="AW34" i="2"/>
  <c r="AV26" i="2"/>
  <c r="AT17" i="2"/>
  <c r="AU17" i="2"/>
  <c r="AT34" i="2"/>
  <c r="AV17" i="2"/>
  <c r="BD24" i="2"/>
  <c r="AU34" i="2"/>
  <c r="AT26" i="2"/>
  <c r="BB22" i="3"/>
  <c r="BA22" i="3"/>
  <c r="AZ22" i="3"/>
  <c r="AY22" i="3"/>
  <c r="BG21" i="3"/>
  <c r="BF21" i="3"/>
  <c r="BE21" i="3"/>
  <c r="BD21" i="3"/>
  <c r="AR21" i="3"/>
  <c r="AQ21" i="3"/>
  <c r="AP21" i="3"/>
  <c r="AO21" i="3"/>
  <c r="AQ14" i="3"/>
  <c r="AO14" i="3"/>
  <c r="AR14" i="3"/>
  <c r="AP14" i="3"/>
  <c r="AK12" i="3"/>
  <c r="AM12" i="3"/>
  <c r="AL12" i="3"/>
  <c r="AJ12" i="3"/>
  <c r="AW11" i="3"/>
  <c r="AV11" i="3"/>
  <c r="AU11" i="3"/>
  <c r="AT11" i="3"/>
  <c r="AZ8" i="3"/>
  <c r="AY8" i="3"/>
  <c r="BB8" i="3"/>
  <c r="BA8" i="3"/>
  <c r="AM20" i="3"/>
  <c r="AK20" i="3"/>
  <c r="AJ20" i="3"/>
  <c r="AL20" i="3"/>
  <c r="AW16" i="3"/>
  <c r="AV16" i="3"/>
  <c r="AU16" i="3"/>
  <c r="AT16" i="3"/>
  <c r="AM17" i="3"/>
  <c r="AK17" i="3"/>
  <c r="AJ17" i="3"/>
  <c r="AL17" i="3"/>
  <c r="BD15" i="3"/>
  <c r="BG15" i="3"/>
  <c r="BF15" i="3"/>
  <c r="BE15" i="3"/>
  <c r="AO11" i="3"/>
  <c r="AR11" i="3"/>
  <c r="AQ11" i="3"/>
  <c r="AP11" i="3"/>
  <c r="AV13" i="3"/>
  <c r="AT13" i="3"/>
  <c r="AW13" i="3"/>
  <c r="AU13" i="3"/>
  <c r="AQ9" i="3"/>
  <c r="AP9" i="3"/>
  <c r="AR9" i="3"/>
  <c r="AO9" i="3"/>
  <c r="BG10" i="3"/>
  <c r="BF10" i="3"/>
  <c r="BE10" i="3"/>
  <c r="BD10" i="3"/>
  <c r="BB10" i="3"/>
  <c r="BA10" i="3"/>
  <c r="AZ10" i="3"/>
  <c r="AY10" i="3"/>
  <c r="BF16" i="3"/>
  <c r="BE16" i="3"/>
  <c r="BD16" i="3"/>
  <c r="BG16" i="3"/>
  <c r="BD13" i="3"/>
  <c r="BE13" i="3"/>
  <c r="BG13" i="3"/>
  <c r="BF13" i="3"/>
  <c r="AY23" i="3"/>
  <c r="BB23" i="3"/>
  <c r="AZ23" i="3"/>
  <c r="BA23" i="3"/>
  <c r="AW18" i="3"/>
  <c r="AV18" i="3"/>
  <c r="AU18" i="3"/>
  <c r="AT18" i="3"/>
  <c r="BB16" i="3"/>
  <c r="BA16" i="3"/>
  <c r="AZ16" i="3"/>
  <c r="AY16" i="3"/>
  <c r="BD22" i="3"/>
  <c r="BG22" i="3"/>
  <c r="BE22" i="3"/>
  <c r="BF22" i="3"/>
  <c r="BB13" i="3"/>
  <c r="BA13" i="3"/>
  <c r="AZ13" i="3"/>
  <c r="AY13" i="3"/>
  <c r="AR7" i="3"/>
  <c r="AQ7" i="3"/>
  <c r="AP7" i="3"/>
  <c r="AO7" i="3"/>
  <c r="AQ23" i="3"/>
  <c r="AP23" i="3"/>
  <c r="AO23" i="3"/>
  <c r="AR23" i="3"/>
  <c r="AV22" i="3"/>
  <c r="AU22" i="3"/>
  <c r="AT22" i="3"/>
  <c r="AW22" i="3"/>
  <c r="AL19" i="3"/>
  <c r="AK19" i="3"/>
  <c r="AJ19" i="3"/>
  <c r="AM19" i="3"/>
  <c r="AU20" i="3"/>
  <c r="AW20" i="3"/>
  <c r="AV20" i="3"/>
  <c r="AT20" i="3"/>
  <c r="AV17" i="3"/>
  <c r="AU17" i="3"/>
  <c r="AW17" i="3"/>
  <c r="AT17" i="3"/>
  <c r="BE11" i="3"/>
  <c r="BD11" i="3"/>
  <c r="BG11" i="3"/>
  <c r="BF11" i="3"/>
  <c r="AU12" i="3"/>
  <c r="AT12" i="3"/>
  <c r="AW12" i="3"/>
  <c r="AV12" i="3"/>
  <c r="AY9" i="3"/>
  <c r="BB9" i="3"/>
  <c r="BA9" i="3"/>
  <c r="AZ9" i="3"/>
  <c r="AZ21" i="3"/>
  <c r="AY21" i="3"/>
  <c r="BB21" i="3"/>
  <c r="BA21" i="3"/>
  <c r="AJ8" i="3"/>
  <c r="AM8" i="3"/>
  <c r="AK8" i="3"/>
  <c r="AL8" i="3"/>
  <c r="BG23" i="3"/>
  <c r="BF23" i="3"/>
  <c r="BE23" i="3"/>
  <c r="BD23" i="3"/>
  <c r="AW21" i="3"/>
  <c r="AV21" i="3"/>
  <c r="AT21" i="3"/>
  <c r="AU21" i="3"/>
  <c r="AW23" i="3"/>
  <c r="AV23" i="3"/>
  <c r="AU23" i="3"/>
  <c r="AT23" i="3"/>
  <c r="AM23" i="3"/>
  <c r="AL23" i="3"/>
  <c r="AJ23" i="3"/>
  <c r="AK23" i="3"/>
  <c r="BG20" i="3"/>
  <c r="BF20" i="3"/>
  <c r="BE20" i="3"/>
  <c r="BD20" i="3"/>
  <c r="AM18" i="3"/>
  <c r="AL18" i="3"/>
  <c r="AK18" i="3"/>
  <c r="AJ18" i="3"/>
  <c r="AR17" i="3"/>
  <c r="AQ17" i="3"/>
  <c r="AP17" i="3"/>
  <c r="AO17" i="3"/>
  <c r="AY14" i="3"/>
  <c r="BB14" i="3"/>
  <c r="BA14" i="3"/>
  <c r="AZ14" i="3"/>
  <c r="BA12" i="3"/>
  <c r="AY12" i="3"/>
  <c r="BB12" i="3"/>
  <c r="AZ12" i="3"/>
  <c r="AP16" i="3"/>
  <c r="AO16" i="3"/>
  <c r="AR16" i="3"/>
  <c r="AQ16" i="3"/>
  <c r="AT10" i="3"/>
  <c r="AW10" i="3"/>
  <c r="AV10" i="3"/>
  <c r="AU10" i="3"/>
  <c r="AV7" i="3"/>
  <c r="AW7" i="3"/>
  <c r="AU7" i="3"/>
  <c r="AT7" i="3"/>
  <c r="AW14" i="3"/>
  <c r="AV14" i="3"/>
  <c r="AU14" i="3"/>
  <c r="AT14" i="3"/>
  <c r="BG12" i="3"/>
  <c r="BF12" i="3"/>
  <c r="BE12" i="3"/>
  <c r="BD12" i="3"/>
  <c r="BG14" i="3"/>
  <c r="BE14" i="3"/>
  <c r="BD14" i="3"/>
  <c r="BF14" i="3"/>
  <c r="BA17" i="3"/>
  <c r="AZ17" i="3"/>
  <c r="AY17" i="3"/>
  <c r="BB17" i="3"/>
  <c r="AR22" i="3"/>
  <c r="AQ22" i="3"/>
  <c r="AO22" i="3"/>
  <c r="AP22" i="3"/>
  <c r="AM22" i="3"/>
  <c r="AL22" i="3"/>
  <c r="AK22" i="3"/>
  <c r="AJ22" i="3"/>
  <c r="BA20" i="3"/>
  <c r="AY20" i="3"/>
  <c r="BB20" i="3"/>
  <c r="AZ20" i="3"/>
  <c r="BG18" i="3"/>
  <c r="BF18" i="3"/>
  <c r="BE18" i="3"/>
  <c r="BD18" i="3"/>
  <c r="AY18" i="3"/>
  <c r="BB18" i="3"/>
  <c r="BA18" i="3"/>
  <c r="AZ18" i="3"/>
  <c r="BD17" i="3"/>
  <c r="BG17" i="3"/>
  <c r="BF17" i="3"/>
  <c r="BE17" i="3"/>
  <c r="AL15" i="3"/>
  <c r="AJ15" i="3"/>
  <c r="AM15" i="3"/>
  <c r="AK15" i="3"/>
  <c r="AV15" i="3"/>
  <c r="AT15" i="3"/>
  <c r="AU15" i="3"/>
  <c r="AW15" i="3"/>
  <c r="BB11" i="3"/>
  <c r="BA11" i="3"/>
  <c r="AZ11" i="3"/>
  <c r="AY11" i="3"/>
  <c r="AJ14" i="3"/>
  <c r="AM14" i="3"/>
  <c r="AL14" i="3"/>
  <c r="AK14" i="3"/>
  <c r="AM11" i="3"/>
  <c r="AL11" i="3"/>
  <c r="AK11" i="3"/>
  <c r="AJ11" i="3"/>
  <c r="AQ13" i="3"/>
  <c r="AP13" i="3"/>
  <c r="AO13" i="3"/>
  <c r="AR13" i="3"/>
  <c r="AL10" i="3"/>
  <c r="AK10" i="3"/>
  <c r="AJ10" i="3"/>
  <c r="AM10" i="3"/>
  <c r="AR15" i="3"/>
  <c r="AQ15" i="3"/>
  <c r="AP15" i="3"/>
  <c r="AO15" i="3"/>
  <c r="AM6" i="3"/>
  <c r="AL6" i="3"/>
  <c r="AK6" i="3"/>
  <c r="AJ6" i="3"/>
  <c r="AQ12" i="3"/>
  <c r="AP12" i="3"/>
  <c r="AR12" i="3"/>
  <c r="AO12" i="3"/>
  <c r="AQ18" i="3"/>
  <c r="AP18" i="3"/>
  <c r="AO18" i="3"/>
  <c r="AR18" i="3"/>
  <c r="BG19" i="3"/>
  <c r="BF19" i="3"/>
  <c r="BE19" i="3"/>
  <c r="BD19" i="3"/>
  <c r="AJ21" i="3"/>
  <c r="AL21" i="3"/>
  <c r="AM21" i="3"/>
  <c r="AK21" i="3"/>
  <c r="AQ20" i="3"/>
  <c r="AR20" i="3"/>
  <c r="AP20" i="3"/>
  <c r="AO20" i="3"/>
  <c r="AR19" i="3"/>
  <c r="AQ19" i="3"/>
  <c r="AP19" i="3"/>
  <c r="AO19" i="3"/>
  <c r="AT19" i="3"/>
  <c r="AW19" i="3"/>
  <c r="AV19" i="3"/>
  <c r="AU19" i="3"/>
  <c r="BB19" i="3"/>
  <c r="BA19" i="3"/>
  <c r="AZ19" i="3"/>
  <c r="AY19" i="3"/>
  <c r="AR10" i="3"/>
  <c r="AQ10" i="3"/>
  <c r="AP10" i="3"/>
  <c r="AO10" i="3"/>
  <c r="AU6" i="3"/>
  <c r="AT6" i="3"/>
  <c r="AW6" i="3"/>
  <c r="AV6" i="3"/>
  <c r="BF294" i="2"/>
  <c r="BG294" i="2"/>
  <c r="BE294" i="2"/>
  <c r="BD294" i="2"/>
  <c r="BE276" i="2"/>
  <c r="BG276" i="2"/>
  <c r="BF276" i="2"/>
  <c r="BD276" i="2"/>
  <c r="BG267" i="2"/>
  <c r="BF267" i="2"/>
  <c r="BE267" i="2"/>
  <c r="BD267" i="2"/>
  <c r="AW251" i="2"/>
  <c r="AV251" i="2"/>
  <c r="AU251" i="2"/>
  <c r="AT251" i="2"/>
  <c r="AZ258" i="2"/>
  <c r="BB258" i="2"/>
  <c r="BA258" i="2"/>
  <c r="AY258" i="2"/>
  <c r="AW253" i="2"/>
  <c r="AV253" i="2"/>
  <c r="AU253" i="2"/>
  <c r="AT253" i="2"/>
  <c r="AW243" i="2"/>
  <c r="AV243" i="2"/>
  <c r="AU243" i="2"/>
  <c r="AT243" i="2"/>
  <c r="BE239" i="2"/>
  <c r="BD239" i="2"/>
  <c r="BG239" i="2"/>
  <c r="BF239" i="2"/>
  <c r="BG232" i="2"/>
  <c r="BF232" i="2"/>
  <c r="BE232" i="2"/>
  <c r="BD232" i="2"/>
  <c r="BF228" i="2"/>
  <c r="BE228" i="2"/>
  <c r="BD228" i="2"/>
  <c r="BG228" i="2"/>
  <c r="AP220" i="2"/>
  <c r="AO220" i="2"/>
  <c r="AQ220" i="2"/>
  <c r="AR220" i="2"/>
  <c r="AM306" i="2"/>
  <c r="AJ306" i="2"/>
  <c r="AL306" i="2"/>
  <c r="AK306" i="2"/>
  <c r="AT309" i="2"/>
  <c r="AW309" i="2"/>
  <c r="AV309" i="2"/>
  <c r="AU309" i="2"/>
  <c r="AK303" i="2"/>
  <c r="AJ303" i="2"/>
  <c r="AL303" i="2"/>
  <c r="AM303" i="2"/>
  <c r="AL307" i="2"/>
  <c r="AK307" i="2"/>
  <c r="AJ307" i="2"/>
  <c r="AM307" i="2"/>
  <c r="AP294" i="2"/>
  <c r="AO294" i="2"/>
  <c r="AR294" i="2"/>
  <c r="AQ294" i="2"/>
  <c r="BF299" i="2"/>
  <c r="BD299" i="2"/>
  <c r="BE299" i="2"/>
  <c r="BG299" i="2"/>
  <c r="AZ291" i="2"/>
  <c r="AY291" i="2"/>
  <c r="BB291" i="2"/>
  <c r="BA291" i="2"/>
  <c r="AW287" i="2"/>
  <c r="AT287" i="2"/>
  <c r="AV287" i="2"/>
  <c r="AU287" i="2"/>
  <c r="AR292" i="2"/>
  <c r="AQ292" i="2"/>
  <c r="AP292" i="2"/>
  <c r="AO292" i="2"/>
  <c r="AR287" i="2"/>
  <c r="AO287" i="2"/>
  <c r="AP287" i="2"/>
  <c r="AQ287" i="2"/>
  <c r="BB289" i="2"/>
  <c r="AY289" i="2"/>
  <c r="BA289" i="2"/>
  <c r="AZ289" i="2"/>
  <c r="AK280" i="2"/>
  <c r="AL280" i="2"/>
  <c r="AJ280" i="2"/>
  <c r="AM280" i="2"/>
  <c r="AR278" i="2"/>
  <c r="AP278" i="2"/>
  <c r="AO278" i="2"/>
  <c r="AQ278" i="2"/>
  <c r="AQ288" i="2"/>
  <c r="AO288" i="2"/>
  <c r="AR288" i="2"/>
  <c r="AP288" i="2"/>
  <c r="BG274" i="2"/>
  <c r="BF274" i="2"/>
  <c r="BD274" i="2"/>
  <c r="BE274" i="2"/>
  <c r="BF275" i="2"/>
  <c r="BE275" i="2"/>
  <c r="BD275" i="2"/>
  <c r="BG275" i="2"/>
  <c r="AM268" i="2"/>
  <c r="AL268" i="2"/>
  <c r="AK268" i="2"/>
  <c r="AJ268" i="2"/>
  <c r="AQ270" i="2"/>
  <c r="AP270" i="2"/>
  <c r="AR270" i="2"/>
  <c r="AO270" i="2"/>
  <c r="AT275" i="2"/>
  <c r="AW275" i="2"/>
  <c r="AV275" i="2"/>
  <c r="AU275" i="2"/>
  <c r="AZ278" i="2"/>
  <c r="BB278" i="2"/>
  <c r="AY278" i="2"/>
  <c r="BA278" i="2"/>
  <c r="BB262" i="2"/>
  <c r="AZ262" i="2"/>
  <c r="BA262" i="2"/>
  <c r="AY262" i="2"/>
  <c r="BB273" i="2"/>
  <c r="AZ273" i="2"/>
  <c r="AY273" i="2"/>
  <c r="BA273" i="2"/>
  <c r="AM257" i="2"/>
  <c r="AJ257" i="2"/>
  <c r="AL257" i="2"/>
  <c r="AK257" i="2"/>
  <c r="AZ256" i="2"/>
  <c r="BB256" i="2"/>
  <c r="BA256" i="2"/>
  <c r="AY256" i="2"/>
  <c r="AW254" i="2"/>
  <c r="AV254" i="2"/>
  <c r="AU254" i="2"/>
  <c r="AT254" i="2"/>
  <c r="BA254" i="2"/>
  <c r="AZ254" i="2"/>
  <c r="AY254" i="2"/>
  <c r="BB254" i="2"/>
  <c r="BB244" i="2"/>
  <c r="BA244" i="2"/>
  <c r="AZ244" i="2"/>
  <c r="AY244" i="2"/>
  <c r="BG248" i="2"/>
  <c r="BF248" i="2"/>
  <c r="BE248" i="2"/>
  <c r="BD248" i="2"/>
  <c r="AT246" i="2"/>
  <c r="AU246" i="2"/>
  <c r="AV246" i="2"/>
  <c r="AW246" i="2"/>
  <c r="AM245" i="2"/>
  <c r="AL245" i="2"/>
  <c r="AK245" i="2"/>
  <c r="AJ245" i="2"/>
  <c r="BE245" i="2"/>
  <c r="BG245" i="2"/>
  <c r="BF245" i="2"/>
  <c r="BD245" i="2"/>
  <c r="AZ241" i="2"/>
  <c r="BB241" i="2"/>
  <c r="BA241" i="2"/>
  <c r="AY241" i="2"/>
  <c r="BB249" i="2"/>
  <c r="BA249" i="2"/>
  <c r="AZ249" i="2"/>
  <c r="AY249" i="2"/>
  <c r="BG242" i="2"/>
  <c r="BF242" i="2"/>
  <c r="BD242" i="2"/>
  <c r="BE242" i="2"/>
  <c r="AR241" i="2"/>
  <c r="AQ241" i="2"/>
  <c r="AP241" i="2"/>
  <c r="AO241" i="2"/>
  <c r="AT244" i="2"/>
  <c r="AV244" i="2"/>
  <c r="AU244" i="2"/>
  <c r="AW244" i="2"/>
  <c r="AW234" i="2"/>
  <c r="AV234" i="2"/>
  <c r="AT234" i="2"/>
  <c r="AU234" i="2"/>
  <c r="BA233" i="2"/>
  <c r="AZ233" i="2"/>
  <c r="AY233" i="2"/>
  <c r="BB233" i="2"/>
  <c r="AW226" i="2"/>
  <c r="AV226" i="2"/>
  <c r="AU226" i="2"/>
  <c r="AT226" i="2"/>
  <c r="AL239" i="2"/>
  <c r="AM239" i="2"/>
  <c r="AK239" i="2"/>
  <c r="AJ239" i="2"/>
  <c r="BA214" i="2"/>
  <c r="BB214" i="2"/>
  <c r="AZ214" i="2"/>
  <c r="AY214" i="2"/>
  <c r="BG226" i="2"/>
  <c r="BF226" i="2"/>
  <c r="BE226" i="2"/>
  <c r="BD226" i="2"/>
  <c r="AR226" i="2"/>
  <c r="AQ226" i="2"/>
  <c r="AP226" i="2"/>
  <c r="AO226" i="2"/>
  <c r="AM232" i="2"/>
  <c r="AK232" i="2"/>
  <c r="AJ232" i="2"/>
  <c r="AL232" i="2"/>
  <c r="BG227" i="2"/>
  <c r="BF227" i="2"/>
  <c r="BD227" i="2"/>
  <c r="BE227" i="2"/>
  <c r="AY215" i="2"/>
  <c r="BB215" i="2"/>
  <c r="BA215" i="2"/>
  <c r="AZ215" i="2"/>
  <c r="AL217" i="2"/>
  <c r="AM217" i="2"/>
  <c r="AK217" i="2"/>
  <c r="AJ217" i="2"/>
  <c r="BG229" i="2"/>
  <c r="BF229" i="2"/>
  <c r="BE229" i="2"/>
  <c r="BD229" i="2"/>
  <c r="AZ229" i="2"/>
  <c r="AY229" i="2"/>
  <c r="BB229" i="2"/>
  <c r="BA229" i="2"/>
  <c r="AR213" i="2"/>
  <c r="AP213" i="2"/>
  <c r="AQ213" i="2"/>
  <c r="AO213" i="2"/>
  <c r="BB211" i="2"/>
  <c r="BA211" i="2"/>
  <c r="AZ211" i="2"/>
  <c r="AY211" i="2"/>
  <c r="BB220" i="2"/>
  <c r="AY220" i="2"/>
  <c r="BA220" i="2"/>
  <c r="AZ220" i="2"/>
  <c r="AM204" i="2"/>
  <c r="AL204" i="2"/>
  <c r="AK204" i="2"/>
  <c r="AJ204" i="2"/>
  <c r="AL195" i="2"/>
  <c r="AM195" i="2"/>
  <c r="AK195" i="2"/>
  <c r="AJ195" i="2"/>
  <c r="BF206" i="2"/>
  <c r="BE206" i="2"/>
  <c r="BD206" i="2"/>
  <c r="BG206" i="2"/>
  <c r="AM188" i="2"/>
  <c r="AL188" i="2"/>
  <c r="AJ188" i="2"/>
  <c r="AK188" i="2"/>
  <c r="AM196" i="2"/>
  <c r="AL196" i="2"/>
  <c r="AK196" i="2"/>
  <c r="AJ196" i="2"/>
  <c r="AW204" i="2"/>
  <c r="AV204" i="2"/>
  <c r="AT204" i="2"/>
  <c r="AU204" i="2"/>
  <c r="AU214" i="2"/>
  <c r="AW214" i="2"/>
  <c r="AT214" i="2"/>
  <c r="AV214" i="2"/>
  <c r="AR197" i="2"/>
  <c r="AQ197" i="2"/>
  <c r="AP197" i="2"/>
  <c r="AO197" i="2"/>
  <c r="AW220" i="2"/>
  <c r="AV220" i="2"/>
  <c r="AU220" i="2"/>
  <c r="AT220" i="2"/>
  <c r="AK207" i="2"/>
  <c r="AJ207" i="2"/>
  <c r="AL207" i="2"/>
  <c r="AM207" i="2"/>
  <c r="AQ194" i="2"/>
  <c r="AR194" i="2"/>
  <c r="AP194" i="2"/>
  <c r="AO194" i="2"/>
  <c r="AW201" i="2"/>
  <c r="AV201" i="2"/>
  <c r="AU201" i="2"/>
  <c r="AT201" i="2"/>
  <c r="AU180" i="2"/>
  <c r="AT180" i="2"/>
  <c r="AV180" i="2"/>
  <c r="AW180" i="2"/>
  <c r="BA173" i="2"/>
  <c r="BB173" i="2"/>
  <c r="AZ173" i="2"/>
  <c r="AY173" i="2"/>
  <c r="AM209" i="2"/>
  <c r="AL209" i="2"/>
  <c r="AJ209" i="2"/>
  <c r="AK209" i="2"/>
  <c r="AV203" i="2"/>
  <c r="AU203" i="2"/>
  <c r="AT203" i="2"/>
  <c r="AW203" i="2"/>
  <c r="AW186" i="2"/>
  <c r="AT186" i="2"/>
  <c r="AV186" i="2"/>
  <c r="AU186" i="2"/>
  <c r="BF181" i="2"/>
  <c r="BE181" i="2"/>
  <c r="BD181" i="2"/>
  <c r="BG181" i="2"/>
  <c r="AM182" i="2"/>
  <c r="AL182" i="2"/>
  <c r="AK182" i="2"/>
  <c r="AJ182" i="2"/>
  <c r="AP182" i="2"/>
  <c r="AO182" i="2"/>
  <c r="AQ182" i="2"/>
  <c r="AR182" i="2"/>
  <c r="BF190" i="2"/>
  <c r="BG190" i="2"/>
  <c r="BE190" i="2"/>
  <c r="BD190" i="2"/>
  <c r="BG173" i="2"/>
  <c r="BF173" i="2"/>
  <c r="BE173" i="2"/>
  <c r="BD173" i="2"/>
  <c r="BB164" i="2"/>
  <c r="BA164" i="2"/>
  <c r="AZ164" i="2"/>
  <c r="AY164" i="2"/>
  <c r="AV183" i="2"/>
  <c r="AW183" i="2"/>
  <c r="AU183" i="2"/>
  <c r="AT183" i="2"/>
  <c r="AR157" i="2"/>
  <c r="AQ157" i="2"/>
  <c r="AO157" i="2"/>
  <c r="AP157" i="2"/>
  <c r="BB177" i="2"/>
  <c r="AZ177" i="2"/>
  <c r="AY177" i="2"/>
  <c r="BA177" i="2"/>
  <c r="AL177" i="2"/>
  <c r="AJ177" i="2"/>
  <c r="AM177" i="2"/>
  <c r="AK177" i="2"/>
  <c r="BF189" i="2"/>
  <c r="BE189" i="2"/>
  <c r="BG189" i="2"/>
  <c r="BD189" i="2"/>
  <c r="AW167" i="2"/>
  <c r="AV167" i="2"/>
  <c r="AU167" i="2"/>
  <c r="AT167" i="2"/>
  <c r="BB156" i="2"/>
  <c r="BA156" i="2"/>
  <c r="AZ156" i="2"/>
  <c r="AY156" i="2"/>
  <c r="AP152" i="2"/>
  <c r="AO152" i="2"/>
  <c r="AR152" i="2"/>
  <c r="AQ152" i="2"/>
  <c r="AL155" i="2"/>
  <c r="AK155" i="2"/>
  <c r="AM155" i="2"/>
  <c r="AJ155" i="2"/>
  <c r="AJ149" i="2"/>
  <c r="AK149" i="2"/>
  <c r="AM149" i="2"/>
  <c r="AL149" i="2"/>
  <c r="BG157" i="2"/>
  <c r="BE157" i="2"/>
  <c r="BD157" i="2"/>
  <c r="BF157" i="2"/>
  <c r="BA142" i="2"/>
  <c r="AY142" i="2"/>
  <c r="BB142" i="2"/>
  <c r="AZ142" i="2"/>
  <c r="AW156" i="2"/>
  <c r="AV156" i="2"/>
  <c r="AT156" i="2"/>
  <c r="AU156" i="2"/>
  <c r="BB155" i="2"/>
  <c r="BA155" i="2"/>
  <c r="AY155" i="2"/>
  <c r="AZ155" i="2"/>
  <c r="AZ165" i="2"/>
  <c r="AY165" i="2"/>
  <c r="BB165" i="2"/>
  <c r="BA165" i="2"/>
  <c r="BG146" i="2"/>
  <c r="BD146" i="2"/>
  <c r="BF146" i="2"/>
  <c r="BE146" i="2"/>
  <c r="AM173" i="2"/>
  <c r="AK173" i="2"/>
  <c r="AL173" i="2"/>
  <c r="AJ173" i="2"/>
  <c r="BG158" i="2"/>
  <c r="BF158" i="2"/>
  <c r="BE158" i="2"/>
  <c r="BD158" i="2"/>
  <c r="BA152" i="2"/>
  <c r="AZ152" i="2"/>
  <c r="AY152" i="2"/>
  <c r="BB152" i="2"/>
  <c r="AR141" i="2"/>
  <c r="AP141" i="2"/>
  <c r="AQ141" i="2"/>
  <c r="AO141" i="2"/>
  <c r="BB147" i="2"/>
  <c r="AZ147" i="2"/>
  <c r="AY147" i="2"/>
  <c r="BA147" i="2"/>
  <c r="AV134" i="2"/>
  <c r="AW134" i="2"/>
  <c r="AU134" i="2"/>
  <c r="AT134" i="2"/>
  <c r="AY146" i="2"/>
  <c r="BB146" i="2"/>
  <c r="BA146" i="2"/>
  <c r="AZ146" i="2"/>
  <c r="AR144" i="2"/>
  <c r="AQ144" i="2"/>
  <c r="AO144" i="2"/>
  <c r="AP144" i="2"/>
  <c r="AP125" i="2"/>
  <c r="AO125" i="2"/>
  <c r="AQ125" i="2"/>
  <c r="AR125" i="2"/>
  <c r="AT147" i="2"/>
  <c r="AW147" i="2"/>
  <c r="AV147" i="2"/>
  <c r="AU147" i="2"/>
  <c r="AO136" i="2"/>
  <c r="AR136" i="2"/>
  <c r="AP136" i="2"/>
  <c r="AQ136" i="2"/>
  <c r="AW120" i="2"/>
  <c r="AV120" i="2"/>
  <c r="AT120" i="2"/>
  <c r="AU120" i="2"/>
  <c r="BB112" i="2"/>
  <c r="BA112" i="2"/>
  <c r="AZ112" i="2"/>
  <c r="AY112" i="2"/>
  <c r="AU133" i="2"/>
  <c r="AW133" i="2"/>
  <c r="AV133" i="2"/>
  <c r="AT133" i="2"/>
  <c r="AM114" i="2"/>
  <c r="AL114" i="2"/>
  <c r="AK114" i="2"/>
  <c r="AJ114" i="2"/>
  <c r="AO109" i="2"/>
  <c r="AR109" i="2"/>
  <c r="AP109" i="2"/>
  <c r="AQ109" i="2"/>
  <c r="AR127" i="2"/>
  <c r="AQ127" i="2"/>
  <c r="AO127" i="2"/>
  <c r="AP127" i="2"/>
  <c r="BG113" i="2"/>
  <c r="BF113" i="2"/>
  <c r="BE113" i="2"/>
  <c r="BD113" i="2"/>
  <c r="BB130" i="2"/>
  <c r="BA130" i="2"/>
  <c r="AZ130" i="2"/>
  <c r="AY130" i="2"/>
  <c r="AT100" i="2"/>
  <c r="AW100" i="2"/>
  <c r="AU100" i="2"/>
  <c r="AV100" i="2"/>
  <c r="BB125" i="2"/>
  <c r="BA125" i="2"/>
  <c r="AY125" i="2"/>
  <c r="AZ125" i="2"/>
  <c r="AK121" i="2"/>
  <c r="AJ121" i="2"/>
  <c r="AM121" i="2"/>
  <c r="AL121" i="2"/>
  <c r="BE130" i="2"/>
  <c r="BD130" i="2"/>
  <c r="BF130" i="2"/>
  <c r="BG130" i="2"/>
  <c r="AR108" i="2"/>
  <c r="AQ108" i="2"/>
  <c r="AP108" i="2"/>
  <c r="AO108" i="2"/>
  <c r="AZ102" i="2"/>
  <c r="AY102" i="2"/>
  <c r="BA102" i="2"/>
  <c r="BB102" i="2"/>
  <c r="AK97" i="2"/>
  <c r="AJ97" i="2"/>
  <c r="AL97" i="2"/>
  <c r="AM97" i="2"/>
  <c r="AM107" i="2"/>
  <c r="AL107" i="2"/>
  <c r="AJ107" i="2"/>
  <c r="AK107" i="2"/>
  <c r="AJ94" i="2"/>
  <c r="AK94" i="2"/>
  <c r="AM94" i="2"/>
  <c r="AL94" i="2"/>
  <c r="BG87" i="2"/>
  <c r="BD87" i="2"/>
  <c r="BF87" i="2"/>
  <c r="BE87" i="2"/>
  <c r="AU119" i="2"/>
  <c r="AT119" i="2"/>
  <c r="AW119" i="2"/>
  <c r="AV119" i="2"/>
  <c r="BE101" i="2"/>
  <c r="BD101" i="2"/>
  <c r="BF101" i="2"/>
  <c r="BG101" i="2"/>
  <c r="AW96" i="2"/>
  <c r="AV96" i="2"/>
  <c r="AT96" i="2"/>
  <c r="AU96" i="2"/>
  <c r="BA74" i="2"/>
  <c r="AY74" i="2"/>
  <c r="BB74" i="2"/>
  <c r="AZ74" i="2"/>
  <c r="AP112" i="2"/>
  <c r="AR112" i="2"/>
  <c r="AQ112" i="2"/>
  <c r="AO112" i="2"/>
  <c r="BD93" i="2"/>
  <c r="BF93" i="2"/>
  <c r="BG93" i="2"/>
  <c r="BE93" i="2"/>
  <c r="AR116" i="2"/>
  <c r="AQ116" i="2"/>
  <c r="AP116" i="2"/>
  <c r="AO116" i="2"/>
  <c r="AY86" i="2"/>
  <c r="BA86" i="2"/>
  <c r="BB86" i="2"/>
  <c r="AZ86" i="2"/>
  <c r="AQ78" i="2"/>
  <c r="AP78" i="2"/>
  <c r="AO78" i="2"/>
  <c r="AR78" i="2"/>
  <c r="AK105" i="2"/>
  <c r="AJ105" i="2"/>
  <c r="AL105" i="2"/>
  <c r="AM105" i="2"/>
  <c r="AU90" i="2"/>
  <c r="AT90" i="2"/>
  <c r="AW90" i="2"/>
  <c r="AV90" i="2"/>
  <c r="BE88" i="2"/>
  <c r="BD88" i="2"/>
  <c r="BG88" i="2"/>
  <c r="BF88" i="2"/>
  <c r="BG119" i="2"/>
  <c r="BF119" i="2"/>
  <c r="BE119" i="2"/>
  <c r="BD119" i="2"/>
  <c r="BA85" i="2"/>
  <c r="BB85" i="2"/>
  <c r="AZ85" i="2"/>
  <c r="AY85" i="2"/>
  <c r="AQ76" i="2"/>
  <c r="AP76" i="2"/>
  <c r="AO76" i="2"/>
  <c r="AR76" i="2"/>
  <c r="AK86" i="2"/>
  <c r="AJ86" i="2"/>
  <c r="AM86" i="2"/>
  <c r="AL86" i="2"/>
  <c r="BE80" i="2"/>
  <c r="BD80" i="2"/>
  <c r="BG80" i="2"/>
  <c r="BF80" i="2"/>
  <c r="AW107" i="2"/>
  <c r="AV107" i="2"/>
  <c r="AU107" i="2"/>
  <c r="AT107" i="2"/>
  <c r="AQ69" i="2"/>
  <c r="AO69" i="2"/>
  <c r="AR69" i="2"/>
  <c r="AP69" i="2"/>
  <c r="BB50" i="2"/>
  <c r="BA50" i="2"/>
  <c r="AZ50" i="2"/>
  <c r="AY50" i="2"/>
  <c r="AR77" i="2"/>
  <c r="AQ77" i="2"/>
  <c r="AP77" i="2"/>
  <c r="AO77" i="2"/>
  <c r="BD77" i="2"/>
  <c r="BG77" i="2"/>
  <c r="BF77" i="2"/>
  <c r="BE77" i="2"/>
  <c r="AK58" i="2"/>
  <c r="AJ58" i="2"/>
  <c r="AM58" i="2"/>
  <c r="AL58" i="2"/>
  <c r="AM53" i="2"/>
  <c r="AL53" i="2"/>
  <c r="AK53" i="2"/>
  <c r="AJ53" i="2"/>
  <c r="AV75" i="2"/>
  <c r="AU75" i="2"/>
  <c r="AT75" i="2"/>
  <c r="AW75" i="2"/>
  <c r="BF56" i="2"/>
  <c r="BG56" i="2"/>
  <c r="BE56" i="2"/>
  <c r="BD56" i="2"/>
  <c r="AZ64" i="2"/>
  <c r="AY64" i="2"/>
  <c r="BB64" i="2"/>
  <c r="BA64" i="2"/>
  <c r="BB106" i="2"/>
  <c r="BA106" i="2"/>
  <c r="AZ106" i="2"/>
  <c r="AY106" i="2"/>
  <c r="AR71" i="2"/>
  <c r="AO71" i="2"/>
  <c r="AQ71" i="2"/>
  <c r="AP71" i="2"/>
  <c r="BA66" i="2"/>
  <c r="BB66" i="2"/>
  <c r="AZ66" i="2"/>
  <c r="AY66" i="2"/>
  <c r="AR43" i="2"/>
  <c r="AQ43" i="2"/>
  <c r="AP43" i="2"/>
  <c r="AO43" i="2"/>
  <c r="AM51" i="2"/>
  <c r="AL51" i="2"/>
  <c r="AK51" i="2"/>
  <c r="AJ51" i="2"/>
  <c r="AQ26" i="2"/>
  <c r="AR26" i="2"/>
  <c r="AP26" i="2"/>
  <c r="AO26" i="2"/>
  <c r="AM56" i="2"/>
  <c r="AL56" i="2"/>
  <c r="AK56" i="2"/>
  <c r="AJ56" i="2"/>
  <c r="AT27" i="2"/>
  <c r="AW27" i="2"/>
  <c r="AV27" i="2"/>
  <c r="AU27" i="2"/>
  <c r="AJ55" i="2"/>
  <c r="AM55" i="2"/>
  <c r="AL55" i="2"/>
  <c r="AK55" i="2"/>
  <c r="AW45" i="2"/>
  <c r="AV45" i="2"/>
  <c r="AU45" i="2"/>
  <c r="AT45" i="2"/>
  <c r="AJ63" i="2"/>
  <c r="AM63" i="2"/>
  <c r="AL63" i="2"/>
  <c r="AK63" i="2"/>
  <c r="BA40" i="2"/>
  <c r="AY40" i="2"/>
  <c r="BB40" i="2"/>
  <c r="AZ40" i="2"/>
  <c r="BB52" i="2"/>
  <c r="BA52" i="2"/>
  <c r="AZ52" i="2"/>
  <c r="AY52" i="2"/>
  <c r="AL42" i="2"/>
  <c r="AJ42" i="2"/>
  <c r="AM42" i="2"/>
  <c r="AK42" i="2"/>
  <c r="AL41" i="2"/>
  <c r="AJ41" i="2"/>
  <c r="AM41" i="2"/>
  <c r="AK41" i="2"/>
  <c r="BA46" i="2"/>
  <c r="AZ46" i="2"/>
  <c r="AY46" i="2"/>
  <c r="BB46" i="2"/>
  <c r="AV39" i="2"/>
  <c r="AW39" i="2"/>
  <c r="AU39" i="2"/>
  <c r="AT39" i="2"/>
  <c r="BB17" i="2"/>
  <c r="BA17" i="2"/>
  <c r="AZ17" i="2"/>
  <c r="AY17" i="2"/>
  <c r="AM14" i="2"/>
  <c r="AL14" i="2"/>
  <c r="AK14" i="2"/>
  <c r="AJ14" i="2"/>
  <c r="BB9" i="2"/>
  <c r="BA9" i="2"/>
  <c r="AZ9" i="2"/>
  <c r="AY9" i="2"/>
  <c r="AW162" i="2"/>
  <c r="AV162" i="2"/>
  <c r="AU162" i="2"/>
  <c r="AT162" i="2"/>
  <c r="AW297" i="2"/>
  <c r="AV297" i="2"/>
  <c r="AT297" i="2"/>
  <c r="AU297" i="2"/>
  <c r="BE53" i="2"/>
  <c r="BG53" i="2"/>
  <c r="BF53" i="2"/>
  <c r="BD53" i="2"/>
  <c r="AV19" i="2"/>
  <c r="AU19" i="2"/>
  <c r="AT19" i="2"/>
  <c r="AW19" i="2"/>
  <c r="AZ63" i="2"/>
  <c r="BB63" i="2"/>
  <c r="BA63" i="2"/>
  <c r="AY63" i="2"/>
  <c r="BB31" i="2"/>
  <c r="BA31" i="2"/>
  <c r="AZ31" i="2"/>
  <c r="AY31" i="2"/>
  <c r="AR15" i="2"/>
  <c r="AQ15" i="2"/>
  <c r="AP15" i="2"/>
  <c r="AO15" i="2"/>
  <c r="AJ15" i="2"/>
  <c r="AM15" i="2"/>
  <c r="AL15" i="2"/>
  <c r="AK15" i="2"/>
  <c r="AO240" i="2"/>
  <c r="AR240" i="2"/>
  <c r="AQ240" i="2"/>
  <c r="AP240" i="2"/>
  <c r="AR30" i="2"/>
  <c r="AQ30" i="2"/>
  <c r="AP30" i="2"/>
  <c r="AO30" i="2"/>
  <c r="AZ157" i="2"/>
  <c r="AY157" i="2"/>
  <c r="BB157" i="2"/>
  <c r="BA157" i="2"/>
  <c r="AZ36" i="2"/>
  <c r="BB36" i="2"/>
  <c r="BA36" i="2"/>
  <c r="AY36" i="2"/>
  <c r="AR7" i="2"/>
  <c r="AP7" i="2"/>
  <c r="AO7" i="2"/>
  <c r="AQ7" i="2"/>
  <c r="AM31" i="2"/>
  <c r="AL31" i="2"/>
  <c r="AK31" i="2"/>
  <c r="AJ31" i="2"/>
  <c r="BB30" i="2"/>
  <c r="BA30" i="2"/>
  <c r="AZ30" i="2"/>
  <c r="AY30" i="2"/>
  <c r="AL71" i="2"/>
  <c r="AJ71" i="2"/>
  <c r="AM71" i="2"/>
  <c r="AK71" i="2"/>
  <c r="AM214" i="2"/>
  <c r="AK214" i="2"/>
  <c r="AL214" i="2"/>
  <c r="AJ214" i="2"/>
  <c r="AW301" i="2"/>
  <c r="AV301" i="2"/>
  <c r="AT301" i="2"/>
  <c r="AU301" i="2"/>
  <c r="AW296" i="2"/>
  <c r="AV296" i="2"/>
  <c r="AT296" i="2"/>
  <c r="AU296" i="2"/>
  <c r="AQ282" i="2"/>
  <c r="AR282" i="2"/>
  <c r="AP282" i="2"/>
  <c r="AO282" i="2"/>
  <c r="BF278" i="2"/>
  <c r="BE278" i="2"/>
  <c r="BD278" i="2"/>
  <c r="BG278" i="2"/>
  <c r="AZ268" i="2"/>
  <c r="AY268" i="2"/>
  <c r="BB268" i="2"/>
  <c r="BA268" i="2"/>
  <c r="BB266" i="2"/>
  <c r="BA266" i="2"/>
  <c r="AZ266" i="2"/>
  <c r="AY266" i="2"/>
  <c r="AP262" i="2"/>
  <c r="AO262" i="2"/>
  <c r="AR262" i="2"/>
  <c r="AQ262" i="2"/>
  <c r="AR263" i="2"/>
  <c r="AQ263" i="2"/>
  <c r="AP263" i="2"/>
  <c r="AO263" i="2"/>
  <c r="AW256" i="2"/>
  <c r="AT256" i="2"/>
  <c r="AV256" i="2"/>
  <c r="AU256" i="2"/>
  <c r="AR244" i="2"/>
  <c r="AO244" i="2"/>
  <c r="AP244" i="2"/>
  <c r="AQ244" i="2"/>
  <c r="AR222" i="2"/>
  <c r="AQ222" i="2"/>
  <c r="AO222" i="2"/>
  <c r="AP222" i="2"/>
  <c r="BF233" i="2"/>
  <c r="BD233" i="2"/>
  <c r="BG233" i="2"/>
  <c r="BE233" i="2"/>
  <c r="AV241" i="2"/>
  <c r="AW241" i="2"/>
  <c r="AU241" i="2"/>
  <c r="AT241" i="2"/>
  <c r="BE217" i="2"/>
  <c r="BD217" i="2"/>
  <c r="BF217" i="2"/>
  <c r="BG217" i="2"/>
  <c r="AW310" i="2"/>
  <c r="AV310" i="2"/>
  <c r="AU310" i="2"/>
  <c r="AT310" i="2"/>
  <c r="AU311" i="2"/>
  <c r="AT311" i="2"/>
  <c r="AW311" i="2"/>
  <c r="AV311" i="2"/>
  <c r="BG311" i="2"/>
  <c r="BF311" i="2"/>
  <c r="BE311" i="2"/>
  <c r="BD311" i="2"/>
  <c r="AM304" i="2"/>
  <c r="AL304" i="2"/>
  <c r="AK304" i="2"/>
  <c r="AJ304" i="2"/>
  <c r="AZ301" i="2"/>
  <c r="AY301" i="2"/>
  <c r="BB301" i="2"/>
  <c r="BA301" i="2"/>
  <c r="BE305" i="2"/>
  <c r="BG305" i="2"/>
  <c r="BF305" i="2"/>
  <c r="BD305" i="2"/>
  <c r="BA300" i="2"/>
  <c r="AY300" i="2"/>
  <c r="BB300" i="2"/>
  <c r="AZ300" i="2"/>
  <c r="AQ312" i="2"/>
  <c r="AP312" i="2"/>
  <c r="AO312" i="2"/>
  <c r="AR312" i="2"/>
  <c r="AW312" i="2"/>
  <c r="AV312" i="2"/>
  <c r="AU312" i="2"/>
  <c r="AT312" i="2"/>
  <c r="AJ310" i="2"/>
  <c r="AM310" i="2"/>
  <c r="AL310" i="2"/>
  <c r="AK310" i="2"/>
  <c r="AR309" i="2"/>
  <c r="AQ309" i="2"/>
  <c r="AP309" i="2"/>
  <c r="AO309" i="2"/>
  <c r="BA299" i="2"/>
  <c r="BB299" i="2"/>
  <c r="AZ299" i="2"/>
  <c r="AY299" i="2"/>
  <c r="AO297" i="2"/>
  <c r="AP297" i="2"/>
  <c r="AR297" i="2"/>
  <c r="AQ297" i="2"/>
  <c r="AJ305" i="2"/>
  <c r="AM305" i="2"/>
  <c r="AL305" i="2"/>
  <c r="AK305" i="2"/>
  <c r="AL296" i="2"/>
  <c r="AJ296" i="2"/>
  <c r="AM296" i="2"/>
  <c r="AK296" i="2"/>
  <c r="BB296" i="2"/>
  <c r="AZ296" i="2"/>
  <c r="AY296" i="2"/>
  <c r="BA296" i="2"/>
  <c r="AP296" i="2"/>
  <c r="AO296" i="2"/>
  <c r="AR296" i="2"/>
  <c r="AQ296" i="2"/>
  <c r="AZ293" i="2"/>
  <c r="AY293" i="2"/>
  <c r="BB293" i="2"/>
  <c r="BA293" i="2"/>
  <c r="AP285" i="2"/>
  <c r="AO285" i="2"/>
  <c r="AQ285" i="2"/>
  <c r="AR285" i="2"/>
  <c r="AW286" i="2"/>
  <c r="AV286" i="2"/>
  <c r="AT286" i="2"/>
  <c r="AU286" i="2"/>
  <c r="AQ283" i="2"/>
  <c r="AO283" i="2"/>
  <c r="AR283" i="2"/>
  <c r="AP283" i="2"/>
  <c r="AU276" i="2"/>
  <c r="AW276" i="2"/>
  <c r="AV276" i="2"/>
  <c r="AT276" i="2"/>
  <c r="BB284" i="2"/>
  <c r="BA284" i="2"/>
  <c r="AZ284" i="2"/>
  <c r="AY284" i="2"/>
  <c r="AW283" i="2"/>
  <c r="AV283" i="2"/>
  <c r="AT283" i="2"/>
  <c r="AU283" i="2"/>
  <c r="AM276" i="2"/>
  <c r="AJ276" i="2"/>
  <c r="AK276" i="2"/>
  <c r="AL276" i="2"/>
  <c r="AO271" i="2"/>
  <c r="AQ271" i="2"/>
  <c r="AR271" i="2"/>
  <c r="AP271" i="2"/>
  <c r="BG273" i="2"/>
  <c r="BE273" i="2"/>
  <c r="BF273" i="2"/>
  <c r="BD273" i="2"/>
  <c r="BG265" i="2"/>
  <c r="BF265" i="2"/>
  <c r="BE265" i="2"/>
  <c r="BD265" i="2"/>
  <c r="AW271" i="2"/>
  <c r="AV271" i="2"/>
  <c r="AT271" i="2"/>
  <c r="AU271" i="2"/>
  <c r="AU273" i="2"/>
  <c r="AT273" i="2"/>
  <c r="AW273" i="2"/>
  <c r="AV273" i="2"/>
  <c r="AR259" i="2"/>
  <c r="AP259" i="2"/>
  <c r="AQ259" i="2"/>
  <c r="AO259" i="2"/>
  <c r="AK254" i="2"/>
  <c r="AJ254" i="2"/>
  <c r="AM254" i="2"/>
  <c r="AL254" i="2"/>
  <c r="BE250" i="2"/>
  <c r="BD250" i="2"/>
  <c r="BG250" i="2"/>
  <c r="BF250" i="2"/>
  <c r="AU252" i="2"/>
  <c r="AT252" i="2"/>
  <c r="AW252" i="2"/>
  <c r="AV252" i="2"/>
  <c r="AR254" i="2"/>
  <c r="AQ254" i="2"/>
  <c r="AP254" i="2"/>
  <c r="AO254" i="2"/>
  <c r="AJ251" i="2"/>
  <c r="AM251" i="2"/>
  <c r="AL251" i="2"/>
  <c r="AK251" i="2"/>
  <c r="AL244" i="2"/>
  <c r="AM244" i="2"/>
  <c r="AK244" i="2"/>
  <c r="AJ244" i="2"/>
  <c r="AL262" i="2"/>
  <c r="AK262" i="2"/>
  <c r="AJ262" i="2"/>
  <c r="AM262" i="2"/>
  <c r="BD247" i="2"/>
  <c r="BG247" i="2"/>
  <c r="BF247" i="2"/>
  <c r="BE247" i="2"/>
  <c r="BB240" i="2"/>
  <c r="BA240" i="2"/>
  <c r="AZ240" i="2"/>
  <c r="AY240" i="2"/>
  <c r="AY245" i="2"/>
  <c r="AZ245" i="2"/>
  <c r="BB245" i="2"/>
  <c r="BA245" i="2"/>
  <c r="AR249" i="2"/>
  <c r="AQ249" i="2"/>
  <c r="AO249" i="2"/>
  <c r="AP249" i="2"/>
  <c r="BE244" i="2"/>
  <c r="BD244" i="2"/>
  <c r="BF244" i="2"/>
  <c r="BG244" i="2"/>
  <c r="BE240" i="2"/>
  <c r="BG240" i="2"/>
  <c r="BD240" i="2"/>
  <c r="BF240" i="2"/>
  <c r="AW238" i="2"/>
  <c r="AT238" i="2"/>
  <c r="AV238" i="2"/>
  <c r="AU238" i="2"/>
  <c r="AQ242" i="2"/>
  <c r="AR242" i="2"/>
  <c r="AP242" i="2"/>
  <c r="AO242" i="2"/>
  <c r="AU232" i="2"/>
  <c r="AW232" i="2"/>
  <c r="AV232" i="2"/>
  <c r="AT232" i="2"/>
  <c r="BB224" i="2"/>
  <c r="BA224" i="2"/>
  <c r="AZ224" i="2"/>
  <c r="AY224" i="2"/>
  <c r="AZ236" i="2"/>
  <c r="BB236" i="2"/>
  <c r="BA236" i="2"/>
  <c r="AY236" i="2"/>
  <c r="AW231" i="2"/>
  <c r="AU231" i="2"/>
  <c r="AT231" i="2"/>
  <c r="AV231" i="2"/>
  <c r="BB222" i="2"/>
  <c r="BA222" i="2"/>
  <c r="AZ222" i="2"/>
  <c r="AY222" i="2"/>
  <c r="AW225" i="2"/>
  <c r="AV225" i="2"/>
  <c r="AU225" i="2"/>
  <c r="AT225" i="2"/>
  <c r="AO217" i="2"/>
  <c r="AR217" i="2"/>
  <c r="AQ217" i="2"/>
  <c r="AP217" i="2"/>
  <c r="AM215" i="2"/>
  <c r="AL215" i="2"/>
  <c r="AK215" i="2"/>
  <c r="AJ215" i="2"/>
  <c r="BG221" i="2"/>
  <c r="BF221" i="2"/>
  <c r="BE221" i="2"/>
  <c r="BD221" i="2"/>
  <c r="AM208" i="2"/>
  <c r="AL208" i="2"/>
  <c r="AK208" i="2"/>
  <c r="AJ208" i="2"/>
  <c r="BG237" i="2"/>
  <c r="BF237" i="2"/>
  <c r="BE237" i="2"/>
  <c r="BD237" i="2"/>
  <c r="BF213" i="2"/>
  <c r="BG213" i="2"/>
  <c r="BE213" i="2"/>
  <c r="BD213" i="2"/>
  <c r="BE212" i="2"/>
  <c r="BD212" i="2"/>
  <c r="BF212" i="2"/>
  <c r="BG212" i="2"/>
  <c r="AZ202" i="2"/>
  <c r="AY202" i="2"/>
  <c r="BB202" i="2"/>
  <c r="BA202" i="2"/>
  <c r="AW199" i="2"/>
  <c r="AV199" i="2"/>
  <c r="AU199" i="2"/>
  <c r="AT199" i="2"/>
  <c r="AJ226" i="2"/>
  <c r="AM226" i="2"/>
  <c r="AK226" i="2"/>
  <c r="AL226" i="2"/>
  <c r="AQ216" i="2"/>
  <c r="AR216" i="2"/>
  <c r="AP216" i="2"/>
  <c r="AO216" i="2"/>
  <c r="AZ218" i="2"/>
  <c r="AY218" i="2"/>
  <c r="BB218" i="2"/>
  <c r="BA218" i="2"/>
  <c r="AM233" i="2"/>
  <c r="AK233" i="2"/>
  <c r="AJ233" i="2"/>
  <c r="AL233" i="2"/>
  <c r="BD208" i="2"/>
  <c r="BG208" i="2"/>
  <c r="BE208" i="2"/>
  <c r="BF208" i="2"/>
  <c r="BE195" i="2"/>
  <c r="BD195" i="2"/>
  <c r="BG195" i="2"/>
  <c r="BF195" i="2"/>
  <c r="AT195" i="2"/>
  <c r="AV195" i="2"/>
  <c r="AU195" i="2"/>
  <c r="AW195" i="2"/>
  <c r="BB217" i="2"/>
  <c r="BA217" i="2"/>
  <c r="AZ217" i="2"/>
  <c r="AY217" i="2"/>
  <c r="BG194" i="2"/>
  <c r="BF194" i="2"/>
  <c r="BD194" i="2"/>
  <c r="BE194" i="2"/>
  <c r="AM180" i="2"/>
  <c r="AL180" i="2"/>
  <c r="AK180" i="2"/>
  <c r="AJ180" i="2"/>
  <c r="BG198" i="2"/>
  <c r="BF198" i="2"/>
  <c r="BE198" i="2"/>
  <c r="BD198" i="2"/>
  <c r="AU190" i="2"/>
  <c r="AT190" i="2"/>
  <c r="AV190" i="2"/>
  <c r="AW190" i="2"/>
  <c r="AR205" i="2"/>
  <c r="AQ205" i="2"/>
  <c r="AO205" i="2"/>
  <c r="AP205" i="2"/>
  <c r="AZ187" i="2"/>
  <c r="AY187" i="2"/>
  <c r="BB187" i="2"/>
  <c r="BA187" i="2"/>
  <c r="AT193" i="2"/>
  <c r="AW193" i="2"/>
  <c r="AV193" i="2"/>
  <c r="AU193" i="2"/>
  <c r="AJ179" i="2"/>
  <c r="AM179" i="2"/>
  <c r="AK179" i="2"/>
  <c r="AL179" i="2"/>
  <c r="AK168" i="2"/>
  <c r="AJ168" i="2"/>
  <c r="AM168" i="2"/>
  <c r="AL168" i="2"/>
  <c r="AY182" i="2"/>
  <c r="BB182" i="2"/>
  <c r="AZ182" i="2"/>
  <c r="BA182" i="2"/>
  <c r="BF182" i="2"/>
  <c r="BG182" i="2"/>
  <c r="BE182" i="2"/>
  <c r="BD182" i="2"/>
  <c r="AR188" i="2"/>
  <c r="AQ188" i="2"/>
  <c r="AP188" i="2"/>
  <c r="AO188" i="2"/>
  <c r="AZ172" i="2"/>
  <c r="BB172" i="2"/>
  <c r="BA172" i="2"/>
  <c r="AY172" i="2"/>
  <c r="AP167" i="2"/>
  <c r="AO167" i="2"/>
  <c r="AR167" i="2"/>
  <c r="AQ167" i="2"/>
  <c r="AP159" i="2"/>
  <c r="AO159" i="2"/>
  <c r="AQ159" i="2"/>
  <c r="AR159" i="2"/>
  <c r="AP151" i="2"/>
  <c r="AR151" i="2"/>
  <c r="AQ151" i="2"/>
  <c r="AO151" i="2"/>
  <c r="AQ176" i="2"/>
  <c r="AO176" i="2"/>
  <c r="AR176" i="2"/>
  <c r="AP176" i="2"/>
  <c r="AM161" i="2"/>
  <c r="AL161" i="2"/>
  <c r="AK161" i="2"/>
  <c r="AJ161" i="2"/>
  <c r="AZ179" i="2"/>
  <c r="AY179" i="2"/>
  <c r="BA179" i="2"/>
  <c r="BB179" i="2"/>
  <c r="AU166" i="2"/>
  <c r="AT166" i="2"/>
  <c r="AW166" i="2"/>
  <c r="AV166" i="2"/>
  <c r="AT185" i="2"/>
  <c r="AU185" i="2"/>
  <c r="AV185" i="2"/>
  <c r="AW185" i="2"/>
  <c r="BG174" i="2"/>
  <c r="BF174" i="2"/>
  <c r="BD174" i="2"/>
  <c r="BE174" i="2"/>
  <c r="AW164" i="2"/>
  <c r="AV164" i="2"/>
  <c r="AU164" i="2"/>
  <c r="AT164" i="2"/>
  <c r="AW165" i="2"/>
  <c r="AV165" i="2"/>
  <c r="AU165" i="2"/>
  <c r="AT165" i="2"/>
  <c r="AT175" i="2"/>
  <c r="AW175" i="2"/>
  <c r="AV175" i="2"/>
  <c r="AU175" i="2"/>
  <c r="BF151" i="2"/>
  <c r="BG151" i="2"/>
  <c r="BE151" i="2"/>
  <c r="BD151" i="2"/>
  <c r="BD170" i="2"/>
  <c r="BG170" i="2"/>
  <c r="BF170" i="2"/>
  <c r="BE170" i="2"/>
  <c r="BG147" i="2"/>
  <c r="BF147" i="2"/>
  <c r="BE147" i="2"/>
  <c r="BD147" i="2"/>
  <c r="AW171" i="2"/>
  <c r="AU171" i="2"/>
  <c r="AV171" i="2"/>
  <c r="AT171" i="2"/>
  <c r="AO145" i="2"/>
  <c r="AR145" i="2"/>
  <c r="AQ145" i="2"/>
  <c r="AP145" i="2"/>
  <c r="BD153" i="2"/>
  <c r="BG153" i="2"/>
  <c r="BF153" i="2"/>
  <c r="BE153" i="2"/>
  <c r="AR160" i="2"/>
  <c r="AQ160" i="2"/>
  <c r="AP160" i="2"/>
  <c r="AO160" i="2"/>
  <c r="AR170" i="2"/>
  <c r="AQ170" i="2"/>
  <c r="AP170" i="2"/>
  <c r="AO170" i="2"/>
  <c r="AO156" i="2"/>
  <c r="AR156" i="2"/>
  <c r="AQ156" i="2"/>
  <c r="AP156" i="2"/>
  <c r="BF152" i="2"/>
  <c r="BE152" i="2"/>
  <c r="BD152" i="2"/>
  <c r="BG152" i="2"/>
  <c r="BF150" i="2"/>
  <c r="BD150" i="2"/>
  <c r="BG150" i="2"/>
  <c r="BE150" i="2"/>
  <c r="AL147" i="2"/>
  <c r="AM147" i="2"/>
  <c r="AK147" i="2"/>
  <c r="AJ147" i="2"/>
  <c r="AZ138" i="2"/>
  <c r="BB138" i="2"/>
  <c r="BA138" i="2"/>
  <c r="AY138" i="2"/>
  <c r="BD134" i="2"/>
  <c r="BF134" i="2"/>
  <c r="BG134" i="2"/>
  <c r="BE134" i="2"/>
  <c r="BF141" i="2"/>
  <c r="BD141" i="2"/>
  <c r="BE141" i="2"/>
  <c r="BG141" i="2"/>
  <c r="AW123" i="2"/>
  <c r="AV123" i="2"/>
  <c r="AU123" i="2"/>
  <c r="AT123" i="2"/>
  <c r="BG143" i="2"/>
  <c r="BF143" i="2"/>
  <c r="BE143" i="2"/>
  <c r="BD143" i="2"/>
  <c r="AM142" i="2"/>
  <c r="AK142" i="2"/>
  <c r="AL142" i="2"/>
  <c r="AJ142" i="2"/>
  <c r="AP133" i="2"/>
  <c r="AO133" i="2"/>
  <c r="AQ133" i="2"/>
  <c r="AR133" i="2"/>
  <c r="AL146" i="2"/>
  <c r="AK146" i="2"/>
  <c r="AJ146" i="2"/>
  <c r="AM146" i="2"/>
  <c r="AR158" i="2"/>
  <c r="AQ158" i="2"/>
  <c r="AP158" i="2"/>
  <c r="AO158" i="2"/>
  <c r="AR139" i="2"/>
  <c r="AO139" i="2"/>
  <c r="AQ139" i="2"/>
  <c r="AP139" i="2"/>
  <c r="AK135" i="2"/>
  <c r="AM135" i="2"/>
  <c r="AJ135" i="2"/>
  <c r="AL135" i="2"/>
  <c r="AM119" i="2"/>
  <c r="AL119" i="2"/>
  <c r="AK119" i="2"/>
  <c r="AJ119" i="2"/>
  <c r="AW117" i="2"/>
  <c r="AU117" i="2"/>
  <c r="AT117" i="2"/>
  <c r="AV117" i="2"/>
  <c r="AM112" i="2"/>
  <c r="AL112" i="2"/>
  <c r="AK112" i="2"/>
  <c r="AJ112" i="2"/>
  <c r="AJ131" i="2"/>
  <c r="AM131" i="2"/>
  <c r="AK131" i="2"/>
  <c r="AL131" i="2"/>
  <c r="AO101" i="2"/>
  <c r="AR101" i="2"/>
  <c r="AP101" i="2"/>
  <c r="AQ101" i="2"/>
  <c r="AM125" i="2"/>
  <c r="AL125" i="2"/>
  <c r="AK125" i="2"/>
  <c r="AJ125" i="2"/>
  <c r="AR113" i="2"/>
  <c r="AQ113" i="2"/>
  <c r="AP113" i="2"/>
  <c r="AO113" i="2"/>
  <c r="AR126" i="2"/>
  <c r="AQ126" i="2"/>
  <c r="AP126" i="2"/>
  <c r="AO126" i="2"/>
  <c r="AY115" i="2"/>
  <c r="AZ115" i="2"/>
  <c r="BB115" i="2"/>
  <c r="BA115" i="2"/>
  <c r="AQ107" i="2"/>
  <c r="AP107" i="2"/>
  <c r="AO107" i="2"/>
  <c r="AR107" i="2"/>
  <c r="BG102" i="2"/>
  <c r="BF102" i="2"/>
  <c r="BD102" i="2"/>
  <c r="BE102" i="2"/>
  <c r="AP91" i="2"/>
  <c r="AO91" i="2"/>
  <c r="AR91" i="2"/>
  <c r="AQ91" i="2"/>
  <c r="BG123" i="2"/>
  <c r="BF123" i="2"/>
  <c r="BE123" i="2"/>
  <c r="BD123" i="2"/>
  <c r="AM127" i="2"/>
  <c r="AL127" i="2"/>
  <c r="AK127" i="2"/>
  <c r="AJ127" i="2"/>
  <c r="AJ118" i="2"/>
  <c r="AM118" i="2"/>
  <c r="AL118" i="2"/>
  <c r="AK118" i="2"/>
  <c r="BA113" i="2"/>
  <c r="BB113" i="2"/>
  <c r="AZ113" i="2"/>
  <c r="AY113" i="2"/>
  <c r="AM99" i="2"/>
  <c r="AL99" i="2"/>
  <c r="AJ99" i="2"/>
  <c r="AK99" i="2"/>
  <c r="AQ119" i="2"/>
  <c r="AR119" i="2"/>
  <c r="AP119" i="2"/>
  <c r="AO119" i="2"/>
  <c r="BF84" i="2"/>
  <c r="BE84" i="2"/>
  <c r="BD84" i="2"/>
  <c r="BG84" i="2"/>
  <c r="AW97" i="2"/>
  <c r="AV97" i="2"/>
  <c r="AT97" i="2"/>
  <c r="AU97" i="2"/>
  <c r="BG94" i="2"/>
  <c r="BF94" i="2"/>
  <c r="BD94" i="2"/>
  <c r="BE94" i="2"/>
  <c r="AZ91" i="2"/>
  <c r="BB91" i="2"/>
  <c r="BA91" i="2"/>
  <c r="AY91" i="2"/>
  <c r="BG118" i="2"/>
  <c r="BF118" i="2"/>
  <c r="BE118" i="2"/>
  <c r="BD118" i="2"/>
  <c r="BF92" i="2"/>
  <c r="BG92" i="2"/>
  <c r="BE92" i="2"/>
  <c r="BD92" i="2"/>
  <c r="BG111" i="2"/>
  <c r="BF111" i="2"/>
  <c r="BE111" i="2"/>
  <c r="BD111" i="2"/>
  <c r="AO88" i="2"/>
  <c r="AQ88" i="2"/>
  <c r="AR88" i="2"/>
  <c r="AP88" i="2"/>
  <c r="BG107" i="2"/>
  <c r="BF107" i="2"/>
  <c r="BE107" i="2"/>
  <c r="BD107" i="2"/>
  <c r="AJ89" i="2"/>
  <c r="AL89" i="2"/>
  <c r="AM89" i="2"/>
  <c r="AK89" i="2"/>
  <c r="BB116" i="2"/>
  <c r="BA116" i="2"/>
  <c r="AZ116" i="2"/>
  <c r="AY116" i="2"/>
  <c r="BF104" i="2"/>
  <c r="BE104" i="2"/>
  <c r="BD104" i="2"/>
  <c r="BG104" i="2"/>
  <c r="BF91" i="2"/>
  <c r="BE91" i="2"/>
  <c r="BG91" i="2"/>
  <c r="BD91" i="2"/>
  <c r="AM78" i="2"/>
  <c r="AL78" i="2"/>
  <c r="AK78" i="2"/>
  <c r="AJ78" i="2"/>
  <c r="AZ73" i="2"/>
  <c r="BB73" i="2"/>
  <c r="BA73" i="2"/>
  <c r="AY73" i="2"/>
  <c r="BA65" i="2"/>
  <c r="BB65" i="2"/>
  <c r="AZ65" i="2"/>
  <c r="AY65" i="2"/>
  <c r="AU56" i="2"/>
  <c r="AW56" i="2"/>
  <c r="AV56" i="2"/>
  <c r="AT56" i="2"/>
  <c r="AW81" i="2"/>
  <c r="AV81" i="2"/>
  <c r="AU81" i="2"/>
  <c r="AT81" i="2"/>
  <c r="AW62" i="2"/>
  <c r="AT62" i="2"/>
  <c r="AV62" i="2"/>
  <c r="AU62" i="2"/>
  <c r="AJ54" i="2"/>
  <c r="AK54" i="2"/>
  <c r="AM54" i="2"/>
  <c r="AL54" i="2"/>
  <c r="AO80" i="2"/>
  <c r="AR80" i="2"/>
  <c r="AQ80" i="2"/>
  <c r="AP80" i="2"/>
  <c r="AW88" i="2"/>
  <c r="AV88" i="2"/>
  <c r="AT88" i="2"/>
  <c r="AU88" i="2"/>
  <c r="AK67" i="2"/>
  <c r="AM67" i="2"/>
  <c r="AL67" i="2"/>
  <c r="AJ67" i="2"/>
  <c r="AO44" i="2"/>
  <c r="AR44" i="2"/>
  <c r="AQ44" i="2"/>
  <c r="AP44" i="2"/>
  <c r="AQ74" i="2"/>
  <c r="AP74" i="2"/>
  <c r="AO74" i="2"/>
  <c r="AR74" i="2"/>
  <c r="BG68" i="2"/>
  <c r="BD68" i="2"/>
  <c r="BF68" i="2"/>
  <c r="BE68" i="2"/>
  <c r="AM101" i="2"/>
  <c r="AK101" i="2"/>
  <c r="AJ101" i="2"/>
  <c r="AL101" i="2"/>
  <c r="BF73" i="2"/>
  <c r="BD73" i="2"/>
  <c r="BG73" i="2"/>
  <c r="BE73" i="2"/>
  <c r="BF64" i="2"/>
  <c r="BG64" i="2"/>
  <c r="BE64" i="2"/>
  <c r="BD64" i="2"/>
  <c r="AM91" i="2"/>
  <c r="AJ91" i="2"/>
  <c r="AL91" i="2"/>
  <c r="AK91" i="2"/>
  <c r="AP75" i="2"/>
  <c r="AR75" i="2"/>
  <c r="AQ75" i="2"/>
  <c r="AO75" i="2"/>
  <c r="AR45" i="2"/>
  <c r="AP45" i="2"/>
  <c r="AO45" i="2"/>
  <c r="AQ45" i="2"/>
  <c r="BB90" i="2"/>
  <c r="AZ90" i="2"/>
  <c r="BA90" i="2"/>
  <c r="AY90" i="2"/>
  <c r="AY60" i="2"/>
  <c r="BB60" i="2"/>
  <c r="BA60" i="2"/>
  <c r="AZ60" i="2"/>
  <c r="BG60" i="2"/>
  <c r="BD60" i="2"/>
  <c r="BF60" i="2"/>
  <c r="BE60" i="2"/>
  <c r="AJ102" i="2"/>
  <c r="AM102" i="2"/>
  <c r="AK102" i="2"/>
  <c r="AL102" i="2"/>
  <c r="AW63" i="2"/>
  <c r="AU63" i="2"/>
  <c r="AV63" i="2"/>
  <c r="AT63" i="2"/>
  <c r="AU65" i="2"/>
  <c r="AT65" i="2"/>
  <c r="AW65" i="2"/>
  <c r="AV65" i="2"/>
  <c r="AL49" i="2"/>
  <c r="AK49" i="2"/>
  <c r="AJ49" i="2"/>
  <c r="AM49" i="2"/>
  <c r="BD25" i="2"/>
  <c r="BG25" i="2"/>
  <c r="BF25" i="2"/>
  <c r="BE25" i="2"/>
  <c r="AR46" i="2"/>
  <c r="AQ46" i="2"/>
  <c r="AP46" i="2"/>
  <c r="AO46" i="2"/>
  <c r="BG34" i="2"/>
  <c r="BF34" i="2"/>
  <c r="BE34" i="2"/>
  <c r="BD34" i="2"/>
  <c r="AY33" i="2"/>
  <c r="BB33" i="2"/>
  <c r="BA33" i="2"/>
  <c r="AZ33" i="2"/>
  <c r="AR19" i="2"/>
  <c r="AQ19" i="2"/>
  <c r="AP19" i="2"/>
  <c r="AO19" i="2"/>
  <c r="AZ54" i="2"/>
  <c r="BB54" i="2"/>
  <c r="BA54" i="2"/>
  <c r="AY54" i="2"/>
  <c r="BE44" i="2"/>
  <c r="BG44" i="2"/>
  <c r="BF44" i="2"/>
  <c r="BD44" i="2"/>
  <c r="AK59" i="2"/>
  <c r="AM59" i="2"/>
  <c r="AL59" i="2"/>
  <c r="AJ59" i="2"/>
  <c r="BF38" i="2"/>
  <c r="BD38" i="2"/>
  <c r="BG38" i="2"/>
  <c r="BE38" i="2"/>
  <c r="BG27" i="2"/>
  <c r="BF27" i="2"/>
  <c r="BE27" i="2"/>
  <c r="BD27" i="2"/>
  <c r="AQ51" i="2"/>
  <c r="AR51" i="2"/>
  <c r="AP51" i="2"/>
  <c r="AO51" i="2"/>
  <c r="AQ20" i="2"/>
  <c r="AP20" i="2"/>
  <c r="AO20" i="2"/>
  <c r="AR20" i="2"/>
  <c r="AQ12" i="2"/>
  <c r="AP12" i="2"/>
  <c r="AO12" i="2"/>
  <c r="AR12" i="2"/>
  <c r="BG43" i="2"/>
  <c r="BF43" i="2"/>
  <c r="BE43" i="2"/>
  <c r="BD43" i="2"/>
  <c r="BA39" i="2"/>
  <c r="AY39" i="2"/>
  <c r="BB39" i="2"/>
  <c r="AZ39" i="2"/>
  <c r="AW209" i="2"/>
  <c r="AV209" i="2"/>
  <c r="AU209" i="2"/>
  <c r="AT209" i="2"/>
  <c r="BG21" i="2"/>
  <c r="BF21" i="2"/>
  <c r="BE21" i="2"/>
  <c r="BD21" i="2"/>
  <c r="AV50" i="2"/>
  <c r="AW50" i="2"/>
  <c r="AU50" i="2"/>
  <c r="AT50" i="2"/>
  <c r="AP56" i="2"/>
  <c r="AR56" i="2"/>
  <c r="AQ56" i="2"/>
  <c r="AO56" i="2"/>
  <c r="BA8" i="2"/>
  <c r="AZ8" i="2"/>
  <c r="AY8" i="2"/>
  <c r="BB8" i="2"/>
  <c r="AY42" i="2"/>
  <c r="BB42" i="2"/>
  <c r="AZ42" i="2"/>
  <c r="BA42" i="2"/>
  <c r="AR246" i="2"/>
  <c r="AQ246" i="2"/>
  <c r="AP246" i="2"/>
  <c r="AO246" i="2"/>
  <c r="AY26" i="2"/>
  <c r="BB26" i="2"/>
  <c r="BA26" i="2"/>
  <c r="AZ26" i="2"/>
  <c r="BB219" i="2"/>
  <c r="AZ219" i="2"/>
  <c r="AY219" i="2"/>
  <c r="BA219" i="2"/>
  <c r="AP31" i="2"/>
  <c r="AR31" i="2"/>
  <c r="AQ31" i="2"/>
  <c r="AO31" i="2"/>
  <c r="AW6" i="2"/>
  <c r="AT6" i="2"/>
  <c r="AV6" i="2"/>
  <c r="AU6" i="2"/>
  <c r="AM30" i="2"/>
  <c r="AJ30" i="2"/>
  <c r="AL30" i="2"/>
  <c r="AK30" i="2"/>
  <c r="AP24" i="2"/>
  <c r="AO24" i="2"/>
  <c r="AR24" i="2"/>
  <c r="AQ24" i="2"/>
  <c r="AJ73" i="2"/>
  <c r="AM73" i="2"/>
  <c r="AL73" i="2"/>
  <c r="AK73" i="2"/>
  <c r="AM230" i="2"/>
  <c r="AL230" i="2"/>
  <c r="AK230" i="2"/>
  <c r="AJ230" i="2"/>
  <c r="AT13" i="2"/>
  <c r="AW13" i="2"/>
  <c r="AV13" i="2"/>
  <c r="AU13" i="2"/>
  <c r="BB13" i="2"/>
  <c r="BA13" i="2"/>
  <c r="AZ13" i="2"/>
  <c r="AY13" i="2"/>
  <c r="BB302" i="2"/>
  <c r="AY302" i="2"/>
  <c r="BA302" i="2"/>
  <c r="AZ302" i="2"/>
  <c r="BD300" i="2"/>
  <c r="BG300" i="2"/>
  <c r="BE300" i="2"/>
  <c r="BF300" i="2"/>
  <c r="AT289" i="2"/>
  <c r="AV289" i="2"/>
  <c r="AW289" i="2"/>
  <c r="AU289" i="2"/>
  <c r="AL283" i="2"/>
  <c r="AJ283" i="2"/>
  <c r="AK283" i="2"/>
  <c r="AM283" i="2"/>
  <c r="AT266" i="2"/>
  <c r="AW266" i="2"/>
  <c r="AV266" i="2"/>
  <c r="AU266" i="2"/>
  <c r="BD260" i="2"/>
  <c r="BF260" i="2"/>
  <c r="BG260" i="2"/>
  <c r="BE260" i="2"/>
  <c r="AR252" i="2"/>
  <c r="AQ252" i="2"/>
  <c r="AP252" i="2"/>
  <c r="AO252" i="2"/>
  <c r="AO245" i="2"/>
  <c r="AP245" i="2"/>
  <c r="AQ245" i="2"/>
  <c r="AR245" i="2"/>
  <c r="AZ247" i="2"/>
  <c r="AY247" i="2"/>
  <c r="BA247" i="2"/>
  <c r="BB247" i="2"/>
  <c r="AQ306" i="2"/>
  <c r="AP306" i="2"/>
  <c r="AR306" i="2"/>
  <c r="AO306" i="2"/>
  <c r="BG309" i="2"/>
  <c r="BD309" i="2"/>
  <c r="BE309" i="2"/>
  <c r="BF309" i="2"/>
  <c r="AP302" i="2"/>
  <c r="AO302" i="2"/>
  <c r="AQ302" i="2"/>
  <c r="AR302" i="2"/>
  <c r="BG303" i="2"/>
  <c r="BF303" i="2"/>
  <c r="BE303" i="2"/>
  <c r="BD303" i="2"/>
  <c r="BF298" i="2"/>
  <c r="BG298" i="2"/>
  <c r="BD298" i="2"/>
  <c r="BE298" i="2"/>
  <c r="BF302" i="2"/>
  <c r="BE302" i="2"/>
  <c r="BG302" i="2"/>
  <c r="BD302" i="2"/>
  <c r="AW291" i="2"/>
  <c r="AV291" i="2"/>
  <c r="AT291" i="2"/>
  <c r="AU291" i="2"/>
  <c r="BB286" i="2"/>
  <c r="BA286" i="2"/>
  <c r="AZ286" i="2"/>
  <c r="AY286" i="2"/>
  <c r="BA280" i="2"/>
  <c r="BB280" i="2"/>
  <c r="AZ280" i="2"/>
  <c r="AY280" i="2"/>
  <c r="AM290" i="2"/>
  <c r="AL290" i="2"/>
  <c r="AK290" i="2"/>
  <c r="AJ290" i="2"/>
  <c r="BF277" i="2"/>
  <c r="BE277" i="2"/>
  <c r="BG277" i="2"/>
  <c r="BD277" i="2"/>
  <c r="BE287" i="2"/>
  <c r="BG287" i="2"/>
  <c r="BF287" i="2"/>
  <c r="BD287" i="2"/>
  <c r="AR276" i="2"/>
  <c r="AO276" i="2"/>
  <c r="AQ276" i="2"/>
  <c r="AP276" i="2"/>
  <c r="AY269" i="2"/>
  <c r="BA269" i="2"/>
  <c r="AZ269" i="2"/>
  <c r="BB269" i="2"/>
  <c r="BB270" i="2"/>
  <c r="AY270" i="2"/>
  <c r="BA270" i="2"/>
  <c r="AZ270" i="2"/>
  <c r="AU267" i="2"/>
  <c r="AW267" i="2"/>
  <c r="AV267" i="2"/>
  <c r="AT267" i="2"/>
  <c r="AU259" i="2"/>
  <c r="AW259" i="2"/>
  <c r="AV259" i="2"/>
  <c r="AT259" i="2"/>
  <c r="AR273" i="2"/>
  <c r="AQ273" i="2"/>
  <c r="AO273" i="2"/>
  <c r="AP273" i="2"/>
  <c r="AK269" i="2"/>
  <c r="AM269" i="2"/>
  <c r="AL269" i="2"/>
  <c r="AJ269" i="2"/>
  <c r="AP261" i="2"/>
  <c r="AO261" i="2"/>
  <c r="AR261" i="2"/>
  <c r="AQ261" i="2"/>
  <c r="AY265" i="2"/>
  <c r="BA265" i="2"/>
  <c r="AZ265" i="2"/>
  <c r="BB265" i="2"/>
  <c r="AO250" i="2"/>
  <c r="AR250" i="2"/>
  <c r="AP250" i="2"/>
  <c r="AQ250" i="2"/>
  <c r="AR272" i="2"/>
  <c r="AQ272" i="2"/>
  <c r="AO272" i="2"/>
  <c r="AP272" i="2"/>
  <c r="AJ272" i="2"/>
  <c r="AL272" i="2"/>
  <c r="AM272" i="2"/>
  <c r="AK272" i="2"/>
  <c r="BG254" i="2"/>
  <c r="BF254" i="2"/>
  <c r="BE254" i="2"/>
  <c r="BD254" i="2"/>
  <c r="AR251" i="2"/>
  <c r="AQ251" i="2"/>
  <c r="AP251" i="2"/>
  <c r="AO251" i="2"/>
  <c r="AV264" i="2"/>
  <c r="AU264" i="2"/>
  <c r="AW264" i="2"/>
  <c r="AT264" i="2"/>
  <c r="BB252" i="2"/>
  <c r="BA252" i="2"/>
  <c r="AZ252" i="2"/>
  <c r="AY252" i="2"/>
  <c r="AL248" i="2"/>
  <c r="AM248" i="2"/>
  <c r="AK248" i="2"/>
  <c r="AJ248" i="2"/>
  <c r="AK240" i="2"/>
  <c r="AJ240" i="2"/>
  <c r="AL240" i="2"/>
  <c r="AM240" i="2"/>
  <c r="AY243" i="2"/>
  <c r="BA243" i="2"/>
  <c r="BB243" i="2"/>
  <c r="AZ243" i="2"/>
  <c r="BF238" i="2"/>
  <c r="BE238" i="2"/>
  <c r="BD238" i="2"/>
  <c r="BG238" i="2"/>
  <c r="BB238" i="2"/>
  <c r="BA238" i="2"/>
  <c r="AZ238" i="2"/>
  <c r="AY238" i="2"/>
  <c r="AQ239" i="2"/>
  <c r="AP239" i="2"/>
  <c r="AO239" i="2"/>
  <c r="AR239" i="2"/>
  <c r="BD236" i="2"/>
  <c r="BG236" i="2"/>
  <c r="BF236" i="2"/>
  <c r="BE236" i="2"/>
  <c r="AP228" i="2"/>
  <c r="AO228" i="2"/>
  <c r="AQ228" i="2"/>
  <c r="AR228" i="2"/>
  <c r="AQ223" i="2"/>
  <c r="AP223" i="2"/>
  <c r="AO223" i="2"/>
  <c r="AR223" i="2"/>
  <c r="BD214" i="2"/>
  <c r="BG214" i="2"/>
  <c r="BE214" i="2"/>
  <c r="BF214" i="2"/>
  <c r="AL210" i="2"/>
  <c r="AK210" i="2"/>
  <c r="AJ210" i="2"/>
  <c r="AM210" i="2"/>
  <c r="AK221" i="2"/>
  <c r="AJ221" i="2"/>
  <c r="AL221" i="2"/>
  <c r="AM221" i="2"/>
  <c r="AK235" i="2"/>
  <c r="AM235" i="2"/>
  <c r="AJ235" i="2"/>
  <c r="AL235" i="2"/>
  <c r="AM237" i="2"/>
  <c r="AL237" i="2"/>
  <c r="AK237" i="2"/>
  <c r="AJ237" i="2"/>
  <c r="AR212" i="2"/>
  <c r="AQ212" i="2"/>
  <c r="AP212" i="2"/>
  <c r="AO212" i="2"/>
  <c r="AO211" i="2"/>
  <c r="AR211" i="2"/>
  <c r="AP211" i="2"/>
  <c r="AQ211" i="2"/>
  <c r="AJ197" i="2"/>
  <c r="AK197" i="2"/>
  <c r="AM197" i="2"/>
  <c r="AL197" i="2"/>
  <c r="AM225" i="2"/>
  <c r="AL225" i="2"/>
  <c r="AK225" i="2"/>
  <c r="AJ225" i="2"/>
  <c r="AJ202" i="2"/>
  <c r="AM202" i="2"/>
  <c r="AL202" i="2"/>
  <c r="AK202" i="2"/>
  <c r="BE196" i="2"/>
  <c r="BG196" i="2"/>
  <c r="BF196" i="2"/>
  <c r="BD196" i="2"/>
  <c r="AV222" i="2"/>
  <c r="AU222" i="2"/>
  <c r="AT222" i="2"/>
  <c r="AW222" i="2"/>
  <c r="AY204" i="2"/>
  <c r="BB204" i="2"/>
  <c r="BA204" i="2"/>
  <c r="AZ204" i="2"/>
  <c r="BG216" i="2"/>
  <c r="BF216" i="2"/>
  <c r="BE216" i="2"/>
  <c r="BD216" i="2"/>
  <c r="BA191" i="2"/>
  <c r="AY191" i="2"/>
  <c r="BB191" i="2"/>
  <c r="AZ191" i="2"/>
  <c r="BG224" i="2"/>
  <c r="BF224" i="2"/>
  <c r="BE224" i="2"/>
  <c r="BD224" i="2"/>
  <c r="AP206" i="2"/>
  <c r="AO206" i="2"/>
  <c r="AQ206" i="2"/>
  <c r="AR206" i="2"/>
  <c r="BD191" i="2"/>
  <c r="BG191" i="2"/>
  <c r="BF191" i="2"/>
  <c r="BE191" i="2"/>
  <c r="AO203" i="2"/>
  <c r="AR203" i="2"/>
  <c r="AQ203" i="2"/>
  <c r="AP203" i="2"/>
  <c r="BB180" i="2"/>
  <c r="BA180" i="2"/>
  <c r="AZ180" i="2"/>
  <c r="AY180" i="2"/>
  <c r="BG187" i="2"/>
  <c r="BE187" i="2"/>
  <c r="BF187" i="2"/>
  <c r="BD187" i="2"/>
  <c r="AM184" i="2"/>
  <c r="AL184" i="2"/>
  <c r="AK184" i="2"/>
  <c r="AJ184" i="2"/>
  <c r="AW196" i="2"/>
  <c r="AV196" i="2"/>
  <c r="AU196" i="2"/>
  <c r="AT196" i="2"/>
  <c r="AV184" i="2"/>
  <c r="AW184" i="2"/>
  <c r="AU184" i="2"/>
  <c r="AT184" i="2"/>
  <c r="AM201" i="2"/>
  <c r="AJ201" i="2"/>
  <c r="AL201" i="2"/>
  <c r="AK201" i="2"/>
  <c r="BG184" i="2"/>
  <c r="BD184" i="2"/>
  <c r="BF184" i="2"/>
  <c r="BE184" i="2"/>
  <c r="AL186" i="2"/>
  <c r="AM186" i="2"/>
  <c r="AK186" i="2"/>
  <c r="AJ186" i="2"/>
  <c r="AL175" i="2"/>
  <c r="AK175" i="2"/>
  <c r="AM175" i="2"/>
  <c r="AJ175" i="2"/>
  <c r="BB175" i="2"/>
  <c r="BA175" i="2"/>
  <c r="AY175" i="2"/>
  <c r="AZ175" i="2"/>
  <c r="AR161" i="2"/>
  <c r="AQ161" i="2"/>
  <c r="AO161" i="2"/>
  <c r="AP161" i="2"/>
  <c r="AW182" i="2"/>
  <c r="AV182" i="2"/>
  <c r="AU182" i="2"/>
  <c r="AT182" i="2"/>
  <c r="AO164" i="2"/>
  <c r="AR164" i="2"/>
  <c r="AQ164" i="2"/>
  <c r="AP164" i="2"/>
  <c r="AR187" i="2"/>
  <c r="AQ187" i="2"/>
  <c r="AO187" i="2"/>
  <c r="AP187" i="2"/>
  <c r="BG162" i="2"/>
  <c r="BF162" i="2"/>
  <c r="BE162" i="2"/>
  <c r="BD162" i="2"/>
  <c r="AY169" i="2"/>
  <c r="AZ169" i="2"/>
  <c r="BB169" i="2"/>
  <c r="BA169" i="2"/>
  <c r="BE178" i="2"/>
  <c r="BF178" i="2"/>
  <c r="BG178" i="2"/>
  <c r="BD178" i="2"/>
  <c r="BB170" i="2"/>
  <c r="AZ170" i="2"/>
  <c r="BA170" i="2"/>
  <c r="AY170" i="2"/>
  <c r="BG168" i="2"/>
  <c r="BF168" i="2"/>
  <c r="BE168" i="2"/>
  <c r="BD168" i="2"/>
  <c r="AR165" i="2"/>
  <c r="AQ165" i="2"/>
  <c r="AP165" i="2"/>
  <c r="AO165" i="2"/>
  <c r="AR177" i="2"/>
  <c r="AQ177" i="2"/>
  <c r="AO177" i="2"/>
  <c r="AP177" i="2"/>
  <c r="AR183" i="2"/>
  <c r="AQ183" i="2"/>
  <c r="AP183" i="2"/>
  <c r="AO183" i="2"/>
  <c r="AW172" i="2"/>
  <c r="AV172" i="2"/>
  <c r="AU172" i="2"/>
  <c r="AT172" i="2"/>
  <c r="AR163" i="2"/>
  <c r="AQ163" i="2"/>
  <c r="AP163" i="2"/>
  <c r="AO163" i="2"/>
  <c r="AM162" i="2"/>
  <c r="AL162" i="2"/>
  <c r="AJ162" i="2"/>
  <c r="AK162" i="2"/>
  <c r="AZ150" i="2"/>
  <c r="BB150" i="2"/>
  <c r="BA150" i="2"/>
  <c r="AY150" i="2"/>
  <c r="BG166" i="2"/>
  <c r="BF166" i="2"/>
  <c r="BE166" i="2"/>
  <c r="BD166" i="2"/>
  <c r="BE145" i="2"/>
  <c r="BD145" i="2"/>
  <c r="BG145" i="2"/>
  <c r="BF145" i="2"/>
  <c r="AM167" i="2"/>
  <c r="AL167" i="2"/>
  <c r="AK167" i="2"/>
  <c r="AJ167" i="2"/>
  <c r="AV153" i="2"/>
  <c r="AU153" i="2"/>
  <c r="AT153" i="2"/>
  <c r="AW153" i="2"/>
  <c r="AK153" i="2"/>
  <c r="AJ153" i="2"/>
  <c r="AM153" i="2"/>
  <c r="AL153" i="2"/>
  <c r="AW159" i="2"/>
  <c r="AV159" i="2"/>
  <c r="AU159" i="2"/>
  <c r="AT159" i="2"/>
  <c r="AQ169" i="2"/>
  <c r="AP169" i="2"/>
  <c r="AO169" i="2"/>
  <c r="AR169" i="2"/>
  <c r="AZ149" i="2"/>
  <c r="BB149" i="2"/>
  <c r="BA149" i="2"/>
  <c r="AY149" i="2"/>
  <c r="AY134" i="2"/>
  <c r="BB134" i="2"/>
  <c r="AZ134" i="2"/>
  <c r="BA134" i="2"/>
  <c r="BG133" i="2"/>
  <c r="BF133" i="2"/>
  <c r="BE133" i="2"/>
  <c r="BD133" i="2"/>
  <c r="AY135" i="2"/>
  <c r="BA135" i="2"/>
  <c r="BB135" i="2"/>
  <c r="AZ135" i="2"/>
  <c r="AW131" i="2"/>
  <c r="AV131" i="2"/>
  <c r="AU131" i="2"/>
  <c r="AT131" i="2"/>
  <c r="AR122" i="2"/>
  <c r="AO122" i="2"/>
  <c r="AQ122" i="2"/>
  <c r="AP122" i="2"/>
  <c r="AV141" i="2"/>
  <c r="AU141" i="2"/>
  <c r="AW141" i="2"/>
  <c r="AT141" i="2"/>
  <c r="BF140" i="2"/>
  <c r="BG140" i="2"/>
  <c r="BE140" i="2"/>
  <c r="BD140" i="2"/>
  <c r="AK152" i="2"/>
  <c r="AJ152" i="2"/>
  <c r="AM152" i="2"/>
  <c r="AL152" i="2"/>
  <c r="AM130" i="2"/>
  <c r="AL130" i="2"/>
  <c r="AK130" i="2"/>
  <c r="AJ130" i="2"/>
  <c r="AM122" i="2"/>
  <c r="AL122" i="2"/>
  <c r="AJ122" i="2"/>
  <c r="AK122" i="2"/>
  <c r="AR124" i="2"/>
  <c r="AQ124" i="2"/>
  <c r="AP124" i="2"/>
  <c r="AO124" i="2"/>
  <c r="BG110" i="2"/>
  <c r="BF110" i="2"/>
  <c r="BE110" i="2"/>
  <c r="BD110" i="2"/>
  <c r="BB145" i="2"/>
  <c r="AZ145" i="2"/>
  <c r="AY145" i="2"/>
  <c r="BA145" i="2"/>
  <c r="BG124" i="2"/>
  <c r="BF124" i="2"/>
  <c r="BE124" i="2"/>
  <c r="BD124" i="2"/>
  <c r="AP120" i="2"/>
  <c r="AO120" i="2"/>
  <c r="AR120" i="2"/>
  <c r="AQ120" i="2"/>
  <c r="AW145" i="2"/>
  <c r="AV145" i="2"/>
  <c r="AU145" i="2"/>
  <c r="AT145" i="2"/>
  <c r="AM123" i="2"/>
  <c r="AL123" i="2"/>
  <c r="AK123" i="2"/>
  <c r="AJ123" i="2"/>
  <c r="AW121" i="2"/>
  <c r="AU121" i="2"/>
  <c r="AT121" i="2"/>
  <c r="AV121" i="2"/>
  <c r="BA111" i="2"/>
  <c r="AZ111" i="2"/>
  <c r="AY111" i="2"/>
  <c r="BB111" i="2"/>
  <c r="AU95" i="2"/>
  <c r="AT95" i="2"/>
  <c r="AV95" i="2"/>
  <c r="AW95" i="2"/>
  <c r="AW125" i="2"/>
  <c r="AV125" i="2"/>
  <c r="AU125" i="2"/>
  <c r="AT125" i="2"/>
  <c r="AQ143" i="2"/>
  <c r="AP143" i="2"/>
  <c r="AO143" i="2"/>
  <c r="AR143" i="2"/>
  <c r="AR92" i="2"/>
  <c r="AP92" i="2"/>
  <c r="AQ92" i="2"/>
  <c r="AO92" i="2"/>
  <c r="AW115" i="2"/>
  <c r="AV115" i="2"/>
  <c r="AU115" i="2"/>
  <c r="AT115" i="2"/>
  <c r="BG97" i="2"/>
  <c r="BE97" i="2"/>
  <c r="BD97" i="2"/>
  <c r="BF97" i="2"/>
  <c r="BB87" i="2"/>
  <c r="AY87" i="2"/>
  <c r="BA87" i="2"/>
  <c r="AZ87" i="2"/>
  <c r="AT116" i="2"/>
  <c r="AU116" i="2"/>
  <c r="AW116" i="2"/>
  <c r="AV116" i="2"/>
  <c r="AZ89" i="2"/>
  <c r="AY89" i="2"/>
  <c r="BB89" i="2"/>
  <c r="BA89" i="2"/>
  <c r="AJ110" i="2"/>
  <c r="AM110" i="2"/>
  <c r="AL110" i="2"/>
  <c r="AK110" i="2"/>
  <c r="BD106" i="2"/>
  <c r="BG106" i="2"/>
  <c r="BE106" i="2"/>
  <c r="BF106" i="2"/>
  <c r="BG105" i="2"/>
  <c r="BE105" i="2"/>
  <c r="BD105" i="2"/>
  <c r="BF105" i="2"/>
  <c r="AL88" i="2"/>
  <c r="AK88" i="2"/>
  <c r="AJ88" i="2"/>
  <c r="AM88" i="2"/>
  <c r="AR73" i="2"/>
  <c r="AP73" i="2"/>
  <c r="AQ73" i="2"/>
  <c r="AO73" i="2"/>
  <c r="BD116" i="2"/>
  <c r="BG116" i="2"/>
  <c r="BF116" i="2"/>
  <c r="BE116" i="2"/>
  <c r="AT79" i="2"/>
  <c r="AW79" i="2"/>
  <c r="AV79" i="2"/>
  <c r="AU79" i="2"/>
  <c r="AW51" i="2"/>
  <c r="AV51" i="2"/>
  <c r="AU51" i="2"/>
  <c r="AT51" i="2"/>
  <c r="BF65" i="2"/>
  <c r="BG65" i="2"/>
  <c r="BE65" i="2"/>
  <c r="BD65" i="2"/>
  <c r="AW82" i="2"/>
  <c r="AV82" i="2"/>
  <c r="AU82" i="2"/>
  <c r="AT82" i="2"/>
  <c r="AV68" i="2"/>
  <c r="AT68" i="2"/>
  <c r="AW68" i="2"/>
  <c r="AU68" i="2"/>
  <c r="AR94" i="2"/>
  <c r="AQ94" i="2"/>
  <c r="AP94" i="2"/>
  <c r="AO94" i="2"/>
  <c r="AV77" i="2"/>
  <c r="AT77" i="2"/>
  <c r="AW77" i="2"/>
  <c r="AU77" i="2"/>
  <c r="BB77" i="2"/>
  <c r="BA77" i="2"/>
  <c r="AZ77" i="2"/>
  <c r="AY77" i="2"/>
  <c r="AZ72" i="2"/>
  <c r="AY72" i="2"/>
  <c r="BB72" i="2"/>
  <c r="BA72" i="2"/>
  <c r="AP85" i="2"/>
  <c r="AO85" i="2"/>
  <c r="AR85" i="2"/>
  <c r="AQ85" i="2"/>
  <c r="BG48" i="2"/>
  <c r="BF48" i="2"/>
  <c r="BE48" i="2"/>
  <c r="BD48" i="2"/>
  <c r="BB88" i="2"/>
  <c r="AY88" i="2"/>
  <c r="BA88" i="2"/>
  <c r="AZ88" i="2"/>
  <c r="AL60" i="2"/>
  <c r="AK60" i="2"/>
  <c r="AJ60" i="2"/>
  <c r="AM60" i="2"/>
  <c r="AW89" i="2"/>
  <c r="AT89" i="2"/>
  <c r="AV89" i="2"/>
  <c r="AU89" i="2"/>
  <c r="BF66" i="2"/>
  <c r="BD66" i="2"/>
  <c r="BG66" i="2"/>
  <c r="BE66" i="2"/>
  <c r="BG61" i="2"/>
  <c r="BE61" i="2"/>
  <c r="BF61" i="2"/>
  <c r="BD61" i="2"/>
  <c r="BB56" i="2"/>
  <c r="BA56" i="2"/>
  <c r="AZ56" i="2"/>
  <c r="AY56" i="2"/>
  <c r="AZ45" i="2"/>
  <c r="BB45" i="2"/>
  <c r="BA45" i="2"/>
  <c r="AY45" i="2"/>
  <c r="BE62" i="2"/>
  <c r="BG62" i="2"/>
  <c r="BF62" i="2"/>
  <c r="BD62" i="2"/>
  <c r="BD49" i="2"/>
  <c r="BG49" i="2"/>
  <c r="BF49" i="2"/>
  <c r="BE49" i="2"/>
  <c r="AK25" i="2"/>
  <c r="AJ25" i="2"/>
  <c r="AM25" i="2"/>
  <c r="AL25" i="2"/>
  <c r="AQ34" i="2"/>
  <c r="AR34" i="2"/>
  <c r="AP34" i="2"/>
  <c r="AO34" i="2"/>
  <c r="AM33" i="2"/>
  <c r="AL33" i="2"/>
  <c r="AK33" i="2"/>
  <c r="AJ33" i="2"/>
  <c r="BB28" i="2"/>
  <c r="BA28" i="2"/>
  <c r="AZ28" i="2"/>
  <c r="AY28" i="2"/>
  <c r="AO53" i="2"/>
  <c r="AP53" i="2"/>
  <c r="AR53" i="2"/>
  <c r="AQ53" i="2"/>
  <c r="AT43" i="2"/>
  <c r="AW43" i="2"/>
  <c r="AV43" i="2"/>
  <c r="AU43" i="2"/>
  <c r="AL21" i="2"/>
  <c r="AK21" i="2"/>
  <c r="AJ21" i="2"/>
  <c r="AM21" i="2"/>
  <c r="BF17" i="2"/>
  <c r="BE17" i="2"/>
  <c r="BD17" i="2"/>
  <c r="BG17" i="2"/>
  <c r="AP57" i="2"/>
  <c r="AR57" i="2"/>
  <c r="AQ57" i="2"/>
  <c r="AO57" i="2"/>
  <c r="BG40" i="2"/>
  <c r="BD40" i="2"/>
  <c r="BF40" i="2"/>
  <c r="BE40" i="2"/>
  <c r="AP17" i="2"/>
  <c r="AO17" i="2"/>
  <c r="AR17" i="2"/>
  <c r="AQ17" i="2"/>
  <c r="AM47" i="2"/>
  <c r="AL47" i="2"/>
  <c r="AK47" i="2"/>
  <c r="AJ47" i="2"/>
  <c r="AW28" i="2"/>
  <c r="AU28" i="2"/>
  <c r="AT28" i="2"/>
  <c r="AV28" i="2"/>
  <c r="BB41" i="2"/>
  <c r="AY41" i="2"/>
  <c r="AZ41" i="2"/>
  <c r="BA41" i="2"/>
  <c r="AU219" i="2"/>
  <c r="AT219" i="2"/>
  <c r="AV219" i="2"/>
  <c r="AW219" i="2"/>
  <c r="AV47" i="2"/>
  <c r="AU47" i="2"/>
  <c r="AT47" i="2"/>
  <c r="AW47" i="2"/>
  <c r="AR55" i="2"/>
  <c r="AQ55" i="2"/>
  <c r="AP55" i="2"/>
  <c r="AO55" i="2"/>
  <c r="AU38" i="2"/>
  <c r="AV38" i="2"/>
  <c r="AW38" i="2"/>
  <c r="AT38" i="2"/>
  <c r="AR21" i="2"/>
  <c r="AQ21" i="2"/>
  <c r="AP21" i="2"/>
  <c r="AO21" i="2"/>
  <c r="AQ40" i="2"/>
  <c r="AR40" i="2"/>
  <c r="AP40" i="2"/>
  <c r="AO40" i="2"/>
  <c r="AY20" i="2"/>
  <c r="BB20" i="2"/>
  <c r="BA20" i="2"/>
  <c r="AZ20" i="2"/>
  <c r="BA264" i="2"/>
  <c r="BB264" i="2"/>
  <c r="AY264" i="2"/>
  <c r="AZ264" i="2"/>
  <c r="AK24" i="2"/>
  <c r="AM24" i="2"/>
  <c r="AL24" i="2"/>
  <c r="AJ24" i="2"/>
  <c r="AL35" i="2"/>
  <c r="AM35" i="2"/>
  <c r="AK35" i="2"/>
  <c r="AJ35" i="2"/>
  <c r="AO28" i="2"/>
  <c r="AR28" i="2"/>
  <c r="AQ28" i="2"/>
  <c r="AP28" i="2"/>
  <c r="AJ45" i="2"/>
  <c r="AM45" i="2"/>
  <c r="AL45" i="2"/>
  <c r="AK45" i="2"/>
  <c r="AO6" i="2"/>
  <c r="AR6" i="2"/>
  <c r="AP6" i="2"/>
  <c r="AQ6" i="2"/>
  <c r="AM109" i="2"/>
  <c r="AL109" i="2"/>
  <c r="AK109" i="2"/>
  <c r="AJ109" i="2"/>
  <c r="AM222" i="2"/>
  <c r="AL222" i="2"/>
  <c r="AK222" i="2"/>
  <c r="AJ222" i="2"/>
  <c r="BB25" i="2"/>
  <c r="BA25" i="2"/>
  <c r="AZ25" i="2"/>
  <c r="AY25" i="2"/>
  <c r="BB304" i="2"/>
  <c r="BA304" i="2"/>
  <c r="AZ304" i="2"/>
  <c r="AY304" i="2"/>
  <c r="AK300" i="2"/>
  <c r="AL300" i="2"/>
  <c r="AJ300" i="2"/>
  <c r="AM300" i="2"/>
  <c r="AJ291" i="2"/>
  <c r="AM291" i="2"/>
  <c r="AL291" i="2"/>
  <c r="AK291" i="2"/>
  <c r="BG288" i="2"/>
  <c r="BD288" i="2"/>
  <c r="BF288" i="2"/>
  <c r="BE288" i="2"/>
  <c r="BA260" i="2"/>
  <c r="BB260" i="2"/>
  <c r="AZ260" i="2"/>
  <c r="AY260" i="2"/>
  <c r="AY248" i="2"/>
  <c r="BB248" i="2"/>
  <c r="BA248" i="2"/>
  <c r="AZ248" i="2"/>
  <c r="AT249" i="2"/>
  <c r="AW249" i="2"/>
  <c r="AV249" i="2"/>
  <c r="AU249" i="2"/>
  <c r="AR310" i="2"/>
  <c r="AQ310" i="2"/>
  <c r="AP310" i="2"/>
  <c r="AO310" i="2"/>
  <c r="AL309" i="2"/>
  <c r="AJ309" i="2"/>
  <c r="AM309" i="2"/>
  <c r="AK309" i="2"/>
  <c r="AZ305" i="2"/>
  <c r="AY305" i="2"/>
  <c r="BA305" i="2"/>
  <c r="BB305" i="2"/>
  <c r="BA303" i="2"/>
  <c r="AZ303" i="2"/>
  <c r="AY303" i="2"/>
  <c r="BB303" i="2"/>
  <c r="AP298" i="2"/>
  <c r="AR298" i="2"/>
  <c r="AO298" i="2"/>
  <c r="AQ298" i="2"/>
  <c r="AM298" i="2"/>
  <c r="AL298" i="2"/>
  <c r="AK298" i="2"/>
  <c r="AJ298" i="2"/>
  <c r="AR301" i="2"/>
  <c r="AQ301" i="2"/>
  <c r="AP301" i="2"/>
  <c r="AO301" i="2"/>
  <c r="BF296" i="2"/>
  <c r="BE296" i="2"/>
  <c r="BD296" i="2"/>
  <c r="BG296" i="2"/>
  <c r="AM295" i="2"/>
  <c r="AK295" i="2"/>
  <c r="AL295" i="2"/>
  <c r="AJ295" i="2"/>
  <c r="BB290" i="2"/>
  <c r="AZ290" i="2"/>
  <c r="AY290" i="2"/>
  <c r="BA290" i="2"/>
  <c r="AR291" i="2"/>
  <c r="AQ291" i="2"/>
  <c r="AO291" i="2"/>
  <c r="AP291" i="2"/>
  <c r="AY288" i="2"/>
  <c r="BA288" i="2"/>
  <c r="BB288" i="2"/>
  <c r="AZ288" i="2"/>
  <c r="AL285" i="2"/>
  <c r="AM285" i="2"/>
  <c r="AJ285" i="2"/>
  <c r="AK285" i="2"/>
  <c r="AJ286" i="2"/>
  <c r="AM286" i="2"/>
  <c r="AK286" i="2"/>
  <c r="AL286" i="2"/>
  <c r="AZ279" i="2"/>
  <c r="AY279" i="2"/>
  <c r="BB279" i="2"/>
  <c r="BA279" i="2"/>
  <c r="AP277" i="2"/>
  <c r="AO277" i="2"/>
  <c r="AR277" i="2"/>
  <c r="AQ277" i="2"/>
  <c r="AP289" i="2"/>
  <c r="AO289" i="2"/>
  <c r="AQ289" i="2"/>
  <c r="AR289" i="2"/>
  <c r="BB275" i="2"/>
  <c r="BA275" i="2"/>
  <c r="AZ275" i="2"/>
  <c r="AY275" i="2"/>
  <c r="BB285" i="2"/>
  <c r="AY285" i="2"/>
  <c r="AZ285" i="2"/>
  <c r="BA285" i="2"/>
  <c r="AP280" i="2"/>
  <c r="AR280" i="2"/>
  <c r="AQ280" i="2"/>
  <c r="AO280" i="2"/>
  <c r="AY274" i="2"/>
  <c r="BB274" i="2"/>
  <c r="BA274" i="2"/>
  <c r="AZ274" i="2"/>
  <c r="BG269" i="2"/>
  <c r="BD269" i="2"/>
  <c r="BF269" i="2"/>
  <c r="BE269" i="2"/>
  <c r="AR264" i="2"/>
  <c r="AQ264" i="2"/>
  <c r="AP264" i="2"/>
  <c r="AO264" i="2"/>
  <c r="AM279" i="2"/>
  <c r="AL279" i="2"/>
  <c r="AK279" i="2"/>
  <c r="AJ279" i="2"/>
  <c r="BB271" i="2"/>
  <c r="BA271" i="2"/>
  <c r="AY271" i="2"/>
  <c r="AZ271" i="2"/>
  <c r="AZ267" i="2"/>
  <c r="AY267" i="2"/>
  <c r="BB267" i="2"/>
  <c r="BA267" i="2"/>
  <c r="BG266" i="2"/>
  <c r="BF266" i="2"/>
  <c r="BE266" i="2"/>
  <c r="BD266" i="2"/>
  <c r="AQ269" i="2"/>
  <c r="AR269" i="2"/>
  <c r="AP269" i="2"/>
  <c r="AO269" i="2"/>
  <c r="AL261" i="2"/>
  <c r="AM261" i="2"/>
  <c r="AK261" i="2"/>
  <c r="AJ261" i="2"/>
  <c r="AK265" i="2"/>
  <c r="AJ265" i="2"/>
  <c r="AL265" i="2"/>
  <c r="AM265" i="2"/>
  <c r="BF253" i="2"/>
  <c r="BE253" i="2"/>
  <c r="BD253" i="2"/>
  <c r="BG253" i="2"/>
  <c r="AP253" i="2"/>
  <c r="AO253" i="2"/>
  <c r="AR253" i="2"/>
  <c r="AQ253" i="2"/>
  <c r="AM264" i="2"/>
  <c r="AK264" i="2"/>
  <c r="AJ264" i="2"/>
  <c r="AL264" i="2"/>
  <c r="AM260" i="2"/>
  <c r="AK260" i="2"/>
  <c r="AL260" i="2"/>
  <c r="AJ260" i="2"/>
  <c r="BF261" i="2"/>
  <c r="BE261" i="2"/>
  <c r="BD261" i="2"/>
  <c r="BG261" i="2"/>
  <c r="AT261" i="2"/>
  <c r="AW261" i="2"/>
  <c r="AV261" i="2"/>
  <c r="AU261" i="2"/>
  <c r="BB250" i="2"/>
  <c r="AZ250" i="2"/>
  <c r="BA250" i="2"/>
  <c r="AY250" i="2"/>
  <c r="AJ241" i="2"/>
  <c r="AM241" i="2"/>
  <c r="AL241" i="2"/>
  <c r="AK241" i="2"/>
  <c r="AQ248" i="2"/>
  <c r="AP248" i="2"/>
  <c r="AO248" i="2"/>
  <c r="AR248" i="2"/>
  <c r="AP233" i="2"/>
  <c r="AR233" i="2"/>
  <c r="AQ233" i="2"/>
  <c r="AO233" i="2"/>
  <c r="AM236" i="2"/>
  <c r="AL236" i="2"/>
  <c r="AK236" i="2"/>
  <c r="AJ236" i="2"/>
  <c r="AO225" i="2"/>
  <c r="AR225" i="2"/>
  <c r="AP225" i="2"/>
  <c r="AQ225" i="2"/>
  <c r="AV247" i="2"/>
  <c r="AU247" i="2"/>
  <c r="AW247" i="2"/>
  <c r="AT247" i="2"/>
  <c r="AV236" i="2"/>
  <c r="AW236" i="2"/>
  <c r="AU236" i="2"/>
  <c r="AT236" i="2"/>
  <c r="BA232" i="2"/>
  <c r="AZ232" i="2"/>
  <c r="AY232" i="2"/>
  <c r="BB232" i="2"/>
  <c r="AZ213" i="2"/>
  <c r="BB213" i="2"/>
  <c r="AY213" i="2"/>
  <c r="BA213" i="2"/>
  <c r="AK231" i="2"/>
  <c r="AJ231" i="2"/>
  <c r="AL231" i="2"/>
  <c r="AM231" i="2"/>
  <c r="AW229" i="2"/>
  <c r="AV229" i="2"/>
  <c r="AU229" i="2"/>
  <c r="AT229" i="2"/>
  <c r="AU212" i="2"/>
  <c r="AV212" i="2"/>
  <c r="AT212" i="2"/>
  <c r="AW212" i="2"/>
  <c r="AT210" i="2"/>
  <c r="AW210" i="2"/>
  <c r="AU210" i="2"/>
  <c r="AV210" i="2"/>
  <c r="BB203" i="2"/>
  <c r="BA203" i="2"/>
  <c r="AZ203" i="2"/>
  <c r="AY203" i="2"/>
  <c r="AU237" i="2"/>
  <c r="AW237" i="2"/>
  <c r="AV237" i="2"/>
  <c r="AT237" i="2"/>
  <c r="AY237" i="2"/>
  <c r="BA237" i="2"/>
  <c r="BB237" i="2"/>
  <c r="AZ237" i="2"/>
  <c r="AR210" i="2"/>
  <c r="AQ210" i="2"/>
  <c r="AP210" i="2"/>
  <c r="AO210" i="2"/>
  <c r="AW206" i="2"/>
  <c r="AV206" i="2"/>
  <c r="AU206" i="2"/>
  <c r="AT206" i="2"/>
  <c r="AQ215" i="2"/>
  <c r="AP215" i="2"/>
  <c r="AR215" i="2"/>
  <c r="AO215" i="2"/>
  <c r="BF200" i="2"/>
  <c r="BE200" i="2"/>
  <c r="BD200" i="2"/>
  <c r="BG200" i="2"/>
  <c r="AO196" i="2"/>
  <c r="AP196" i="2"/>
  <c r="AR196" i="2"/>
  <c r="AQ196" i="2"/>
  <c r="AW217" i="2"/>
  <c r="AV217" i="2"/>
  <c r="AT217" i="2"/>
  <c r="AU217" i="2"/>
  <c r="AL200" i="2"/>
  <c r="AK200" i="2"/>
  <c r="AJ200" i="2"/>
  <c r="AM200" i="2"/>
  <c r="BG219" i="2"/>
  <c r="BD219" i="2"/>
  <c r="BF219" i="2"/>
  <c r="BE219" i="2"/>
  <c r="BB216" i="2"/>
  <c r="BA216" i="2"/>
  <c r="AY216" i="2"/>
  <c r="AZ216" i="2"/>
  <c r="AW211" i="2"/>
  <c r="AV211" i="2"/>
  <c r="AU211" i="2"/>
  <c r="AT211" i="2"/>
  <c r="BG202" i="2"/>
  <c r="BF202" i="2"/>
  <c r="BE202" i="2"/>
  <c r="BD202" i="2"/>
  <c r="BG192" i="2"/>
  <c r="BF192" i="2"/>
  <c r="BD192" i="2"/>
  <c r="BE192" i="2"/>
  <c r="BA183" i="2"/>
  <c r="BB183" i="2"/>
  <c r="AZ183" i="2"/>
  <c r="AY183" i="2"/>
  <c r="AY199" i="2"/>
  <c r="BB199" i="2"/>
  <c r="BA199" i="2"/>
  <c r="AZ199" i="2"/>
  <c r="AJ187" i="2"/>
  <c r="AK187" i="2"/>
  <c r="AL187" i="2"/>
  <c r="AM187" i="2"/>
  <c r="AW207" i="2"/>
  <c r="AV207" i="2"/>
  <c r="AT207" i="2"/>
  <c r="AU207" i="2"/>
  <c r="BA207" i="2"/>
  <c r="AZ207" i="2"/>
  <c r="AY207" i="2"/>
  <c r="BB207" i="2"/>
  <c r="AL194" i="2"/>
  <c r="AK194" i="2"/>
  <c r="AM194" i="2"/>
  <c r="AJ194" i="2"/>
  <c r="AV191" i="2"/>
  <c r="AU191" i="2"/>
  <c r="AW191" i="2"/>
  <c r="AT191" i="2"/>
  <c r="AK190" i="2"/>
  <c r="AJ190" i="2"/>
  <c r="AM190" i="2"/>
  <c r="AL190" i="2"/>
  <c r="AR179" i="2"/>
  <c r="AQ179" i="2"/>
  <c r="AP179" i="2"/>
  <c r="AO179" i="2"/>
  <c r="AO171" i="2"/>
  <c r="AR171" i="2"/>
  <c r="AQ171" i="2"/>
  <c r="AP171" i="2"/>
  <c r="AU198" i="2"/>
  <c r="AT198" i="2"/>
  <c r="AW198" i="2"/>
  <c r="AV198" i="2"/>
  <c r="BF180" i="2"/>
  <c r="BD180" i="2"/>
  <c r="BG180" i="2"/>
  <c r="BE180" i="2"/>
  <c r="AL170" i="2"/>
  <c r="AJ170" i="2"/>
  <c r="AM170" i="2"/>
  <c r="AK170" i="2"/>
  <c r="BE164" i="2"/>
  <c r="BD164" i="2"/>
  <c r="BG164" i="2"/>
  <c r="BF164" i="2"/>
  <c r="AL185" i="2"/>
  <c r="AJ185" i="2"/>
  <c r="AK185" i="2"/>
  <c r="AM185" i="2"/>
  <c r="BE171" i="2"/>
  <c r="BG171" i="2"/>
  <c r="BF171" i="2"/>
  <c r="BD171" i="2"/>
  <c r="AT163" i="2"/>
  <c r="AW163" i="2"/>
  <c r="AU163" i="2"/>
  <c r="AV163" i="2"/>
  <c r="AQ154" i="2"/>
  <c r="AR154" i="2"/>
  <c r="AP154" i="2"/>
  <c r="AO154" i="2"/>
  <c r="AL176" i="2"/>
  <c r="AM176" i="2"/>
  <c r="AK176" i="2"/>
  <c r="AJ176" i="2"/>
  <c r="AP181" i="2"/>
  <c r="AO181" i="2"/>
  <c r="AQ181" i="2"/>
  <c r="AR181" i="2"/>
  <c r="BB158" i="2"/>
  <c r="AZ158" i="2"/>
  <c r="AY158" i="2"/>
  <c r="BA158" i="2"/>
  <c r="AW149" i="2"/>
  <c r="AU149" i="2"/>
  <c r="AT149" i="2"/>
  <c r="AV149" i="2"/>
  <c r="AM159" i="2"/>
  <c r="AL159" i="2"/>
  <c r="AK159" i="2"/>
  <c r="AJ159" i="2"/>
  <c r="AR166" i="2"/>
  <c r="AQ166" i="2"/>
  <c r="AP166" i="2"/>
  <c r="AO166" i="2"/>
  <c r="BA151" i="2"/>
  <c r="BB151" i="2"/>
  <c r="AZ151" i="2"/>
  <c r="AY151" i="2"/>
  <c r="AP140" i="2"/>
  <c r="AR140" i="2"/>
  <c r="AQ140" i="2"/>
  <c r="AO140" i="2"/>
  <c r="AM158" i="2"/>
  <c r="AL158" i="2"/>
  <c r="AJ158" i="2"/>
  <c r="AK158" i="2"/>
  <c r="AM145" i="2"/>
  <c r="AL145" i="2"/>
  <c r="AJ145" i="2"/>
  <c r="AK145" i="2"/>
  <c r="AM166" i="2"/>
  <c r="AL166" i="2"/>
  <c r="AK166" i="2"/>
  <c r="AJ166" i="2"/>
  <c r="BG160" i="2"/>
  <c r="BF160" i="2"/>
  <c r="BE160" i="2"/>
  <c r="BD160" i="2"/>
  <c r="AM140" i="2"/>
  <c r="AJ140" i="2"/>
  <c r="AL140" i="2"/>
  <c r="AK140" i="2"/>
  <c r="AL144" i="2"/>
  <c r="AK144" i="2"/>
  <c r="AJ144" i="2"/>
  <c r="AM144" i="2"/>
  <c r="AM134" i="2"/>
  <c r="AL134" i="2"/>
  <c r="AK134" i="2"/>
  <c r="AJ134" i="2"/>
  <c r="BB136" i="2"/>
  <c r="AY136" i="2"/>
  <c r="AZ136" i="2"/>
  <c r="BA136" i="2"/>
  <c r="AO130" i="2"/>
  <c r="AR130" i="2"/>
  <c r="AP130" i="2"/>
  <c r="AQ130" i="2"/>
  <c r="AY143" i="2"/>
  <c r="BB143" i="2"/>
  <c r="BA143" i="2"/>
  <c r="AZ143" i="2"/>
  <c r="AT129" i="2"/>
  <c r="AW129" i="2"/>
  <c r="AU129" i="2"/>
  <c r="AV129" i="2"/>
  <c r="AW113" i="2"/>
  <c r="AV113" i="2"/>
  <c r="AU113" i="2"/>
  <c r="AT113" i="2"/>
  <c r="AR110" i="2"/>
  <c r="AO110" i="2"/>
  <c r="AP110" i="2"/>
  <c r="AQ110" i="2"/>
  <c r="BE139" i="2"/>
  <c r="BF139" i="2"/>
  <c r="BD139" i="2"/>
  <c r="BG139" i="2"/>
  <c r="AZ118" i="2"/>
  <c r="AY118" i="2"/>
  <c r="BB118" i="2"/>
  <c r="BA118" i="2"/>
  <c r="BB103" i="2"/>
  <c r="BA103" i="2"/>
  <c r="AY103" i="2"/>
  <c r="AZ103" i="2"/>
  <c r="AZ139" i="2"/>
  <c r="BB139" i="2"/>
  <c r="BA139" i="2"/>
  <c r="AY139" i="2"/>
  <c r="BD122" i="2"/>
  <c r="BE122" i="2"/>
  <c r="BG122" i="2"/>
  <c r="BF122" i="2"/>
  <c r="AL120" i="2"/>
  <c r="AK120" i="2"/>
  <c r="AJ120" i="2"/>
  <c r="AM120" i="2"/>
  <c r="BB109" i="2"/>
  <c r="BA109" i="2"/>
  <c r="AZ109" i="2"/>
  <c r="AY109" i="2"/>
  <c r="AQ99" i="2"/>
  <c r="AP99" i="2"/>
  <c r="AO99" i="2"/>
  <c r="AR99" i="2"/>
  <c r="BA93" i="2"/>
  <c r="BB93" i="2"/>
  <c r="AZ93" i="2"/>
  <c r="AY93" i="2"/>
  <c r="AU140" i="2"/>
  <c r="AW140" i="2"/>
  <c r="AV140" i="2"/>
  <c r="AT140" i="2"/>
  <c r="BG126" i="2"/>
  <c r="BF126" i="2"/>
  <c r="BE126" i="2"/>
  <c r="BD126" i="2"/>
  <c r="BA121" i="2"/>
  <c r="AZ121" i="2"/>
  <c r="AY121" i="2"/>
  <c r="BB121" i="2"/>
  <c r="AW110" i="2"/>
  <c r="AV110" i="2"/>
  <c r="AU110" i="2"/>
  <c r="AT110" i="2"/>
  <c r="AR153" i="2"/>
  <c r="AQ153" i="2"/>
  <c r="AP153" i="2"/>
  <c r="AO153" i="2"/>
  <c r="AR118" i="2"/>
  <c r="AP118" i="2"/>
  <c r="AO118" i="2"/>
  <c r="AQ118" i="2"/>
  <c r="AM137" i="2"/>
  <c r="AL137" i="2"/>
  <c r="AK137" i="2"/>
  <c r="AJ137" i="2"/>
  <c r="AR114" i="2"/>
  <c r="AQ114" i="2"/>
  <c r="AP114" i="2"/>
  <c r="AO114" i="2"/>
  <c r="AW101" i="2"/>
  <c r="AV101" i="2"/>
  <c r="AU101" i="2"/>
  <c r="AT101" i="2"/>
  <c r="BG95" i="2"/>
  <c r="BF95" i="2"/>
  <c r="BD95" i="2"/>
  <c r="BE95" i="2"/>
  <c r="BG108" i="2"/>
  <c r="BF108" i="2"/>
  <c r="BE108" i="2"/>
  <c r="BD108" i="2"/>
  <c r="BA97" i="2"/>
  <c r="AZ97" i="2"/>
  <c r="AY97" i="2"/>
  <c r="BB97" i="2"/>
  <c r="AL87" i="2"/>
  <c r="AM87" i="2"/>
  <c r="AK87" i="2"/>
  <c r="AJ87" i="2"/>
  <c r="AM111" i="2"/>
  <c r="AL111" i="2"/>
  <c r="AK111" i="2"/>
  <c r="AJ111" i="2"/>
  <c r="BE109" i="2"/>
  <c r="BD109" i="2"/>
  <c r="BF109" i="2"/>
  <c r="BG109" i="2"/>
  <c r="AL104" i="2"/>
  <c r="AK104" i="2"/>
  <c r="AM104" i="2"/>
  <c r="AJ104" i="2"/>
  <c r="BB117" i="2"/>
  <c r="BA117" i="2"/>
  <c r="AZ117" i="2"/>
  <c r="AY117" i="2"/>
  <c r="BA105" i="2"/>
  <c r="AZ105" i="2"/>
  <c r="AY105" i="2"/>
  <c r="BB105" i="2"/>
  <c r="BG76" i="2"/>
  <c r="BF76" i="2"/>
  <c r="BE76" i="2"/>
  <c r="BD76" i="2"/>
  <c r="AU111" i="2"/>
  <c r="AW111" i="2"/>
  <c r="AV111" i="2"/>
  <c r="AT111" i="2"/>
  <c r="BF112" i="2"/>
  <c r="BE112" i="2"/>
  <c r="BD112" i="2"/>
  <c r="BG112" i="2"/>
  <c r="BB104" i="2"/>
  <c r="BA104" i="2"/>
  <c r="AY104" i="2"/>
  <c r="AZ104" i="2"/>
  <c r="AJ82" i="2"/>
  <c r="AM82" i="2"/>
  <c r="AL82" i="2"/>
  <c r="AK82" i="2"/>
  <c r="AV69" i="2"/>
  <c r="AT69" i="2"/>
  <c r="AW69" i="2"/>
  <c r="AU69" i="2"/>
  <c r="BA57" i="2"/>
  <c r="BB57" i="2"/>
  <c r="AZ57" i="2"/>
  <c r="AY57" i="2"/>
  <c r="AM74" i="2"/>
  <c r="AK74" i="2"/>
  <c r="AL74" i="2"/>
  <c r="AJ74" i="2"/>
  <c r="BE63" i="2"/>
  <c r="BG63" i="2"/>
  <c r="BF63" i="2"/>
  <c r="BD63" i="2"/>
  <c r="BA59" i="2"/>
  <c r="AY59" i="2"/>
  <c r="BB59" i="2"/>
  <c r="AZ59" i="2"/>
  <c r="BG79" i="2"/>
  <c r="BF79" i="2"/>
  <c r="BE79" i="2"/>
  <c r="BD79" i="2"/>
  <c r="AO62" i="2"/>
  <c r="AR62" i="2"/>
  <c r="AQ62" i="2"/>
  <c r="AP62" i="2"/>
  <c r="AW48" i="2"/>
  <c r="AV48" i="2"/>
  <c r="AU48" i="2"/>
  <c r="AT48" i="2"/>
  <c r="BE90" i="2"/>
  <c r="BG90" i="2"/>
  <c r="BF90" i="2"/>
  <c r="BD90" i="2"/>
  <c r="BE71" i="2"/>
  <c r="BD71" i="2"/>
  <c r="BG71" i="2"/>
  <c r="BF71" i="2"/>
  <c r="AK84" i="2"/>
  <c r="AM84" i="2"/>
  <c r="AL84" i="2"/>
  <c r="AJ84" i="2"/>
  <c r="AM75" i="2"/>
  <c r="AL75" i="2"/>
  <c r="AK75" i="2"/>
  <c r="AJ75" i="2"/>
  <c r="BF67" i="2"/>
  <c r="BD67" i="2"/>
  <c r="BG67" i="2"/>
  <c r="BE67" i="2"/>
  <c r="BF58" i="2"/>
  <c r="BD58" i="2"/>
  <c r="BG58" i="2"/>
  <c r="BE58" i="2"/>
  <c r="AM83" i="2"/>
  <c r="AJ83" i="2"/>
  <c r="AK83" i="2"/>
  <c r="AL83" i="2"/>
  <c r="AK85" i="2"/>
  <c r="AM85" i="2"/>
  <c r="AL85" i="2"/>
  <c r="AJ85" i="2"/>
  <c r="AQ61" i="2"/>
  <c r="AO61" i="2"/>
  <c r="AP61" i="2"/>
  <c r="AR61" i="2"/>
  <c r="AW53" i="2"/>
  <c r="AV53" i="2"/>
  <c r="AU53" i="2"/>
  <c r="AT53" i="2"/>
  <c r="AZ37" i="2"/>
  <c r="BA37" i="2"/>
  <c r="BB37" i="2"/>
  <c r="AY37" i="2"/>
  <c r="AP58" i="2"/>
  <c r="AR58" i="2"/>
  <c r="AQ58" i="2"/>
  <c r="AO58" i="2"/>
  <c r="AV41" i="2"/>
  <c r="AT41" i="2"/>
  <c r="AW41" i="2"/>
  <c r="AU41" i="2"/>
  <c r="AT32" i="2"/>
  <c r="AW32" i="2"/>
  <c r="AV32" i="2"/>
  <c r="AU32" i="2"/>
  <c r="AL28" i="2"/>
  <c r="AK28" i="2"/>
  <c r="AJ28" i="2"/>
  <c r="AM28" i="2"/>
  <c r="BE52" i="2"/>
  <c r="BD52" i="2"/>
  <c r="BG52" i="2"/>
  <c r="BF52" i="2"/>
  <c r="AQ41" i="2"/>
  <c r="AO41" i="2"/>
  <c r="AR41" i="2"/>
  <c r="AP41" i="2"/>
  <c r="AV40" i="2"/>
  <c r="AT40" i="2"/>
  <c r="AW40" i="2"/>
  <c r="AU40" i="2"/>
  <c r="BG20" i="2"/>
  <c r="BF20" i="2"/>
  <c r="BE20" i="2"/>
  <c r="BD20" i="2"/>
  <c r="AW10" i="2"/>
  <c r="AV10" i="2"/>
  <c r="AU10" i="2"/>
  <c r="AT10" i="2"/>
  <c r="BE81" i="2"/>
  <c r="BG81" i="2"/>
  <c r="BF81" i="2"/>
  <c r="BD81" i="2"/>
  <c r="BB44" i="2"/>
  <c r="BA44" i="2"/>
  <c r="AZ44" i="2"/>
  <c r="AY44" i="2"/>
  <c r="BG42" i="2"/>
  <c r="BE42" i="2"/>
  <c r="BD42" i="2"/>
  <c r="BF42" i="2"/>
  <c r="BB22" i="2"/>
  <c r="BA22" i="2"/>
  <c r="AZ22" i="2"/>
  <c r="AY22" i="2"/>
  <c r="AJ29" i="2"/>
  <c r="AM29" i="2"/>
  <c r="AL29" i="2"/>
  <c r="AK29" i="2"/>
  <c r="AU16" i="2"/>
  <c r="AT16" i="2"/>
  <c r="AW16" i="2"/>
  <c r="AV16" i="2"/>
  <c r="AU8" i="2"/>
  <c r="AW8" i="2"/>
  <c r="AV8" i="2"/>
  <c r="AT8" i="2"/>
  <c r="AV233" i="2"/>
  <c r="AU233" i="2"/>
  <c r="AW233" i="2"/>
  <c r="AT233" i="2"/>
  <c r="AU46" i="2"/>
  <c r="AW46" i="2"/>
  <c r="AV46" i="2"/>
  <c r="AT46" i="2"/>
  <c r="BB27" i="2"/>
  <c r="BA27" i="2"/>
  <c r="AZ27" i="2"/>
  <c r="AY27" i="2"/>
  <c r="AR54" i="2"/>
  <c r="AQ54" i="2"/>
  <c r="AP54" i="2"/>
  <c r="AO54" i="2"/>
  <c r="AK32" i="2"/>
  <c r="AJ32" i="2"/>
  <c r="AM32" i="2"/>
  <c r="AL32" i="2"/>
  <c r="AR63" i="2"/>
  <c r="AO63" i="2"/>
  <c r="AQ63" i="2"/>
  <c r="AP63" i="2"/>
  <c r="AK39" i="2"/>
  <c r="AM39" i="2"/>
  <c r="AL39" i="2"/>
  <c r="AJ39" i="2"/>
  <c r="BB292" i="2"/>
  <c r="AZ292" i="2"/>
  <c r="AY292" i="2"/>
  <c r="BA292" i="2"/>
  <c r="AJ23" i="2"/>
  <c r="AM23" i="2"/>
  <c r="AL23" i="2"/>
  <c r="AK23" i="2"/>
  <c r="AZ29" i="2"/>
  <c r="AY29" i="2"/>
  <c r="BB29" i="2"/>
  <c r="BA29" i="2"/>
  <c r="AO36" i="2"/>
  <c r="AR36" i="2"/>
  <c r="AP36" i="2"/>
  <c r="AQ36" i="2"/>
  <c r="AK18" i="2"/>
  <c r="AJ18" i="2"/>
  <c r="AM18" i="2"/>
  <c r="AL18" i="2"/>
  <c r="AM38" i="2"/>
  <c r="AK38" i="2"/>
  <c r="AL38" i="2"/>
  <c r="AJ38" i="2"/>
  <c r="AM93" i="2"/>
  <c r="AK93" i="2"/>
  <c r="AL93" i="2"/>
  <c r="AJ93" i="2"/>
  <c r="AK259" i="2"/>
  <c r="AJ259" i="2"/>
  <c r="AM259" i="2"/>
  <c r="AL259" i="2"/>
  <c r="AR25" i="2"/>
  <c r="AQ25" i="2"/>
  <c r="AP25" i="2"/>
  <c r="AO25" i="2"/>
  <c r="BG292" i="2"/>
  <c r="BD292" i="2"/>
  <c r="BF292" i="2"/>
  <c r="BE292" i="2"/>
  <c r="AZ276" i="2"/>
  <c r="BB276" i="2"/>
  <c r="BA276" i="2"/>
  <c r="AY276" i="2"/>
  <c r="AW278" i="2"/>
  <c r="AV278" i="2"/>
  <c r="AU278" i="2"/>
  <c r="AT278" i="2"/>
  <c r="AW277" i="2"/>
  <c r="AU277" i="2"/>
  <c r="AV277" i="2"/>
  <c r="AT277" i="2"/>
  <c r="BA263" i="2"/>
  <c r="AZ263" i="2"/>
  <c r="BB263" i="2"/>
  <c r="AY263" i="2"/>
  <c r="AZ257" i="2"/>
  <c r="BB257" i="2"/>
  <c r="BA257" i="2"/>
  <c r="AY257" i="2"/>
  <c r="AM253" i="2"/>
  <c r="AL253" i="2"/>
  <c r="AK253" i="2"/>
  <c r="AJ253" i="2"/>
  <c r="AO308" i="2"/>
  <c r="AR308" i="2"/>
  <c r="AP308" i="2"/>
  <c r="AQ308" i="2"/>
  <c r="AW308" i="2"/>
  <c r="AV308" i="2"/>
  <c r="AU308" i="2"/>
  <c r="AT308" i="2"/>
  <c r="BG308" i="2"/>
  <c r="BE308" i="2"/>
  <c r="BD308" i="2"/>
  <c r="BF308" i="2"/>
  <c r="BG306" i="2"/>
  <c r="BF306" i="2"/>
  <c r="BD306" i="2"/>
  <c r="BE306" i="2"/>
  <c r="AO300" i="2"/>
  <c r="AR300" i="2"/>
  <c r="AP300" i="2"/>
  <c r="AQ300" i="2"/>
  <c r="BG301" i="2"/>
  <c r="BF301" i="2"/>
  <c r="BD301" i="2"/>
  <c r="BE301" i="2"/>
  <c r="BG312" i="2"/>
  <c r="BF312" i="2"/>
  <c r="BE312" i="2"/>
  <c r="BD312" i="2"/>
  <c r="AM311" i="2"/>
  <c r="AL311" i="2"/>
  <c r="AK311" i="2"/>
  <c r="AJ311" i="2"/>
  <c r="BG310" i="2"/>
  <c r="BF310" i="2"/>
  <c r="BE310" i="2"/>
  <c r="BD310" i="2"/>
  <c r="BB308" i="2"/>
  <c r="BA308" i="2"/>
  <c r="AZ308" i="2"/>
  <c r="AY308" i="2"/>
  <c r="AY306" i="2"/>
  <c r="AZ306" i="2"/>
  <c r="BB306" i="2"/>
  <c r="BA306" i="2"/>
  <c r="AV304" i="2"/>
  <c r="AU304" i="2"/>
  <c r="AT304" i="2"/>
  <c r="AW304" i="2"/>
  <c r="AR305" i="2"/>
  <c r="AO305" i="2"/>
  <c r="AP305" i="2"/>
  <c r="AQ305" i="2"/>
  <c r="AJ301" i="2"/>
  <c r="AM301" i="2"/>
  <c r="AL301" i="2"/>
  <c r="AK301" i="2"/>
  <c r="AT299" i="2"/>
  <c r="AW299" i="2"/>
  <c r="AU299" i="2"/>
  <c r="AV299" i="2"/>
  <c r="BB297" i="2"/>
  <c r="BA297" i="2"/>
  <c r="AZ297" i="2"/>
  <c r="AY297" i="2"/>
  <c r="AP299" i="2"/>
  <c r="AO299" i="2"/>
  <c r="AR299" i="2"/>
  <c r="AQ299" i="2"/>
  <c r="AU295" i="2"/>
  <c r="AV295" i="2"/>
  <c r="AT295" i="2"/>
  <c r="AW295" i="2"/>
  <c r="AW294" i="2"/>
  <c r="AV294" i="2"/>
  <c r="AU294" i="2"/>
  <c r="AT294" i="2"/>
  <c r="AL284" i="2"/>
  <c r="AK284" i="2"/>
  <c r="AJ284" i="2"/>
  <c r="AM284" i="2"/>
  <c r="AJ287" i="2"/>
  <c r="AL287" i="2"/>
  <c r="AM287" i="2"/>
  <c r="AK287" i="2"/>
  <c r="AW290" i="2"/>
  <c r="AV290" i="2"/>
  <c r="AU290" i="2"/>
  <c r="AT290" i="2"/>
  <c r="AT285" i="2"/>
  <c r="AW285" i="2"/>
  <c r="AV285" i="2"/>
  <c r="AU285" i="2"/>
  <c r="AO286" i="2"/>
  <c r="AR286" i="2"/>
  <c r="AQ286" i="2"/>
  <c r="AP286" i="2"/>
  <c r="BE286" i="2"/>
  <c r="BG286" i="2"/>
  <c r="BF286" i="2"/>
  <c r="BD286" i="2"/>
  <c r="AR275" i="2"/>
  <c r="AQ275" i="2"/>
  <c r="AP275" i="2"/>
  <c r="AO275" i="2"/>
  <c r="AL282" i="2"/>
  <c r="AK282" i="2"/>
  <c r="AJ282" i="2"/>
  <c r="AM282" i="2"/>
  <c r="BD282" i="2"/>
  <c r="BG282" i="2"/>
  <c r="BF282" i="2"/>
  <c r="BE282" i="2"/>
  <c r="AL275" i="2"/>
  <c r="AM275" i="2"/>
  <c r="AK275" i="2"/>
  <c r="AJ275" i="2"/>
  <c r="AM273" i="2"/>
  <c r="AL273" i="2"/>
  <c r="AJ273" i="2"/>
  <c r="AK273" i="2"/>
  <c r="AP279" i="2"/>
  <c r="AO279" i="2"/>
  <c r="AR279" i="2"/>
  <c r="AQ279" i="2"/>
  <c r="AQ267" i="2"/>
  <c r="AP267" i="2"/>
  <c r="AO267" i="2"/>
  <c r="AR267" i="2"/>
  <c r="AL270" i="2"/>
  <c r="AM270" i="2"/>
  <c r="AK270" i="2"/>
  <c r="AJ270" i="2"/>
  <c r="AR266" i="2"/>
  <c r="AQ266" i="2"/>
  <c r="AP266" i="2"/>
  <c r="AO266" i="2"/>
  <c r="AK263" i="2"/>
  <c r="AJ263" i="2"/>
  <c r="AL263" i="2"/>
  <c r="AM263" i="2"/>
  <c r="AJ274" i="2"/>
  <c r="AL274" i="2"/>
  <c r="AM274" i="2"/>
  <c r="AK274" i="2"/>
  <c r="AL266" i="2"/>
  <c r="AK266" i="2"/>
  <c r="AJ266" i="2"/>
  <c r="AM266" i="2"/>
  <c r="AM258" i="2"/>
  <c r="AJ258" i="2"/>
  <c r="AL258" i="2"/>
  <c r="AK258" i="2"/>
  <c r="BB261" i="2"/>
  <c r="AY261" i="2"/>
  <c r="BA261" i="2"/>
  <c r="AZ261" i="2"/>
  <c r="BF262" i="2"/>
  <c r="BE262" i="2"/>
  <c r="BG262" i="2"/>
  <c r="BD262" i="2"/>
  <c r="AW272" i="2"/>
  <c r="AV272" i="2"/>
  <c r="AT272" i="2"/>
  <c r="AU272" i="2"/>
  <c r="BG272" i="2"/>
  <c r="BE272" i="2"/>
  <c r="BD272" i="2"/>
  <c r="BF272" i="2"/>
  <c r="AM267" i="2"/>
  <c r="AL267" i="2"/>
  <c r="AK267" i="2"/>
  <c r="AJ267" i="2"/>
  <c r="AJ246" i="2"/>
  <c r="AK246" i="2"/>
  <c r="AL246" i="2"/>
  <c r="AM246" i="2"/>
  <c r="BA259" i="2"/>
  <c r="AZ259" i="2"/>
  <c r="BB259" i="2"/>
  <c r="AY259" i="2"/>
  <c r="AW248" i="2"/>
  <c r="AT248" i="2"/>
  <c r="AV248" i="2"/>
  <c r="AU248" i="2"/>
  <c r="AU258" i="2"/>
  <c r="AT258" i="2"/>
  <c r="AW258" i="2"/>
  <c r="AV258" i="2"/>
  <c r="AM255" i="2"/>
  <c r="AL255" i="2"/>
  <c r="AK255" i="2"/>
  <c r="AJ255" i="2"/>
  <c r="AZ246" i="2"/>
  <c r="BB246" i="2"/>
  <c r="BA246" i="2"/>
  <c r="AY246" i="2"/>
  <c r="AJ243" i="2"/>
  <c r="AM243" i="2"/>
  <c r="AL243" i="2"/>
  <c r="AK243" i="2"/>
  <c r="AM247" i="2"/>
  <c r="AL247" i="2"/>
  <c r="AK247" i="2"/>
  <c r="AJ247" i="2"/>
  <c r="BD241" i="2"/>
  <c r="BG241" i="2"/>
  <c r="BF241" i="2"/>
  <c r="BE241" i="2"/>
  <c r="BE256" i="2"/>
  <c r="BG256" i="2"/>
  <c r="BF256" i="2"/>
  <c r="BD256" i="2"/>
  <c r="AQ236" i="2"/>
  <c r="AO236" i="2"/>
  <c r="AR236" i="2"/>
  <c r="AP236" i="2"/>
  <c r="AT239" i="2"/>
  <c r="AV239" i="2"/>
  <c r="AW239" i="2"/>
  <c r="AU239" i="2"/>
  <c r="AW223" i="2"/>
  <c r="AV223" i="2"/>
  <c r="AU223" i="2"/>
  <c r="AT223" i="2"/>
  <c r="AL238" i="2"/>
  <c r="AM238" i="2"/>
  <c r="AK238" i="2"/>
  <c r="AJ238" i="2"/>
  <c r="BB225" i="2"/>
  <c r="BA225" i="2"/>
  <c r="AZ225" i="2"/>
  <c r="AY225" i="2"/>
  <c r="AZ234" i="2"/>
  <c r="BB234" i="2"/>
  <c r="BA234" i="2"/>
  <c r="AY234" i="2"/>
  <c r="AR232" i="2"/>
  <c r="AQ232" i="2"/>
  <c r="AO232" i="2"/>
  <c r="AP232" i="2"/>
  <c r="AR224" i="2"/>
  <c r="AQ224" i="2"/>
  <c r="AP224" i="2"/>
  <c r="AO224" i="2"/>
  <c r="BB228" i="2"/>
  <c r="BA228" i="2"/>
  <c r="AY228" i="2"/>
  <c r="AZ228" i="2"/>
  <c r="AJ229" i="2"/>
  <c r="AM229" i="2"/>
  <c r="AL229" i="2"/>
  <c r="AK229" i="2"/>
  <c r="BG215" i="2"/>
  <c r="BF215" i="2"/>
  <c r="BD215" i="2"/>
  <c r="BE215" i="2"/>
  <c r="AQ230" i="2"/>
  <c r="AP230" i="2"/>
  <c r="AO230" i="2"/>
  <c r="AR230" i="2"/>
  <c r="AR200" i="2"/>
  <c r="AQ200" i="2"/>
  <c r="AP200" i="2"/>
  <c r="AO200" i="2"/>
  <c r="BE211" i="2"/>
  <c r="BD211" i="2"/>
  <c r="BF211" i="2"/>
  <c r="BG211" i="2"/>
  <c r="BG209" i="2"/>
  <c r="BF209" i="2"/>
  <c r="BE209" i="2"/>
  <c r="BD209" i="2"/>
  <c r="AL205" i="2"/>
  <c r="AK205" i="2"/>
  <c r="AJ205" i="2"/>
  <c r="AM205" i="2"/>
  <c r="AW218" i="2"/>
  <c r="AV218" i="2"/>
  <c r="AU218" i="2"/>
  <c r="AT218" i="2"/>
  <c r="BG210" i="2"/>
  <c r="BF210" i="2"/>
  <c r="BE210" i="2"/>
  <c r="BD210" i="2"/>
  <c r="BG204" i="2"/>
  <c r="BF204" i="2"/>
  <c r="BE204" i="2"/>
  <c r="BD204" i="2"/>
  <c r="AT200" i="2"/>
  <c r="AU200" i="2"/>
  <c r="AW200" i="2"/>
  <c r="AV200" i="2"/>
  <c r="BA189" i="2"/>
  <c r="AZ189" i="2"/>
  <c r="AY189" i="2"/>
  <c r="BB189" i="2"/>
  <c r="AL192" i="2"/>
  <c r="AK192" i="2"/>
  <c r="AJ192" i="2"/>
  <c r="AM192" i="2"/>
  <c r="AR202" i="2"/>
  <c r="AQ202" i="2"/>
  <c r="AP202" i="2"/>
  <c r="AO202" i="2"/>
  <c r="AY184" i="2"/>
  <c r="BA184" i="2"/>
  <c r="AZ184" i="2"/>
  <c r="BB184" i="2"/>
  <c r="BD203" i="2"/>
  <c r="BE203" i="2"/>
  <c r="BG203" i="2"/>
  <c r="BF203" i="2"/>
  <c r="BG185" i="2"/>
  <c r="BE185" i="2"/>
  <c r="BD185" i="2"/>
  <c r="BF185" i="2"/>
  <c r="AQ192" i="2"/>
  <c r="AP192" i="2"/>
  <c r="AR192" i="2"/>
  <c r="AO192" i="2"/>
  <c r="AO186" i="2"/>
  <c r="AR186" i="2"/>
  <c r="AP186" i="2"/>
  <c r="AQ186" i="2"/>
  <c r="BF172" i="2"/>
  <c r="BG172" i="2"/>
  <c r="BE172" i="2"/>
  <c r="BD172" i="2"/>
  <c r="BB193" i="2"/>
  <c r="BA193" i="2"/>
  <c r="AY193" i="2"/>
  <c r="AZ193" i="2"/>
  <c r="BG179" i="2"/>
  <c r="BF179" i="2"/>
  <c r="BE179" i="2"/>
  <c r="BD179" i="2"/>
  <c r="BB198" i="2"/>
  <c r="AY198" i="2"/>
  <c r="BA198" i="2"/>
  <c r="AZ198" i="2"/>
  <c r="AY174" i="2"/>
  <c r="BB174" i="2"/>
  <c r="BA174" i="2"/>
  <c r="AZ174" i="2"/>
  <c r="BG176" i="2"/>
  <c r="BE176" i="2"/>
  <c r="BD176" i="2"/>
  <c r="BF176" i="2"/>
  <c r="AR168" i="2"/>
  <c r="AQ168" i="2"/>
  <c r="AP168" i="2"/>
  <c r="AO168" i="2"/>
  <c r="BB178" i="2"/>
  <c r="AZ178" i="2"/>
  <c r="BA178" i="2"/>
  <c r="AY178" i="2"/>
  <c r="AV174" i="2"/>
  <c r="AU174" i="2"/>
  <c r="AT174" i="2"/>
  <c r="AW174" i="2"/>
  <c r="AJ172" i="2"/>
  <c r="AM172" i="2"/>
  <c r="AL172" i="2"/>
  <c r="AK172" i="2"/>
  <c r="AQ155" i="2"/>
  <c r="AP155" i="2"/>
  <c r="AO155" i="2"/>
  <c r="AR155" i="2"/>
  <c r="AJ165" i="2"/>
  <c r="AM165" i="2"/>
  <c r="AL165" i="2"/>
  <c r="AK165" i="2"/>
  <c r="AR149" i="2"/>
  <c r="AO149" i="2"/>
  <c r="AQ149" i="2"/>
  <c r="AP149" i="2"/>
  <c r="BG175" i="2"/>
  <c r="BD175" i="2"/>
  <c r="BF175" i="2"/>
  <c r="BE175" i="2"/>
  <c r="AM154" i="2"/>
  <c r="AL154" i="2"/>
  <c r="AK154" i="2"/>
  <c r="AJ154" i="2"/>
  <c r="AU146" i="2"/>
  <c r="AT146" i="2"/>
  <c r="AW146" i="2"/>
  <c r="AV146" i="2"/>
  <c r="AT155" i="2"/>
  <c r="AW155" i="2"/>
  <c r="AV155" i="2"/>
  <c r="AU155" i="2"/>
  <c r="AR180" i="2"/>
  <c r="AP180" i="2"/>
  <c r="AQ180" i="2"/>
  <c r="AO180" i="2"/>
  <c r="BG163" i="2"/>
  <c r="BF163" i="2"/>
  <c r="BE163" i="2"/>
  <c r="BD163" i="2"/>
  <c r="AK160" i="2"/>
  <c r="AJ160" i="2"/>
  <c r="AL160" i="2"/>
  <c r="AM160" i="2"/>
  <c r="BE137" i="2"/>
  <c r="BG137" i="2"/>
  <c r="BF137" i="2"/>
  <c r="BD137" i="2"/>
  <c r="AL136" i="2"/>
  <c r="AM136" i="2"/>
  <c r="AK136" i="2"/>
  <c r="AJ136" i="2"/>
  <c r="AM132" i="2"/>
  <c r="AL132" i="2"/>
  <c r="AK132" i="2"/>
  <c r="AJ132" i="2"/>
  <c r="BG128" i="2"/>
  <c r="BF128" i="2"/>
  <c r="BE128" i="2"/>
  <c r="BD128" i="2"/>
  <c r="BD142" i="2"/>
  <c r="BG142" i="2"/>
  <c r="BF142" i="2"/>
  <c r="BE142" i="2"/>
  <c r="BD136" i="2"/>
  <c r="BG136" i="2"/>
  <c r="BF136" i="2"/>
  <c r="BE136" i="2"/>
  <c r="AU132" i="2"/>
  <c r="AT132" i="2"/>
  <c r="AV132" i="2"/>
  <c r="AW132" i="2"/>
  <c r="AU158" i="2"/>
  <c r="AT158" i="2"/>
  <c r="AW158" i="2"/>
  <c r="AV158" i="2"/>
  <c r="BG132" i="2"/>
  <c r="BF132" i="2"/>
  <c r="BD132" i="2"/>
  <c r="BE132" i="2"/>
  <c r="AV122" i="2"/>
  <c r="AU122" i="2"/>
  <c r="AT122" i="2"/>
  <c r="AW122" i="2"/>
  <c r="BF120" i="2"/>
  <c r="BE120" i="2"/>
  <c r="BD120" i="2"/>
  <c r="BG120" i="2"/>
  <c r="AY133" i="2"/>
  <c r="BB133" i="2"/>
  <c r="AZ133" i="2"/>
  <c r="BA133" i="2"/>
  <c r="AL124" i="2"/>
  <c r="AK124" i="2"/>
  <c r="AJ124" i="2"/>
  <c r="AM124" i="2"/>
  <c r="BB95" i="2"/>
  <c r="BA95" i="2"/>
  <c r="AY95" i="2"/>
  <c r="AZ95" i="2"/>
  <c r="AT135" i="2"/>
  <c r="AW135" i="2"/>
  <c r="AU135" i="2"/>
  <c r="AV135" i="2"/>
  <c r="AK141" i="2"/>
  <c r="AJ141" i="2"/>
  <c r="AM141" i="2"/>
  <c r="AL141" i="2"/>
  <c r="AM106" i="2"/>
  <c r="AL106" i="2"/>
  <c r="AK106" i="2"/>
  <c r="AJ106" i="2"/>
  <c r="AM90" i="2"/>
  <c r="AL90" i="2"/>
  <c r="AJ90" i="2"/>
  <c r="AK90" i="2"/>
  <c r="BG131" i="2"/>
  <c r="BF131" i="2"/>
  <c r="BE131" i="2"/>
  <c r="BD131" i="2"/>
  <c r="AK126" i="2"/>
  <c r="AJ126" i="2"/>
  <c r="AL126" i="2"/>
  <c r="AM126" i="2"/>
  <c r="AM115" i="2"/>
  <c r="AL115" i="2"/>
  <c r="AK115" i="2"/>
  <c r="AJ115" i="2"/>
  <c r="AQ147" i="2"/>
  <c r="AP147" i="2"/>
  <c r="AO147" i="2"/>
  <c r="AR147" i="2"/>
  <c r="AM133" i="2"/>
  <c r="AL133" i="2"/>
  <c r="AK133" i="2"/>
  <c r="AJ133" i="2"/>
  <c r="BG103" i="2"/>
  <c r="BF103" i="2"/>
  <c r="BD103" i="2"/>
  <c r="BE103" i="2"/>
  <c r="AR105" i="2"/>
  <c r="AQ105" i="2"/>
  <c r="AO105" i="2"/>
  <c r="AP105" i="2"/>
  <c r="AM95" i="2"/>
  <c r="AL95" i="2"/>
  <c r="AK95" i="2"/>
  <c r="AJ95" i="2"/>
  <c r="AV94" i="2"/>
  <c r="AW94" i="2"/>
  <c r="AU94" i="2"/>
  <c r="AT94" i="2"/>
  <c r="AV106" i="2"/>
  <c r="AU106" i="2"/>
  <c r="AT106" i="2"/>
  <c r="AW106" i="2"/>
  <c r="BF96" i="2"/>
  <c r="BE96" i="2"/>
  <c r="BD96" i="2"/>
  <c r="BG96" i="2"/>
  <c r="AQ86" i="2"/>
  <c r="AR86" i="2"/>
  <c r="AP86" i="2"/>
  <c r="AO86" i="2"/>
  <c r="BF100" i="2"/>
  <c r="BE100" i="2"/>
  <c r="BG100" i="2"/>
  <c r="BD100" i="2"/>
  <c r="BF83" i="2"/>
  <c r="BG83" i="2"/>
  <c r="BE83" i="2"/>
  <c r="BD83" i="2"/>
  <c r="AT87" i="2"/>
  <c r="AV87" i="2"/>
  <c r="AW87" i="2"/>
  <c r="AU87" i="2"/>
  <c r="BG86" i="2"/>
  <c r="BD86" i="2"/>
  <c r="BF86" i="2"/>
  <c r="BE86" i="2"/>
  <c r="AZ110" i="2"/>
  <c r="BB110" i="2"/>
  <c r="AY110" i="2"/>
  <c r="BA110" i="2"/>
  <c r="AM103" i="2"/>
  <c r="AL103" i="2"/>
  <c r="AK103" i="2"/>
  <c r="AJ103" i="2"/>
  <c r="AY107" i="2"/>
  <c r="BB107" i="2"/>
  <c r="AZ107" i="2"/>
  <c r="BA107" i="2"/>
  <c r="BD85" i="2"/>
  <c r="BF85" i="2"/>
  <c r="BG85" i="2"/>
  <c r="BE85" i="2"/>
  <c r="AR111" i="2"/>
  <c r="AQ111" i="2"/>
  <c r="AP111" i="2"/>
  <c r="AO111" i="2"/>
  <c r="AQ87" i="2"/>
  <c r="AP87" i="2"/>
  <c r="AO87" i="2"/>
  <c r="AR87" i="2"/>
  <c r="AW80" i="2"/>
  <c r="AV80" i="2"/>
  <c r="AU80" i="2"/>
  <c r="AT80" i="2"/>
  <c r="AW72" i="2"/>
  <c r="AU72" i="2"/>
  <c r="AV72" i="2"/>
  <c r="AT72" i="2"/>
  <c r="AU64" i="2"/>
  <c r="AW64" i="2"/>
  <c r="AV64" i="2"/>
  <c r="AT64" i="2"/>
  <c r="AO72" i="2"/>
  <c r="AR72" i="2"/>
  <c r="AQ72" i="2"/>
  <c r="AP72" i="2"/>
  <c r="AL61" i="2"/>
  <c r="AM61" i="2"/>
  <c r="AK61" i="2"/>
  <c r="AJ61" i="2"/>
  <c r="AL79" i="2"/>
  <c r="AK79" i="2"/>
  <c r="AJ79" i="2"/>
  <c r="AM79" i="2"/>
  <c r="BB61" i="2"/>
  <c r="AY61" i="2"/>
  <c r="BA61" i="2"/>
  <c r="AZ61" i="2"/>
  <c r="AW99" i="2"/>
  <c r="AU99" i="2"/>
  <c r="AT99" i="2"/>
  <c r="AV99" i="2"/>
  <c r="BG89" i="2"/>
  <c r="BE89" i="2"/>
  <c r="BF89" i="2"/>
  <c r="BD89" i="2"/>
  <c r="AQ60" i="2"/>
  <c r="AR60" i="2"/>
  <c r="AP60" i="2"/>
  <c r="AO60" i="2"/>
  <c r="AP83" i="2"/>
  <c r="AR83" i="2"/>
  <c r="AQ83" i="2"/>
  <c r="AO83" i="2"/>
  <c r="AV67" i="2"/>
  <c r="AW67" i="2"/>
  <c r="AU67" i="2"/>
  <c r="AT67" i="2"/>
  <c r="AV58" i="2"/>
  <c r="AW58" i="2"/>
  <c r="AU58" i="2"/>
  <c r="AT58" i="2"/>
  <c r="AM44" i="2"/>
  <c r="AL44" i="2"/>
  <c r="AK44" i="2"/>
  <c r="AJ44" i="2"/>
  <c r="AZ82" i="2"/>
  <c r="BB82" i="2"/>
  <c r="BA82" i="2"/>
  <c r="AY82" i="2"/>
  <c r="BG78" i="2"/>
  <c r="BF78" i="2"/>
  <c r="BE78" i="2"/>
  <c r="BD78" i="2"/>
  <c r="AU55" i="2"/>
  <c r="AW55" i="2"/>
  <c r="AV55" i="2"/>
  <c r="AT55" i="2"/>
  <c r="AV49" i="2"/>
  <c r="AT49" i="2"/>
  <c r="AW49" i="2"/>
  <c r="AU49" i="2"/>
  <c r="BB49" i="2"/>
  <c r="BA49" i="2"/>
  <c r="AZ49" i="2"/>
  <c r="AY49" i="2"/>
  <c r="BA24" i="2"/>
  <c r="AY24" i="2"/>
  <c r="BB24" i="2"/>
  <c r="AZ24" i="2"/>
  <c r="AU37" i="2"/>
  <c r="AW37" i="2"/>
  <c r="AV37" i="2"/>
  <c r="AT37" i="2"/>
  <c r="BB69" i="2"/>
  <c r="AY69" i="2"/>
  <c r="AZ69" i="2"/>
  <c r="BA69" i="2"/>
  <c r="AK48" i="2"/>
  <c r="AM48" i="2"/>
  <c r="AL48" i="2"/>
  <c r="AJ48" i="2"/>
  <c r="AP38" i="2"/>
  <c r="AR38" i="2"/>
  <c r="AQ38" i="2"/>
  <c r="AO38" i="2"/>
  <c r="AW36" i="2"/>
  <c r="AT36" i="2"/>
  <c r="AV36" i="2"/>
  <c r="AU36" i="2"/>
  <c r="BB19" i="2"/>
  <c r="BA19" i="2"/>
  <c r="AZ19" i="2"/>
  <c r="AY19" i="2"/>
  <c r="BG199" i="2"/>
  <c r="BF199" i="2"/>
  <c r="BE199" i="2"/>
  <c r="BD199" i="2"/>
  <c r="AL43" i="2"/>
  <c r="AJ43" i="2"/>
  <c r="AM43" i="2"/>
  <c r="AK43" i="2"/>
  <c r="AM19" i="2"/>
  <c r="AL19" i="2"/>
  <c r="AK19" i="2"/>
  <c r="AJ19" i="2"/>
  <c r="AM22" i="2"/>
  <c r="AL22" i="2"/>
  <c r="AK22" i="2"/>
  <c r="AJ22" i="2"/>
  <c r="BG18" i="2"/>
  <c r="BF18" i="2"/>
  <c r="BE18" i="2"/>
  <c r="BD18" i="2"/>
  <c r="BG10" i="2"/>
  <c r="BF10" i="2"/>
  <c r="BE10" i="2"/>
  <c r="BD10" i="2"/>
  <c r="AV98" i="2"/>
  <c r="AU98" i="2"/>
  <c r="AT98" i="2"/>
  <c r="AW98" i="2"/>
  <c r="AW250" i="2"/>
  <c r="AV250" i="2"/>
  <c r="AU250" i="2"/>
  <c r="AT250" i="2"/>
  <c r="AR18" i="2"/>
  <c r="AQ18" i="2"/>
  <c r="AP18" i="2"/>
  <c r="AO18" i="2"/>
  <c r="AQ42" i="2"/>
  <c r="AO42" i="2"/>
  <c r="AR42" i="2"/>
  <c r="AP42" i="2"/>
  <c r="AL27" i="2"/>
  <c r="AM27" i="2"/>
  <c r="AK27" i="2"/>
  <c r="AJ27" i="2"/>
  <c r="BG51" i="2"/>
  <c r="BF51" i="2"/>
  <c r="BE51" i="2"/>
  <c r="BD51" i="2"/>
  <c r="AQ70" i="2"/>
  <c r="AO70" i="2"/>
  <c r="AR70" i="2"/>
  <c r="AP70" i="2"/>
  <c r="AM12" i="2"/>
  <c r="AL12" i="2"/>
  <c r="AK12" i="2"/>
  <c r="AJ12" i="2"/>
  <c r="AL11" i="2"/>
  <c r="AK11" i="2"/>
  <c r="AJ11" i="2"/>
  <c r="AM11" i="2"/>
  <c r="AM17" i="2"/>
  <c r="AL17" i="2"/>
  <c r="AK17" i="2"/>
  <c r="AJ17" i="2"/>
  <c r="AL100" i="2"/>
  <c r="AK100" i="2"/>
  <c r="AJ100" i="2"/>
  <c r="AM100" i="2"/>
  <c r="AL289" i="2"/>
  <c r="AJ289" i="2"/>
  <c r="AM289" i="2"/>
  <c r="AK289" i="2"/>
  <c r="AZ23" i="2"/>
  <c r="AY23" i="2"/>
  <c r="BB23" i="2"/>
  <c r="BA23" i="2"/>
  <c r="AZ7" i="2"/>
  <c r="BB7" i="2"/>
  <c r="BA7" i="2"/>
  <c r="AY7" i="2"/>
  <c r="AW302" i="2"/>
  <c r="AU302" i="2"/>
  <c r="AT302" i="2"/>
  <c r="AV302" i="2"/>
  <c r="AR311" i="2"/>
  <c r="AQ311" i="2"/>
  <c r="AP311" i="2"/>
  <c r="AO311" i="2"/>
  <c r="AW305" i="2"/>
  <c r="AV305" i="2"/>
  <c r="AU305" i="2"/>
  <c r="AT305" i="2"/>
  <c r="AM302" i="2"/>
  <c r="AL302" i="2"/>
  <c r="AK302" i="2"/>
  <c r="AJ302" i="2"/>
  <c r="AY294" i="2"/>
  <c r="BB294" i="2"/>
  <c r="BA294" i="2"/>
  <c r="AZ294" i="2"/>
  <c r="BG293" i="2"/>
  <c r="BF293" i="2"/>
  <c r="BE293" i="2"/>
  <c r="BD293" i="2"/>
  <c r="AZ287" i="2"/>
  <c r="BB287" i="2"/>
  <c r="BA287" i="2"/>
  <c r="AY287" i="2"/>
  <c r="AL288" i="2"/>
  <c r="AM288" i="2"/>
  <c r="AK288" i="2"/>
  <c r="AJ288" i="2"/>
  <c r="AT284" i="2"/>
  <c r="AW284" i="2"/>
  <c r="AU284" i="2"/>
  <c r="AV284" i="2"/>
  <c r="BE289" i="2"/>
  <c r="BD289" i="2"/>
  <c r="BF289" i="2"/>
  <c r="BG289" i="2"/>
  <c r="AW274" i="2"/>
  <c r="AU274" i="2"/>
  <c r="AV274" i="2"/>
  <c r="AT274" i="2"/>
  <c r="AV269" i="2"/>
  <c r="AW269" i="2"/>
  <c r="AU269" i="2"/>
  <c r="AT269" i="2"/>
  <c r="AV268" i="2"/>
  <c r="AW268" i="2"/>
  <c r="AU268" i="2"/>
  <c r="AT268" i="2"/>
  <c r="BG270" i="2"/>
  <c r="BF270" i="2"/>
  <c r="BD270" i="2"/>
  <c r="BE270" i="2"/>
  <c r="AQ265" i="2"/>
  <c r="AP265" i="2"/>
  <c r="AO265" i="2"/>
  <c r="AR265" i="2"/>
  <c r="AW265" i="2"/>
  <c r="AV265" i="2"/>
  <c r="AU265" i="2"/>
  <c r="AT265" i="2"/>
  <c r="AP260" i="2"/>
  <c r="AR260" i="2"/>
  <c r="AQ260" i="2"/>
  <c r="AO260" i="2"/>
  <c r="AP268" i="2"/>
  <c r="AO268" i="2"/>
  <c r="AR268" i="2"/>
  <c r="AQ268" i="2"/>
  <c r="AP258" i="2"/>
  <c r="AR258" i="2"/>
  <c r="AQ258" i="2"/>
  <c r="AO258" i="2"/>
  <c r="AW262" i="2"/>
  <c r="AV262" i="2"/>
  <c r="AU262" i="2"/>
  <c r="AT262" i="2"/>
  <c r="BF259" i="2"/>
  <c r="BG259" i="2"/>
  <c r="BE259" i="2"/>
  <c r="BD259" i="2"/>
  <c r="BE263" i="2"/>
  <c r="BD263" i="2"/>
  <c r="BF263" i="2"/>
  <c r="BG263" i="2"/>
  <c r="AZ272" i="2"/>
  <c r="AY272" i="2"/>
  <c r="BB272" i="2"/>
  <c r="BA272" i="2"/>
  <c r="AM250" i="2"/>
  <c r="AL250" i="2"/>
  <c r="AJ250" i="2"/>
  <c r="AK250" i="2"/>
  <c r="BE257" i="2"/>
  <c r="BG257" i="2"/>
  <c r="BF257" i="2"/>
  <c r="BD257" i="2"/>
  <c r="BG252" i="2"/>
  <c r="BF252" i="2"/>
  <c r="BE252" i="2"/>
  <c r="BD252" i="2"/>
  <c r="AR256" i="2"/>
  <c r="AO256" i="2"/>
  <c r="AQ256" i="2"/>
  <c r="AP256" i="2"/>
  <c r="AU257" i="2"/>
  <c r="AW257" i="2"/>
  <c r="AV257" i="2"/>
  <c r="AT257" i="2"/>
  <c r="AM252" i="2"/>
  <c r="AL252" i="2"/>
  <c r="AK252" i="2"/>
  <c r="AJ252" i="2"/>
  <c r="AW245" i="2"/>
  <c r="AV245" i="2"/>
  <c r="AU245" i="2"/>
  <c r="AT245" i="2"/>
  <c r="BG246" i="2"/>
  <c r="BD246" i="2"/>
  <c r="BF246" i="2"/>
  <c r="BE246" i="2"/>
  <c r="AQ243" i="2"/>
  <c r="AR243" i="2"/>
  <c r="AO243" i="2"/>
  <c r="AP243" i="2"/>
  <c r="BG255" i="2"/>
  <c r="BF255" i="2"/>
  <c r="BE255" i="2"/>
  <c r="BD255" i="2"/>
  <c r="AL249" i="2"/>
  <c r="AK249" i="2"/>
  <c r="AJ249" i="2"/>
  <c r="AM249" i="2"/>
  <c r="AQ255" i="2"/>
  <c r="AP255" i="2"/>
  <c r="AO255" i="2"/>
  <c r="AR255" i="2"/>
  <c r="AM242" i="2"/>
  <c r="AL242" i="2"/>
  <c r="AK242" i="2"/>
  <c r="AJ242" i="2"/>
  <c r="BE225" i="2"/>
  <c r="BD225" i="2"/>
  <c r="BF225" i="2"/>
  <c r="BG225" i="2"/>
  <c r="AP231" i="2"/>
  <c r="AO231" i="2"/>
  <c r="AR231" i="2"/>
  <c r="AQ231" i="2"/>
  <c r="AM227" i="2"/>
  <c r="AL227" i="2"/>
  <c r="AK227" i="2"/>
  <c r="AJ227" i="2"/>
  <c r="BG223" i="2"/>
  <c r="BF223" i="2"/>
  <c r="BE223" i="2"/>
  <c r="BD223" i="2"/>
  <c r="AM234" i="2"/>
  <c r="AK234" i="2"/>
  <c r="AJ234" i="2"/>
  <c r="AL234" i="2"/>
  <c r="BB239" i="2"/>
  <c r="AZ239" i="2"/>
  <c r="AY239" i="2"/>
  <c r="BA239" i="2"/>
  <c r="BG230" i="2"/>
  <c r="BF230" i="2"/>
  <c r="BD230" i="2"/>
  <c r="BE230" i="2"/>
  <c r="BB212" i="2"/>
  <c r="BA212" i="2"/>
  <c r="AZ212" i="2"/>
  <c r="AY212" i="2"/>
  <c r="BB227" i="2"/>
  <c r="BA227" i="2"/>
  <c r="AZ227" i="2"/>
  <c r="AY227" i="2"/>
  <c r="AW221" i="2"/>
  <c r="AV221" i="2"/>
  <c r="AT221" i="2"/>
  <c r="AU221" i="2"/>
  <c r="BA221" i="2"/>
  <c r="AZ221" i="2"/>
  <c r="AY221" i="2"/>
  <c r="BB221" i="2"/>
  <c r="BB208" i="2"/>
  <c r="BA208" i="2"/>
  <c r="AZ208" i="2"/>
  <c r="AY208" i="2"/>
  <c r="BA235" i="2"/>
  <c r="BB235" i="2"/>
  <c r="AZ235" i="2"/>
  <c r="AY235" i="2"/>
  <c r="AQ237" i="2"/>
  <c r="AP237" i="2"/>
  <c r="AR237" i="2"/>
  <c r="AO237" i="2"/>
  <c r="AM228" i="2"/>
  <c r="AL228" i="2"/>
  <c r="AK228" i="2"/>
  <c r="AJ228" i="2"/>
  <c r="AY209" i="2"/>
  <c r="BB209" i="2"/>
  <c r="AZ209" i="2"/>
  <c r="BA209" i="2"/>
  <c r="AW202" i="2"/>
  <c r="AV202" i="2"/>
  <c r="AU202" i="2"/>
  <c r="AT202" i="2"/>
  <c r="AT216" i="2"/>
  <c r="AW216" i="2"/>
  <c r="AV216" i="2"/>
  <c r="AU216" i="2"/>
  <c r="AP189" i="2"/>
  <c r="AO189" i="2"/>
  <c r="AQ189" i="2"/>
  <c r="AR189" i="2"/>
  <c r="AJ218" i="2"/>
  <c r="AM218" i="2"/>
  <c r="AL218" i="2"/>
  <c r="AK218" i="2"/>
  <c r="AR208" i="2"/>
  <c r="AQ208" i="2"/>
  <c r="AO208" i="2"/>
  <c r="AP208" i="2"/>
  <c r="AW228" i="2"/>
  <c r="AV228" i="2"/>
  <c r="AU228" i="2"/>
  <c r="AT228" i="2"/>
  <c r="BB206" i="2"/>
  <c r="BA206" i="2"/>
  <c r="AY206" i="2"/>
  <c r="AZ206" i="2"/>
  <c r="AY192" i="2"/>
  <c r="BB192" i="2"/>
  <c r="BA192" i="2"/>
  <c r="AZ192" i="2"/>
  <c r="AW187" i="2"/>
  <c r="AV187" i="2"/>
  <c r="AU187" i="2"/>
  <c r="AT187" i="2"/>
  <c r="BD183" i="2"/>
  <c r="BG183" i="2"/>
  <c r="BF183" i="2"/>
  <c r="BE183" i="2"/>
  <c r="AM191" i="2"/>
  <c r="AK191" i="2"/>
  <c r="AL191" i="2"/>
  <c r="AJ191" i="2"/>
  <c r="AO198" i="2"/>
  <c r="AR198" i="2"/>
  <c r="AQ198" i="2"/>
  <c r="AP198" i="2"/>
  <c r="AM203" i="2"/>
  <c r="AL203" i="2"/>
  <c r="AK203" i="2"/>
  <c r="AJ203" i="2"/>
  <c r="AY194" i="2"/>
  <c r="BA194" i="2"/>
  <c r="AZ194" i="2"/>
  <c r="BB194" i="2"/>
  <c r="BA181" i="2"/>
  <c r="AY181" i="2"/>
  <c r="BB181" i="2"/>
  <c r="AZ181" i="2"/>
  <c r="BE186" i="2"/>
  <c r="BG186" i="2"/>
  <c r="BF186" i="2"/>
  <c r="BD186" i="2"/>
  <c r="AL193" i="2"/>
  <c r="AK193" i="2"/>
  <c r="AM193" i="2"/>
  <c r="AJ193" i="2"/>
  <c r="BG193" i="2"/>
  <c r="BE193" i="2"/>
  <c r="BD193" i="2"/>
  <c r="BF193" i="2"/>
  <c r="AQ174" i="2"/>
  <c r="AP174" i="2"/>
  <c r="AR174" i="2"/>
  <c r="AO174" i="2"/>
  <c r="BG188" i="2"/>
  <c r="BF188" i="2"/>
  <c r="BE188" i="2"/>
  <c r="BD188" i="2"/>
  <c r="AL163" i="2"/>
  <c r="AK163" i="2"/>
  <c r="AJ163" i="2"/>
  <c r="AM163" i="2"/>
  <c r="BG154" i="2"/>
  <c r="BD154" i="2"/>
  <c r="BF154" i="2"/>
  <c r="BE154" i="2"/>
  <c r="BB188" i="2"/>
  <c r="AZ188" i="2"/>
  <c r="AY188" i="2"/>
  <c r="BA188" i="2"/>
  <c r="AJ174" i="2"/>
  <c r="AM174" i="2"/>
  <c r="AL174" i="2"/>
  <c r="AK174" i="2"/>
  <c r="AM164" i="2"/>
  <c r="AL164" i="2"/>
  <c r="AK164" i="2"/>
  <c r="AJ164" i="2"/>
  <c r="BB159" i="2"/>
  <c r="BA159" i="2"/>
  <c r="AY159" i="2"/>
  <c r="AZ159" i="2"/>
  <c r="AW189" i="2"/>
  <c r="AU189" i="2"/>
  <c r="AV189" i="2"/>
  <c r="AT189" i="2"/>
  <c r="AU173" i="2"/>
  <c r="AW173" i="2"/>
  <c r="AV173" i="2"/>
  <c r="AT173" i="2"/>
  <c r="BB171" i="2"/>
  <c r="BA171" i="2"/>
  <c r="AZ171" i="2"/>
  <c r="AY171" i="2"/>
  <c r="AW176" i="2"/>
  <c r="AV176" i="2"/>
  <c r="AT176" i="2"/>
  <c r="AU176" i="2"/>
  <c r="AL156" i="2"/>
  <c r="AK156" i="2"/>
  <c r="AJ156" i="2"/>
  <c r="AM156" i="2"/>
  <c r="BE148" i="2"/>
  <c r="BG148" i="2"/>
  <c r="BF148" i="2"/>
  <c r="BD148" i="2"/>
  <c r="AY162" i="2"/>
  <c r="BB162" i="2"/>
  <c r="AZ162" i="2"/>
  <c r="BA162" i="2"/>
  <c r="BA168" i="2"/>
  <c r="AZ168" i="2"/>
  <c r="AY168" i="2"/>
  <c r="BB168" i="2"/>
  <c r="BA153" i="2"/>
  <c r="AZ153" i="2"/>
  <c r="AY153" i="2"/>
  <c r="BB153" i="2"/>
  <c r="AY176" i="2"/>
  <c r="BB176" i="2"/>
  <c r="BA176" i="2"/>
  <c r="AZ176" i="2"/>
  <c r="AV161" i="2"/>
  <c r="AU161" i="2"/>
  <c r="AT161" i="2"/>
  <c r="AW161" i="2"/>
  <c r="AW152" i="2"/>
  <c r="AV152" i="2"/>
  <c r="AU152" i="2"/>
  <c r="AT152" i="2"/>
  <c r="AW148" i="2"/>
  <c r="AT148" i="2"/>
  <c r="AV148" i="2"/>
  <c r="AU148" i="2"/>
  <c r="AV142" i="2"/>
  <c r="AU142" i="2"/>
  <c r="AT142" i="2"/>
  <c r="AW142" i="2"/>
  <c r="BG144" i="2"/>
  <c r="BE144" i="2"/>
  <c r="BD144" i="2"/>
  <c r="BF144" i="2"/>
  <c r="AO137" i="2"/>
  <c r="AQ137" i="2"/>
  <c r="AR137" i="2"/>
  <c r="AP137" i="2"/>
  <c r="BB129" i="2"/>
  <c r="BA129" i="2"/>
  <c r="AZ129" i="2"/>
  <c r="AY129" i="2"/>
  <c r="AV154" i="2"/>
  <c r="AU154" i="2"/>
  <c r="AT154" i="2"/>
  <c r="AW154" i="2"/>
  <c r="AW143" i="2"/>
  <c r="AV143" i="2"/>
  <c r="AT143" i="2"/>
  <c r="AU143" i="2"/>
  <c r="AU139" i="2"/>
  <c r="AW139" i="2"/>
  <c r="AT139" i="2"/>
  <c r="AV139" i="2"/>
  <c r="AJ157" i="2"/>
  <c r="AM157" i="2"/>
  <c r="AL157" i="2"/>
  <c r="AK157" i="2"/>
  <c r="AR129" i="2"/>
  <c r="AQ129" i="2"/>
  <c r="AP129" i="2"/>
  <c r="AO129" i="2"/>
  <c r="BG121" i="2"/>
  <c r="BE121" i="2"/>
  <c r="BF121" i="2"/>
  <c r="BD121" i="2"/>
  <c r="BF125" i="2"/>
  <c r="BE125" i="2"/>
  <c r="BD125" i="2"/>
  <c r="BG125" i="2"/>
  <c r="BG115" i="2"/>
  <c r="BF115" i="2"/>
  <c r="BE115" i="2"/>
  <c r="BD115" i="2"/>
  <c r="AT144" i="2"/>
  <c r="AW144" i="2"/>
  <c r="AV144" i="2"/>
  <c r="AU144" i="2"/>
  <c r="AV112" i="2"/>
  <c r="AU112" i="2"/>
  <c r="AT112" i="2"/>
  <c r="AW112" i="2"/>
  <c r="BG129" i="2"/>
  <c r="BF129" i="2"/>
  <c r="BE129" i="2"/>
  <c r="BD129" i="2"/>
  <c r="BG138" i="2"/>
  <c r="BF138" i="2"/>
  <c r="BE138" i="2"/>
  <c r="BD138" i="2"/>
  <c r="BA101" i="2"/>
  <c r="AZ101" i="2"/>
  <c r="AY101" i="2"/>
  <c r="BB101" i="2"/>
  <c r="BD127" i="2"/>
  <c r="BG127" i="2"/>
  <c r="BE127" i="2"/>
  <c r="BF127" i="2"/>
  <c r="AT136" i="2"/>
  <c r="AV136" i="2"/>
  <c r="AW136" i="2"/>
  <c r="AU136" i="2"/>
  <c r="AK113" i="2"/>
  <c r="AM113" i="2"/>
  <c r="AL113" i="2"/>
  <c r="AJ113" i="2"/>
  <c r="AZ131" i="2"/>
  <c r="AY131" i="2"/>
  <c r="BA131" i="2"/>
  <c r="BB131" i="2"/>
  <c r="AW109" i="2"/>
  <c r="AV109" i="2"/>
  <c r="AU109" i="2"/>
  <c r="AT109" i="2"/>
  <c r="BA92" i="2"/>
  <c r="AZ92" i="2"/>
  <c r="AY92" i="2"/>
  <c r="BB92" i="2"/>
  <c r="AZ94" i="2"/>
  <c r="AY94" i="2"/>
  <c r="BA94" i="2"/>
  <c r="BB94" i="2"/>
  <c r="AR106" i="2"/>
  <c r="AQ106" i="2"/>
  <c r="AO106" i="2"/>
  <c r="AP106" i="2"/>
  <c r="AR132" i="2"/>
  <c r="AQ132" i="2"/>
  <c r="AP132" i="2"/>
  <c r="AO132" i="2"/>
  <c r="BB100" i="2"/>
  <c r="BA100" i="2"/>
  <c r="AZ100" i="2"/>
  <c r="AY100" i="2"/>
  <c r="BB122" i="2"/>
  <c r="AZ122" i="2"/>
  <c r="BA122" i="2"/>
  <c r="AY122" i="2"/>
  <c r="AY99" i="2"/>
  <c r="BB99" i="2"/>
  <c r="AZ99" i="2"/>
  <c r="BA99" i="2"/>
  <c r="AZ83" i="2"/>
  <c r="BB83" i="2"/>
  <c r="BA83" i="2"/>
  <c r="AY83" i="2"/>
  <c r="AP65" i="2"/>
  <c r="AR65" i="2"/>
  <c r="AQ65" i="2"/>
  <c r="AO65" i="2"/>
  <c r="AW105" i="2"/>
  <c r="AV105" i="2"/>
  <c r="AT105" i="2"/>
  <c r="AU105" i="2"/>
  <c r="AV85" i="2"/>
  <c r="AW85" i="2"/>
  <c r="AU85" i="2"/>
  <c r="AT85" i="2"/>
  <c r="AY78" i="2"/>
  <c r="BB78" i="2"/>
  <c r="BA78" i="2"/>
  <c r="AZ78" i="2"/>
  <c r="BB108" i="2"/>
  <c r="BA108" i="2"/>
  <c r="AZ108" i="2"/>
  <c r="AY108" i="2"/>
  <c r="AW104" i="2"/>
  <c r="AV104" i="2"/>
  <c r="AT104" i="2"/>
  <c r="AU104" i="2"/>
  <c r="BG74" i="2"/>
  <c r="BF74" i="2"/>
  <c r="BE74" i="2"/>
  <c r="BD74" i="2"/>
  <c r="BD69" i="2"/>
  <c r="BG69" i="2"/>
  <c r="BE69" i="2"/>
  <c r="BF69" i="2"/>
  <c r="AO50" i="2"/>
  <c r="AR50" i="2"/>
  <c r="AQ50" i="2"/>
  <c r="AP50" i="2"/>
  <c r="AW76" i="2"/>
  <c r="AV76" i="2"/>
  <c r="AU76" i="2"/>
  <c r="AT76" i="2"/>
  <c r="BF57" i="2"/>
  <c r="BD57" i="2"/>
  <c r="BG57" i="2"/>
  <c r="BE57" i="2"/>
  <c r="BF47" i="2"/>
  <c r="BD47" i="2"/>
  <c r="BG47" i="2"/>
  <c r="BE47" i="2"/>
  <c r="BG82" i="2"/>
  <c r="BF82" i="2"/>
  <c r="BE82" i="2"/>
  <c r="BD82" i="2"/>
  <c r="AO81" i="2"/>
  <c r="AR81" i="2"/>
  <c r="AQ81" i="2"/>
  <c r="AP81" i="2"/>
  <c r="AL69" i="2"/>
  <c r="AJ69" i="2"/>
  <c r="AM69" i="2"/>
  <c r="AK69" i="2"/>
  <c r="BD50" i="2"/>
  <c r="BG50" i="2"/>
  <c r="BF50" i="2"/>
  <c r="BE50" i="2"/>
  <c r="BB81" i="2"/>
  <c r="BA81" i="2"/>
  <c r="AZ81" i="2"/>
  <c r="AY81" i="2"/>
  <c r="BF75" i="2"/>
  <c r="BD75" i="2"/>
  <c r="BG75" i="2"/>
  <c r="BE75" i="2"/>
  <c r="AM80" i="2"/>
  <c r="AL80" i="2"/>
  <c r="AK80" i="2"/>
  <c r="AJ80" i="2"/>
  <c r="AQ48" i="2"/>
  <c r="AP48" i="2"/>
  <c r="AO48" i="2"/>
  <c r="AR48" i="2"/>
  <c r="AK76" i="2"/>
  <c r="AM76" i="2"/>
  <c r="AL76" i="2"/>
  <c r="AJ76" i="2"/>
  <c r="AV66" i="2"/>
  <c r="AW66" i="2"/>
  <c r="AU66" i="2"/>
  <c r="AT66" i="2"/>
  <c r="AW44" i="2"/>
  <c r="AU44" i="2"/>
  <c r="AT44" i="2"/>
  <c r="AV44" i="2"/>
  <c r="BG54" i="2"/>
  <c r="BF54" i="2"/>
  <c r="BE54" i="2"/>
  <c r="BD54" i="2"/>
  <c r="BD41" i="2"/>
  <c r="BG41" i="2"/>
  <c r="BE41" i="2"/>
  <c r="BF41" i="2"/>
  <c r="AQ68" i="2"/>
  <c r="AR68" i="2"/>
  <c r="AP68" i="2"/>
  <c r="AO68" i="2"/>
  <c r="BE36" i="2"/>
  <c r="BF36" i="2"/>
  <c r="BG36" i="2"/>
  <c r="BD36" i="2"/>
  <c r="AJ34" i="2"/>
  <c r="AM34" i="2"/>
  <c r="AL34" i="2"/>
  <c r="AK34" i="2"/>
  <c r="AP67" i="2"/>
  <c r="AQ67" i="2"/>
  <c r="AR67" i="2"/>
  <c r="AO67" i="2"/>
  <c r="BA48" i="2"/>
  <c r="AY48" i="2"/>
  <c r="BB48" i="2"/>
  <c r="AZ48" i="2"/>
  <c r="BF9" i="2"/>
  <c r="BD9" i="2"/>
  <c r="BG9" i="2"/>
  <c r="BE9" i="2"/>
  <c r="AW31" i="2"/>
  <c r="AV31" i="2"/>
  <c r="AU31" i="2"/>
  <c r="AT31" i="2"/>
  <c r="AM26" i="2"/>
  <c r="AL26" i="2"/>
  <c r="AK26" i="2"/>
  <c r="AJ26" i="2"/>
  <c r="BF231" i="2"/>
  <c r="BE231" i="2"/>
  <c r="BG231" i="2"/>
  <c r="BD231" i="2"/>
  <c r="AW42" i="2"/>
  <c r="AV42" i="2"/>
  <c r="AT42" i="2"/>
  <c r="AU42" i="2"/>
  <c r="AY70" i="2"/>
  <c r="BB70" i="2"/>
  <c r="AZ70" i="2"/>
  <c r="BA70" i="2"/>
  <c r="BF39" i="2"/>
  <c r="BD39" i="2"/>
  <c r="BG39" i="2"/>
  <c r="BE39" i="2"/>
  <c r="AU83" i="2"/>
  <c r="AW83" i="2"/>
  <c r="AV83" i="2"/>
  <c r="AT83" i="2"/>
  <c r="AW293" i="2"/>
  <c r="AU293" i="2"/>
  <c r="AT293" i="2"/>
  <c r="AV293" i="2"/>
  <c r="AQ10" i="2"/>
  <c r="AP10" i="2"/>
  <c r="AO10" i="2"/>
  <c r="AR10" i="2"/>
  <c r="AW70" i="2"/>
  <c r="AT70" i="2"/>
  <c r="AV70" i="2"/>
  <c r="AU70" i="2"/>
  <c r="AR49" i="2"/>
  <c r="AQ49" i="2"/>
  <c r="AP49" i="2"/>
  <c r="AO49" i="2"/>
  <c r="AP39" i="2"/>
  <c r="AQ39" i="2"/>
  <c r="AR39" i="2"/>
  <c r="AO39" i="2"/>
  <c r="AR23" i="2"/>
  <c r="AQ23" i="2"/>
  <c r="AP23" i="2"/>
  <c r="AO23" i="2"/>
  <c r="AL6" i="2"/>
  <c r="AJ6" i="2"/>
  <c r="AM6" i="2"/>
  <c r="AK6" i="2"/>
  <c r="AR90" i="2"/>
  <c r="AO90" i="2"/>
  <c r="AQ90" i="2"/>
  <c r="AP90" i="2"/>
  <c r="BB71" i="2"/>
  <c r="AZ71" i="2"/>
  <c r="BA71" i="2"/>
  <c r="AY71" i="2"/>
  <c r="AV11" i="2"/>
  <c r="AT11" i="2"/>
  <c r="AW11" i="2"/>
  <c r="AU11" i="2"/>
  <c r="BD11" i="2"/>
  <c r="BG11" i="2"/>
  <c r="BF11" i="2"/>
  <c r="BE11" i="2"/>
  <c r="AZ15" i="2"/>
  <c r="AY15" i="2"/>
  <c r="BB15" i="2"/>
  <c r="BA15" i="2"/>
  <c r="AK92" i="2"/>
  <c r="AJ92" i="2"/>
  <c r="AM92" i="2"/>
  <c r="AL92" i="2"/>
  <c r="BB35" i="2"/>
  <c r="AZ35" i="2"/>
  <c r="AY35" i="2"/>
  <c r="BA35" i="2"/>
  <c r="BA18" i="2"/>
  <c r="AZ18" i="2"/>
  <c r="AY18" i="2"/>
  <c r="BB18" i="2"/>
  <c r="BG13" i="2"/>
  <c r="BF13" i="2"/>
  <c r="BE13" i="2"/>
  <c r="BD13" i="2"/>
  <c r="AT307" i="2"/>
  <c r="AW307" i="2"/>
  <c r="AU307" i="2"/>
  <c r="AV307" i="2"/>
  <c r="BB311" i="2"/>
  <c r="BA311" i="2"/>
  <c r="AZ311" i="2"/>
  <c r="AY311" i="2"/>
  <c r="AY312" i="2"/>
  <c r="BB312" i="2"/>
  <c r="BA312" i="2"/>
  <c r="AZ312" i="2"/>
  <c r="AZ310" i="2"/>
  <c r="AY310" i="2"/>
  <c r="BB310" i="2"/>
  <c r="BA310" i="2"/>
  <c r="AR307" i="2"/>
  <c r="AQ307" i="2"/>
  <c r="AP307" i="2"/>
  <c r="AO307" i="2"/>
  <c r="BG307" i="2"/>
  <c r="BF307" i="2"/>
  <c r="BE307" i="2"/>
  <c r="BD307" i="2"/>
  <c r="BB309" i="2"/>
  <c r="AZ309" i="2"/>
  <c r="AY309" i="2"/>
  <c r="BA309" i="2"/>
  <c r="AV306" i="2"/>
  <c r="AU306" i="2"/>
  <c r="AT306" i="2"/>
  <c r="AW306" i="2"/>
  <c r="AK299" i="2"/>
  <c r="AJ299" i="2"/>
  <c r="AL299" i="2"/>
  <c r="AM299" i="2"/>
  <c r="BE297" i="2"/>
  <c r="BF297" i="2"/>
  <c r="BD297" i="2"/>
  <c r="BG297" i="2"/>
  <c r="BA298" i="2"/>
  <c r="AY298" i="2"/>
  <c r="BB298" i="2"/>
  <c r="AZ298" i="2"/>
  <c r="BA295" i="2"/>
  <c r="AY295" i="2"/>
  <c r="BB295" i="2"/>
  <c r="AZ295" i="2"/>
  <c r="BG291" i="2"/>
  <c r="BE291" i="2"/>
  <c r="BD291" i="2"/>
  <c r="BF291" i="2"/>
  <c r="AR284" i="2"/>
  <c r="AQ284" i="2"/>
  <c r="AO284" i="2"/>
  <c r="AP284" i="2"/>
  <c r="AV280" i="2"/>
  <c r="AU280" i="2"/>
  <c r="AT280" i="2"/>
  <c r="AW280" i="2"/>
  <c r="BG283" i="2"/>
  <c r="BE283" i="2"/>
  <c r="BD283" i="2"/>
  <c r="BF283" i="2"/>
  <c r="BG285" i="2"/>
  <c r="BF285" i="2"/>
  <c r="BE285" i="2"/>
  <c r="BD285" i="2"/>
  <c r="BF280" i="2"/>
  <c r="BG280" i="2"/>
  <c r="BE280" i="2"/>
  <c r="BD280" i="2"/>
  <c r="AJ278" i="2"/>
  <c r="AM278" i="2"/>
  <c r="AL278" i="2"/>
  <c r="AK278" i="2"/>
  <c r="AV282" i="2"/>
  <c r="AT282" i="2"/>
  <c r="AW282" i="2"/>
  <c r="AU282" i="2"/>
  <c r="AM312" i="2"/>
  <c r="AL312" i="2"/>
  <c r="AK312" i="2"/>
  <c r="AJ312" i="2"/>
  <c r="AM308" i="2"/>
  <c r="AL308" i="2"/>
  <c r="AK308" i="2"/>
  <c r="AJ308" i="2"/>
  <c r="AR304" i="2"/>
  <c r="AQ304" i="2"/>
  <c r="AO304" i="2"/>
  <c r="AP304" i="2"/>
  <c r="BB307" i="2"/>
  <c r="BA307" i="2"/>
  <c r="AZ307" i="2"/>
  <c r="AY307" i="2"/>
  <c r="AR303" i="2"/>
  <c r="AQ303" i="2"/>
  <c r="AP303" i="2"/>
  <c r="AO303" i="2"/>
  <c r="AW303" i="2"/>
  <c r="AV303" i="2"/>
  <c r="AT303" i="2"/>
  <c r="AU303" i="2"/>
  <c r="BD304" i="2"/>
  <c r="BG304" i="2"/>
  <c r="BE304" i="2"/>
  <c r="BF304" i="2"/>
  <c r="AM297" i="2"/>
  <c r="AL297" i="2"/>
  <c r="AJ297" i="2"/>
  <c r="AK297" i="2"/>
  <c r="AV300" i="2"/>
  <c r="AT300" i="2"/>
  <c r="AW300" i="2"/>
  <c r="AU300" i="2"/>
  <c r="AQ295" i="2"/>
  <c r="AR295" i="2"/>
  <c r="AP295" i="2"/>
  <c r="AO295" i="2"/>
  <c r="AM294" i="2"/>
  <c r="AL294" i="2"/>
  <c r="AK294" i="2"/>
  <c r="AJ294" i="2"/>
  <c r="AR293" i="2"/>
  <c r="AQ293" i="2"/>
  <c r="AP293" i="2"/>
  <c r="AO293" i="2"/>
  <c r="AW298" i="2"/>
  <c r="AV298" i="2"/>
  <c r="AT298" i="2"/>
  <c r="AU298" i="2"/>
  <c r="AM292" i="2"/>
  <c r="AL292" i="2"/>
  <c r="AJ292" i="2"/>
  <c r="AK292" i="2"/>
  <c r="BE290" i="2"/>
  <c r="BF290" i="2"/>
  <c r="BD290" i="2"/>
  <c r="BG290" i="2"/>
  <c r="BG295" i="2"/>
  <c r="BF295" i="2"/>
  <c r="BE295" i="2"/>
  <c r="BD295" i="2"/>
  <c r="AU279" i="2"/>
  <c r="AW279" i="2"/>
  <c r="AV279" i="2"/>
  <c r="AT279" i="2"/>
  <c r="AO290" i="2"/>
  <c r="AQ290" i="2"/>
  <c r="AP290" i="2"/>
  <c r="AR290" i="2"/>
  <c r="BG284" i="2"/>
  <c r="BE284" i="2"/>
  <c r="BF284" i="2"/>
  <c r="BD284" i="2"/>
  <c r="AM277" i="2"/>
  <c r="AJ277" i="2"/>
  <c r="AL277" i="2"/>
  <c r="AK277" i="2"/>
  <c r="BB282" i="2"/>
  <c r="BA282" i="2"/>
  <c r="AY282" i="2"/>
  <c r="AZ282" i="2"/>
  <c r="BF279" i="2"/>
  <c r="BG279" i="2"/>
  <c r="BE279" i="2"/>
  <c r="BD279" i="2"/>
  <c r="AZ277" i="2"/>
  <c r="AY277" i="2"/>
  <c r="BB277" i="2"/>
  <c r="BA277" i="2"/>
  <c r="AY283" i="2"/>
  <c r="BB283" i="2"/>
  <c r="AZ283" i="2"/>
  <c r="BA283" i="2"/>
  <c r="AQ274" i="2"/>
  <c r="AR274" i="2"/>
  <c r="AP274" i="2"/>
  <c r="AO274" i="2"/>
  <c r="BD268" i="2"/>
  <c r="BF268" i="2"/>
  <c r="BG268" i="2"/>
  <c r="BE268" i="2"/>
  <c r="AL271" i="2"/>
  <c r="AK271" i="2"/>
  <c r="AJ271" i="2"/>
  <c r="AM271" i="2"/>
  <c r="AT270" i="2"/>
  <c r="AV270" i="2"/>
  <c r="AW270" i="2"/>
  <c r="AU270" i="2"/>
  <c r="BE271" i="2"/>
  <c r="BD271" i="2"/>
  <c r="BG271" i="2"/>
  <c r="BF271" i="2"/>
  <c r="AV260" i="2"/>
  <c r="AU260" i="2"/>
  <c r="AW260" i="2"/>
  <c r="AT260" i="2"/>
  <c r="BF258" i="2"/>
  <c r="BG258" i="2"/>
  <c r="BE258" i="2"/>
  <c r="BD258" i="2"/>
  <c r="AJ256" i="2"/>
  <c r="AL256" i="2"/>
  <c r="AM256" i="2"/>
  <c r="AK256" i="2"/>
  <c r="AU263" i="2"/>
  <c r="AT263" i="2"/>
  <c r="AV263" i="2"/>
  <c r="AW263" i="2"/>
  <c r="BB253" i="2"/>
  <c r="BA253" i="2"/>
  <c r="AZ253" i="2"/>
  <c r="AY253" i="2"/>
  <c r="BD264" i="2"/>
  <c r="BG264" i="2"/>
  <c r="BF264" i="2"/>
  <c r="BE264" i="2"/>
  <c r="AR257" i="2"/>
  <c r="AO257" i="2"/>
  <c r="AP257" i="2"/>
  <c r="AQ257" i="2"/>
  <c r="AZ251" i="2"/>
  <c r="AY251" i="2"/>
  <c r="BB251" i="2"/>
  <c r="BA251" i="2"/>
  <c r="AY255" i="2"/>
  <c r="AZ255" i="2"/>
  <c r="BB255" i="2"/>
  <c r="BA255" i="2"/>
  <c r="AW255" i="2"/>
  <c r="AV255" i="2"/>
  <c r="AU255" i="2"/>
  <c r="AT255" i="2"/>
  <c r="BG251" i="2"/>
  <c r="BF251" i="2"/>
  <c r="BE251" i="2"/>
  <c r="BD251" i="2"/>
  <c r="AY242" i="2"/>
  <c r="BB242" i="2"/>
  <c r="BA242" i="2"/>
  <c r="AZ242" i="2"/>
  <c r="BG243" i="2"/>
  <c r="BF243" i="2"/>
  <c r="BE243" i="2"/>
  <c r="BD243" i="2"/>
  <c r="BG249" i="2"/>
  <c r="BE249" i="2"/>
  <c r="BF249" i="2"/>
  <c r="BD249" i="2"/>
  <c r="AP247" i="2"/>
  <c r="AO247" i="2"/>
  <c r="AQ247" i="2"/>
  <c r="AR247" i="2"/>
  <c r="AU242" i="2"/>
  <c r="AW242" i="2"/>
  <c r="AV242" i="2"/>
  <c r="AT242" i="2"/>
  <c r="AW240" i="2"/>
  <c r="AT240" i="2"/>
  <c r="AV240" i="2"/>
  <c r="AU240" i="2"/>
  <c r="AP234" i="2"/>
  <c r="AQ234" i="2"/>
  <c r="AR234" i="2"/>
  <c r="AO234" i="2"/>
  <c r="AL224" i="2"/>
  <c r="AK224" i="2"/>
  <c r="AJ224" i="2"/>
  <c r="AM224" i="2"/>
  <c r="AM219" i="2"/>
  <c r="AL219" i="2"/>
  <c r="AJ219" i="2"/>
  <c r="AK219" i="2"/>
  <c r="BF234" i="2"/>
  <c r="BG234" i="2"/>
  <c r="BE234" i="2"/>
  <c r="BD234" i="2"/>
  <c r="AZ226" i="2"/>
  <c r="AY226" i="2"/>
  <c r="BA226" i="2"/>
  <c r="BB226" i="2"/>
  <c r="AM212" i="2"/>
  <c r="AL212" i="2"/>
  <c r="AK212" i="2"/>
  <c r="AJ212" i="2"/>
  <c r="BB210" i="2"/>
  <c r="BA210" i="2"/>
  <c r="AZ210" i="2"/>
  <c r="AY210" i="2"/>
  <c r="BF220" i="2"/>
  <c r="BE220" i="2"/>
  <c r="BD220" i="2"/>
  <c r="BG220" i="2"/>
  <c r="AR235" i="2"/>
  <c r="AQ235" i="2"/>
  <c r="AP235" i="2"/>
  <c r="AO235" i="2"/>
  <c r="BB230" i="2"/>
  <c r="BA230" i="2"/>
  <c r="AZ230" i="2"/>
  <c r="AY230" i="2"/>
  <c r="AQ209" i="2"/>
  <c r="AP209" i="2"/>
  <c r="AO209" i="2"/>
  <c r="AR209" i="2"/>
  <c r="AO201" i="2"/>
  <c r="AR201" i="2"/>
  <c r="AQ201" i="2"/>
  <c r="AP201" i="2"/>
  <c r="BB231" i="2"/>
  <c r="BA231" i="2"/>
  <c r="AZ231" i="2"/>
  <c r="AY231" i="2"/>
  <c r="AW213" i="2"/>
  <c r="AV213" i="2"/>
  <c r="AU213" i="2"/>
  <c r="AT213" i="2"/>
  <c r="AM223" i="2"/>
  <c r="AL223" i="2"/>
  <c r="AJ223" i="2"/>
  <c r="AK223" i="2"/>
  <c r="BD222" i="2"/>
  <c r="BG222" i="2"/>
  <c r="BE222" i="2"/>
  <c r="BF222" i="2"/>
  <c r="AT205" i="2"/>
  <c r="AW205" i="2"/>
  <c r="AV205" i="2"/>
  <c r="AU205" i="2"/>
  <c r="AQ191" i="2"/>
  <c r="AP191" i="2"/>
  <c r="AO191" i="2"/>
  <c r="AR191" i="2"/>
  <c r="BB200" i="2"/>
  <c r="BA200" i="2"/>
  <c r="AZ200" i="2"/>
  <c r="AY200" i="2"/>
  <c r="AR214" i="2"/>
  <c r="AQ214" i="2"/>
  <c r="AP214" i="2"/>
  <c r="AO214" i="2"/>
  <c r="AM206" i="2"/>
  <c r="AL206" i="2"/>
  <c r="AK206" i="2"/>
  <c r="AJ206" i="2"/>
  <c r="AR227" i="2"/>
  <c r="AQ227" i="2"/>
  <c r="AP227" i="2"/>
  <c r="AO227" i="2"/>
  <c r="AQ204" i="2"/>
  <c r="AP204" i="2"/>
  <c r="AO204" i="2"/>
  <c r="AR204" i="2"/>
  <c r="AV192" i="2"/>
  <c r="AT192" i="2"/>
  <c r="AW192" i="2"/>
  <c r="AU192" i="2"/>
  <c r="BG197" i="2"/>
  <c r="BF197" i="2"/>
  <c r="BE197" i="2"/>
  <c r="BD197" i="2"/>
  <c r="BB201" i="2"/>
  <c r="BA201" i="2"/>
  <c r="AZ201" i="2"/>
  <c r="AY201" i="2"/>
  <c r="AW194" i="2"/>
  <c r="AU194" i="2"/>
  <c r="AT194" i="2"/>
  <c r="AV194" i="2"/>
  <c r="AR190" i="2"/>
  <c r="AP190" i="2"/>
  <c r="AQ190" i="2"/>
  <c r="AO190" i="2"/>
  <c r="BA190" i="2"/>
  <c r="AZ190" i="2"/>
  <c r="BB190" i="2"/>
  <c r="AY190" i="2"/>
  <c r="AM178" i="2"/>
  <c r="AL178" i="2"/>
  <c r="AJ178" i="2"/>
  <c r="AK178" i="2"/>
  <c r="AL216" i="2"/>
  <c r="AK216" i="2"/>
  <c r="AM216" i="2"/>
  <c r="AJ216" i="2"/>
  <c r="AK183" i="2"/>
  <c r="AL183" i="2"/>
  <c r="AJ183" i="2"/>
  <c r="AM183" i="2"/>
  <c r="AO178" i="2"/>
  <c r="AR178" i="2"/>
  <c r="AP178" i="2"/>
  <c r="AQ178" i="2"/>
  <c r="BG169" i="2"/>
  <c r="BF169" i="2"/>
  <c r="BE169" i="2"/>
  <c r="BD169" i="2"/>
  <c r="AQ184" i="2"/>
  <c r="AP184" i="2"/>
  <c r="AO184" i="2"/>
  <c r="AR184" i="2"/>
  <c r="AW168" i="2"/>
  <c r="AV168" i="2"/>
  <c r="AU168" i="2"/>
  <c r="AT168" i="2"/>
  <c r="BB161" i="2"/>
  <c r="BA161" i="2"/>
  <c r="AZ161" i="2"/>
  <c r="AY161" i="2"/>
  <c r="AW181" i="2"/>
  <c r="AV181" i="2"/>
  <c r="AU181" i="2"/>
  <c r="AT181" i="2"/>
  <c r="AQ162" i="2"/>
  <c r="AP162" i="2"/>
  <c r="AO162" i="2"/>
  <c r="AR162" i="2"/>
  <c r="AM189" i="2"/>
  <c r="AL189" i="2"/>
  <c r="AK189" i="2"/>
  <c r="AJ189" i="2"/>
  <c r="AM169" i="2"/>
  <c r="AL169" i="2"/>
  <c r="AK169" i="2"/>
  <c r="AJ169" i="2"/>
  <c r="BB167" i="2"/>
  <c r="BA167" i="2"/>
  <c r="AZ167" i="2"/>
  <c r="AY167" i="2"/>
  <c r="AU188" i="2"/>
  <c r="AT188" i="2"/>
  <c r="AW188" i="2"/>
  <c r="AV188" i="2"/>
  <c r="AR172" i="2"/>
  <c r="AP172" i="2"/>
  <c r="AQ172" i="2"/>
  <c r="AO172" i="2"/>
  <c r="AT170" i="2"/>
  <c r="AW170" i="2"/>
  <c r="AV170" i="2"/>
  <c r="AU170" i="2"/>
  <c r="AQ175" i="2"/>
  <c r="AP175" i="2"/>
  <c r="AO175" i="2"/>
  <c r="AR175" i="2"/>
  <c r="BE156" i="2"/>
  <c r="BD156" i="2"/>
  <c r="BG156" i="2"/>
  <c r="BF156" i="2"/>
  <c r="AO148" i="2"/>
  <c r="AQ148" i="2"/>
  <c r="AP148" i="2"/>
  <c r="AR148" i="2"/>
  <c r="AQ142" i="2"/>
  <c r="AP142" i="2"/>
  <c r="AR142" i="2"/>
  <c r="AO142" i="2"/>
  <c r="BD161" i="2"/>
  <c r="BG161" i="2"/>
  <c r="BE161" i="2"/>
  <c r="BF161" i="2"/>
  <c r="BB166" i="2"/>
  <c r="BA166" i="2"/>
  <c r="AZ166" i="2"/>
  <c r="AY166" i="2"/>
  <c r="AM181" i="2"/>
  <c r="AK181" i="2"/>
  <c r="AJ181" i="2"/>
  <c r="AL181" i="2"/>
  <c r="AM171" i="2"/>
  <c r="AK171" i="2"/>
  <c r="AJ171" i="2"/>
  <c r="AL171" i="2"/>
  <c r="AM151" i="2"/>
  <c r="AK151" i="2"/>
  <c r="AL151" i="2"/>
  <c r="AJ151" i="2"/>
  <c r="BB144" i="2"/>
  <c r="BA144" i="2"/>
  <c r="AZ144" i="2"/>
  <c r="AY144" i="2"/>
  <c r="AY154" i="2"/>
  <c r="BB154" i="2"/>
  <c r="BA154" i="2"/>
  <c r="AZ154" i="2"/>
  <c r="BA141" i="2"/>
  <c r="AZ141" i="2"/>
  <c r="BB141" i="2"/>
  <c r="AY141" i="2"/>
  <c r="AL129" i="2"/>
  <c r="AK129" i="2"/>
  <c r="AJ129" i="2"/>
  <c r="AM129" i="2"/>
  <c r="AU151" i="2"/>
  <c r="AT151" i="2"/>
  <c r="AW151" i="2"/>
  <c r="AV151" i="2"/>
  <c r="AW157" i="2"/>
  <c r="AV157" i="2"/>
  <c r="AU157" i="2"/>
  <c r="AT157" i="2"/>
  <c r="AQ128" i="2"/>
  <c r="AP128" i="2"/>
  <c r="AO128" i="2"/>
  <c r="AR128" i="2"/>
  <c r="AR138" i="2"/>
  <c r="AQ138" i="2"/>
  <c r="AP138" i="2"/>
  <c r="AO138" i="2"/>
  <c r="BB148" i="2"/>
  <c r="BA148" i="2"/>
  <c r="AZ148" i="2"/>
  <c r="AY148" i="2"/>
  <c r="AL116" i="2"/>
  <c r="AK116" i="2"/>
  <c r="AJ116" i="2"/>
  <c r="AM116" i="2"/>
  <c r="BB114" i="2"/>
  <c r="BA114" i="2"/>
  <c r="AZ114" i="2"/>
  <c r="AY114" i="2"/>
  <c r="AZ140" i="2"/>
  <c r="AY140" i="2"/>
  <c r="BA140" i="2"/>
  <c r="BB140" i="2"/>
  <c r="AQ115" i="2"/>
  <c r="AP115" i="2"/>
  <c r="AO115" i="2"/>
  <c r="AR115" i="2"/>
  <c r="AV102" i="2"/>
  <c r="AU102" i="2"/>
  <c r="AW102" i="2"/>
  <c r="AT102" i="2"/>
  <c r="AM128" i="2"/>
  <c r="AL128" i="2"/>
  <c r="AJ128" i="2"/>
  <c r="AK128" i="2"/>
  <c r="AW137" i="2"/>
  <c r="AV137" i="2"/>
  <c r="AU137" i="2"/>
  <c r="AT137" i="2"/>
  <c r="BE117" i="2"/>
  <c r="BF117" i="2"/>
  <c r="BD117" i="2"/>
  <c r="BG117" i="2"/>
  <c r="AT108" i="2"/>
  <c r="AW108" i="2"/>
  <c r="AU108" i="2"/>
  <c r="AV108" i="2"/>
  <c r="AM98" i="2"/>
  <c r="AL98" i="2"/>
  <c r="AJ98" i="2"/>
  <c r="AK98" i="2"/>
  <c r="AU92" i="2"/>
  <c r="AW92" i="2"/>
  <c r="AV92" i="2"/>
  <c r="AT92" i="2"/>
  <c r="AU84" i="2"/>
  <c r="AW84" i="2"/>
  <c r="AV84" i="2"/>
  <c r="AT84" i="2"/>
  <c r="AU103" i="2"/>
  <c r="AT103" i="2"/>
  <c r="AV103" i="2"/>
  <c r="AW103" i="2"/>
  <c r="BG135" i="2"/>
  <c r="BD135" i="2"/>
  <c r="BE135" i="2"/>
  <c r="BF135" i="2"/>
  <c r="AY128" i="2"/>
  <c r="BB128" i="2"/>
  <c r="AZ128" i="2"/>
  <c r="BA128" i="2"/>
  <c r="AR100" i="2"/>
  <c r="AP100" i="2"/>
  <c r="AO100" i="2"/>
  <c r="AQ100" i="2"/>
  <c r="AP84" i="2"/>
  <c r="AR84" i="2"/>
  <c r="AQ84" i="2"/>
  <c r="AO84" i="2"/>
  <c r="BA84" i="2"/>
  <c r="BB84" i="2"/>
  <c r="AZ84" i="2"/>
  <c r="AY84" i="2"/>
  <c r="AP104" i="2"/>
  <c r="AO104" i="2"/>
  <c r="AQ104" i="2"/>
  <c r="AR104" i="2"/>
  <c r="BB96" i="2"/>
  <c r="BA96" i="2"/>
  <c r="AY96" i="2"/>
  <c r="AZ96" i="2"/>
  <c r="AR121" i="2"/>
  <c r="AQ121" i="2"/>
  <c r="AO121" i="2"/>
  <c r="AP121" i="2"/>
  <c r="BG99" i="2"/>
  <c r="BF99" i="2"/>
  <c r="BE99" i="2"/>
  <c r="BD99" i="2"/>
  <c r="BB120" i="2"/>
  <c r="BA120" i="2"/>
  <c r="AZ120" i="2"/>
  <c r="AY120" i="2"/>
  <c r="AR98" i="2"/>
  <c r="AQ98" i="2"/>
  <c r="AO98" i="2"/>
  <c r="AP98" i="2"/>
  <c r="BD98" i="2"/>
  <c r="BG98" i="2"/>
  <c r="BE98" i="2"/>
  <c r="BF98" i="2"/>
  <c r="BB98" i="2"/>
  <c r="AZ98" i="2"/>
  <c r="AY98" i="2"/>
  <c r="BA98" i="2"/>
  <c r="AK68" i="2"/>
  <c r="AL68" i="2"/>
  <c r="AM68" i="2"/>
  <c r="AJ68" i="2"/>
  <c r="AT57" i="2"/>
  <c r="AW57" i="2"/>
  <c r="AV57" i="2"/>
  <c r="AU57" i="2"/>
  <c r="AL96" i="2"/>
  <c r="AK96" i="2"/>
  <c r="AM96" i="2"/>
  <c r="AJ96" i="2"/>
  <c r="BA76" i="2"/>
  <c r="AY76" i="2"/>
  <c r="BB76" i="2"/>
  <c r="AZ76" i="2"/>
  <c r="AR82" i="2"/>
  <c r="AQ82" i="2"/>
  <c r="AP82" i="2"/>
  <c r="AO82" i="2"/>
  <c r="AP47" i="2"/>
  <c r="AR47" i="2"/>
  <c r="AQ47" i="2"/>
  <c r="AO47" i="2"/>
  <c r="AW78" i="2"/>
  <c r="AV78" i="2"/>
  <c r="AU78" i="2"/>
  <c r="AT78" i="2"/>
  <c r="AL70" i="2"/>
  <c r="AJ70" i="2"/>
  <c r="AM70" i="2"/>
  <c r="AK70" i="2"/>
  <c r="AZ55" i="2"/>
  <c r="BB55" i="2"/>
  <c r="BA55" i="2"/>
  <c r="AY55" i="2"/>
  <c r="AM81" i="2"/>
  <c r="AL81" i="2"/>
  <c r="AK81" i="2"/>
  <c r="AJ81" i="2"/>
  <c r="BB75" i="2"/>
  <c r="BA75" i="2"/>
  <c r="AZ75" i="2"/>
  <c r="AY75" i="2"/>
  <c r="AL62" i="2"/>
  <c r="AJ62" i="2"/>
  <c r="AM62" i="2"/>
  <c r="AK62" i="2"/>
  <c r="BB47" i="2"/>
  <c r="BA47" i="2"/>
  <c r="AZ47" i="2"/>
  <c r="AY47" i="2"/>
  <c r="AR37" i="2"/>
  <c r="AO37" i="2"/>
  <c r="AQ37" i="2"/>
  <c r="AP37" i="2"/>
  <c r="BB79" i="2"/>
  <c r="BA79" i="2"/>
  <c r="AZ79" i="2"/>
  <c r="AY79" i="2"/>
  <c r="AV73" i="2"/>
  <c r="AU73" i="2"/>
  <c r="AT73" i="2"/>
  <c r="AW73" i="2"/>
  <c r="AQ59" i="2"/>
  <c r="AR59" i="2"/>
  <c r="AP59" i="2"/>
  <c r="AO59" i="2"/>
  <c r="AO35" i="2"/>
  <c r="AR35" i="2"/>
  <c r="AQ35" i="2"/>
  <c r="AP35" i="2"/>
  <c r="AL52" i="2"/>
  <c r="AM52" i="2"/>
  <c r="AK52" i="2"/>
  <c r="AJ52" i="2"/>
  <c r="AK40" i="2"/>
  <c r="AL40" i="2"/>
  <c r="AM40" i="2"/>
  <c r="AJ40" i="2"/>
  <c r="AM65" i="2"/>
  <c r="AK65" i="2"/>
  <c r="AL65" i="2"/>
  <c r="AJ65" i="2"/>
  <c r="BB21" i="2"/>
  <c r="BA21" i="2"/>
  <c r="AZ21" i="2"/>
  <c r="AY21" i="2"/>
  <c r="AR64" i="2"/>
  <c r="AP64" i="2"/>
  <c r="AQ64" i="2"/>
  <c r="AO64" i="2"/>
  <c r="BG46" i="2"/>
  <c r="BF46" i="2"/>
  <c r="BE46" i="2"/>
  <c r="BD46" i="2"/>
  <c r="BG30" i="2"/>
  <c r="BF30" i="2"/>
  <c r="BE30" i="2"/>
  <c r="BD30" i="2"/>
  <c r="AO14" i="2"/>
  <c r="AR14" i="2"/>
  <c r="AQ14" i="2"/>
  <c r="AP14" i="2"/>
  <c r="AT71" i="2"/>
  <c r="AW71" i="2"/>
  <c r="AV71" i="2"/>
  <c r="AU71" i="2"/>
  <c r="AJ36" i="2"/>
  <c r="AM36" i="2"/>
  <c r="AL36" i="2"/>
  <c r="AK36" i="2"/>
  <c r="AP9" i="2"/>
  <c r="AR9" i="2"/>
  <c r="AQ9" i="2"/>
  <c r="AO9" i="2"/>
  <c r="BB62" i="2"/>
  <c r="AZ62" i="2"/>
  <c r="BA62" i="2"/>
  <c r="AY62" i="2"/>
  <c r="BG32" i="2"/>
  <c r="BF32" i="2"/>
  <c r="BE32" i="2"/>
  <c r="BD32" i="2"/>
  <c r="AR27" i="2"/>
  <c r="AQ27" i="2"/>
  <c r="AP27" i="2"/>
  <c r="AO27" i="2"/>
  <c r="AT21" i="2"/>
  <c r="AW21" i="2"/>
  <c r="AV21" i="2"/>
  <c r="AU21" i="2"/>
  <c r="AT52" i="2"/>
  <c r="AV52" i="2"/>
  <c r="AU52" i="2"/>
  <c r="AW52" i="2"/>
  <c r="AW91" i="2"/>
  <c r="AU91" i="2"/>
  <c r="AV91" i="2"/>
  <c r="AT91" i="2"/>
  <c r="AU288" i="2"/>
  <c r="AW288" i="2"/>
  <c r="AV288" i="2"/>
  <c r="AT288" i="2"/>
  <c r="AT61" i="2"/>
  <c r="AW61" i="2"/>
  <c r="AV61" i="2"/>
  <c r="AU61" i="2"/>
  <c r="BA38" i="2"/>
  <c r="BB38" i="2"/>
  <c r="AZ38" i="2"/>
  <c r="AY38" i="2"/>
  <c r="AP66" i="2"/>
  <c r="AQ66" i="2"/>
  <c r="AO66" i="2"/>
  <c r="AR66" i="2"/>
  <c r="BF45" i="2"/>
  <c r="BE45" i="2"/>
  <c r="BD45" i="2"/>
  <c r="BG45" i="2"/>
  <c r="AJ37" i="2"/>
  <c r="AM37" i="2"/>
  <c r="AK37" i="2"/>
  <c r="AL37" i="2"/>
  <c r="AM20" i="2"/>
  <c r="AL20" i="2"/>
  <c r="AK20" i="2"/>
  <c r="AJ20" i="2"/>
  <c r="AR29" i="2"/>
  <c r="AP29" i="2"/>
  <c r="AO29" i="2"/>
  <c r="AQ29" i="2"/>
  <c r="AR195" i="2"/>
  <c r="AQ195" i="2"/>
  <c r="AP195" i="2"/>
  <c r="AO195" i="2"/>
  <c r="BB119" i="2"/>
  <c r="BA119" i="2"/>
  <c r="AY119" i="2"/>
  <c r="AZ119" i="2"/>
  <c r="AM8" i="2"/>
  <c r="AK8" i="2"/>
  <c r="AJ8" i="2"/>
  <c r="AL8" i="2"/>
  <c r="AR11" i="2"/>
  <c r="AQ11" i="2"/>
  <c r="AP11" i="2"/>
  <c r="AO11" i="2"/>
  <c r="AY12" i="2"/>
  <c r="BB12" i="2"/>
  <c r="BA12" i="2"/>
  <c r="AZ12" i="2"/>
  <c r="BB16" i="2"/>
  <c r="BA16" i="2"/>
  <c r="AZ16" i="2"/>
  <c r="AY16" i="2"/>
  <c r="AL108" i="2"/>
  <c r="AK108" i="2"/>
  <c r="AJ108" i="2"/>
  <c r="AM108" i="2"/>
  <c r="AL13" i="2"/>
  <c r="AK13" i="2"/>
  <c r="AJ13" i="2"/>
  <c r="AM13" i="2"/>
  <c r="BE6" i="2"/>
  <c r="BG6" i="2"/>
  <c r="BF6" i="2"/>
  <c r="BD6" i="2"/>
  <c r="AJ293" i="2"/>
  <c r="AM293" i="2"/>
  <c r="AL293" i="2"/>
  <c r="AK293" i="2"/>
  <c r="AP238" i="2"/>
  <c r="AO238" i="2"/>
  <c r="AR238" i="2"/>
  <c r="AQ238" i="2"/>
  <c r="AT224" i="2"/>
  <c r="AW224" i="2"/>
  <c r="AU224" i="2"/>
  <c r="AV224" i="2"/>
  <c r="AR229" i="2"/>
  <c r="AQ229" i="2"/>
  <c r="AP229" i="2"/>
  <c r="AO229" i="2"/>
  <c r="AM220" i="2"/>
  <c r="AL220" i="2"/>
  <c r="AK220" i="2"/>
  <c r="AJ220" i="2"/>
  <c r="BE235" i="2"/>
  <c r="BG235" i="2"/>
  <c r="BF235" i="2"/>
  <c r="BD235" i="2"/>
  <c r="AV235" i="2"/>
  <c r="AT235" i="2"/>
  <c r="AW235" i="2"/>
  <c r="AU235" i="2"/>
  <c r="AY223" i="2"/>
  <c r="BB223" i="2"/>
  <c r="AZ223" i="2"/>
  <c r="BA223" i="2"/>
  <c r="AV215" i="2"/>
  <c r="AW215" i="2"/>
  <c r="AU215" i="2"/>
  <c r="AT215" i="2"/>
  <c r="AU227" i="2"/>
  <c r="AT227" i="2"/>
  <c r="AV227" i="2"/>
  <c r="AW227" i="2"/>
  <c r="AJ213" i="2"/>
  <c r="AM213" i="2"/>
  <c r="AL213" i="2"/>
  <c r="AK213" i="2"/>
  <c r="AR219" i="2"/>
  <c r="AQ219" i="2"/>
  <c r="AP219" i="2"/>
  <c r="AO219" i="2"/>
  <c r="AM198" i="2"/>
  <c r="AL198" i="2"/>
  <c r="AK198" i="2"/>
  <c r="AJ198" i="2"/>
  <c r="BB195" i="2"/>
  <c r="BA195" i="2"/>
  <c r="AZ195" i="2"/>
  <c r="AY195" i="2"/>
  <c r="BB205" i="2"/>
  <c r="BA205" i="2"/>
  <c r="AZ205" i="2"/>
  <c r="AY205" i="2"/>
  <c r="BE201" i="2"/>
  <c r="BD201" i="2"/>
  <c r="BG201" i="2"/>
  <c r="BF201" i="2"/>
  <c r="AV208" i="2"/>
  <c r="AU208" i="2"/>
  <c r="AT208" i="2"/>
  <c r="AW208" i="2"/>
  <c r="AR218" i="2"/>
  <c r="AQ218" i="2"/>
  <c r="AO218" i="2"/>
  <c r="AP218" i="2"/>
  <c r="BG218" i="2"/>
  <c r="BE218" i="2"/>
  <c r="BD218" i="2"/>
  <c r="BF218" i="2"/>
  <c r="AY196" i="2"/>
  <c r="BB196" i="2"/>
  <c r="BA196" i="2"/>
  <c r="AZ196" i="2"/>
  <c r="BG205" i="2"/>
  <c r="BE205" i="2"/>
  <c r="BD205" i="2"/>
  <c r="BF205" i="2"/>
  <c r="AR221" i="2"/>
  <c r="AQ221" i="2"/>
  <c r="AP221" i="2"/>
  <c r="AO221" i="2"/>
  <c r="AK199" i="2"/>
  <c r="AJ199" i="2"/>
  <c r="AM199" i="2"/>
  <c r="AL199" i="2"/>
  <c r="AR207" i="2"/>
  <c r="AQ207" i="2"/>
  <c r="AP207" i="2"/>
  <c r="AO207" i="2"/>
  <c r="BG207" i="2"/>
  <c r="BF207" i="2"/>
  <c r="BE207" i="2"/>
  <c r="BD207" i="2"/>
  <c r="AU230" i="2"/>
  <c r="AT230" i="2"/>
  <c r="AW230" i="2"/>
  <c r="AV230" i="2"/>
  <c r="AT197" i="2"/>
  <c r="AW197" i="2"/>
  <c r="AV197" i="2"/>
  <c r="AU197" i="2"/>
  <c r="AM211" i="2"/>
  <c r="AL211" i="2"/>
  <c r="AK211" i="2"/>
  <c r="AJ211" i="2"/>
  <c r="AW178" i="2"/>
  <c r="AU178" i="2"/>
  <c r="AT178" i="2"/>
  <c r="AV178" i="2"/>
  <c r="BB186" i="2"/>
  <c r="AY186" i="2"/>
  <c r="AZ186" i="2"/>
  <c r="BA186" i="2"/>
  <c r="AT177" i="2"/>
  <c r="AW177" i="2"/>
  <c r="AU177" i="2"/>
  <c r="AV177" i="2"/>
  <c r="AQ193" i="2"/>
  <c r="AO193" i="2"/>
  <c r="AR193" i="2"/>
  <c r="AP193" i="2"/>
  <c r="AQ185" i="2"/>
  <c r="AR185" i="2"/>
  <c r="AP185" i="2"/>
  <c r="AO185" i="2"/>
  <c r="BB163" i="2"/>
  <c r="BA163" i="2"/>
  <c r="AZ163" i="2"/>
  <c r="AY163" i="2"/>
  <c r="AZ197" i="2"/>
  <c r="BB197" i="2"/>
  <c r="BA197" i="2"/>
  <c r="AY197" i="2"/>
  <c r="BG177" i="2"/>
  <c r="BE177" i="2"/>
  <c r="BF177" i="2"/>
  <c r="BD177" i="2"/>
  <c r="BG165" i="2"/>
  <c r="BF165" i="2"/>
  <c r="BE165" i="2"/>
  <c r="BD165" i="2"/>
  <c r="BB185" i="2"/>
  <c r="AY185" i="2"/>
  <c r="BA185" i="2"/>
  <c r="AZ185" i="2"/>
  <c r="AW179" i="2"/>
  <c r="AU179" i="2"/>
  <c r="AV179" i="2"/>
  <c r="AT179" i="2"/>
  <c r="AR173" i="2"/>
  <c r="AQ173" i="2"/>
  <c r="AP173" i="2"/>
  <c r="AO173" i="2"/>
  <c r="BG155" i="2"/>
  <c r="BF155" i="2"/>
  <c r="BE155" i="2"/>
  <c r="BD155" i="2"/>
  <c r="BF159" i="2"/>
  <c r="BE159" i="2"/>
  <c r="BD159" i="2"/>
  <c r="BG159" i="2"/>
  <c r="AW169" i="2"/>
  <c r="AV169" i="2"/>
  <c r="AU169" i="2"/>
  <c r="AT169" i="2"/>
  <c r="BF167" i="2"/>
  <c r="BE167" i="2"/>
  <c r="BD167" i="2"/>
  <c r="BG167" i="2"/>
  <c r="AW160" i="2"/>
  <c r="AV160" i="2"/>
  <c r="AT160" i="2"/>
  <c r="AU160" i="2"/>
  <c r="BA160" i="2"/>
  <c r="AZ160" i="2"/>
  <c r="AY160" i="2"/>
  <c r="BB160" i="2"/>
  <c r="AQ146" i="2"/>
  <c r="AR146" i="2"/>
  <c r="AP146" i="2"/>
  <c r="AO146" i="2"/>
  <c r="AR150" i="2"/>
  <c r="AP150" i="2"/>
  <c r="AQ150" i="2"/>
  <c r="AO150" i="2"/>
  <c r="AU150" i="2"/>
  <c r="AW150" i="2"/>
  <c r="AV150" i="2"/>
  <c r="AT150" i="2"/>
  <c r="AT138" i="2"/>
  <c r="AW138" i="2"/>
  <c r="AV138" i="2"/>
  <c r="AU138" i="2"/>
  <c r="BB132" i="2"/>
  <c r="BA132" i="2"/>
  <c r="AZ132" i="2"/>
  <c r="AY132" i="2"/>
  <c r="AL148" i="2"/>
  <c r="AM148" i="2"/>
  <c r="AK148" i="2"/>
  <c r="AJ148" i="2"/>
  <c r="BE149" i="2"/>
  <c r="BF149" i="2"/>
  <c r="BD149" i="2"/>
  <c r="BG149" i="2"/>
  <c r="AJ138" i="2"/>
  <c r="AL138" i="2"/>
  <c r="AM138" i="2"/>
  <c r="AK138" i="2"/>
  <c r="AP134" i="2"/>
  <c r="AR134" i="2"/>
  <c r="AO134" i="2"/>
  <c r="AQ134" i="2"/>
  <c r="AR131" i="2"/>
  <c r="AQ131" i="2"/>
  <c r="AP131" i="2"/>
  <c r="AO131" i="2"/>
  <c r="AQ123" i="2"/>
  <c r="AP123" i="2"/>
  <c r="AO123" i="2"/>
  <c r="AR123" i="2"/>
  <c r="AL143" i="2"/>
  <c r="AK143" i="2"/>
  <c r="AM143" i="2"/>
  <c r="AJ143" i="2"/>
  <c r="AY137" i="2"/>
  <c r="BB137" i="2"/>
  <c r="BA137" i="2"/>
  <c r="AZ137" i="2"/>
  <c r="AT124" i="2"/>
  <c r="AW124" i="2"/>
  <c r="AV124" i="2"/>
  <c r="AU124" i="2"/>
  <c r="BB124" i="2"/>
  <c r="BA124" i="2"/>
  <c r="AZ124" i="2"/>
  <c r="AY124" i="2"/>
  <c r="BD114" i="2"/>
  <c r="BF114" i="2"/>
  <c r="BE114" i="2"/>
  <c r="BG114" i="2"/>
  <c r="AP93" i="2"/>
  <c r="AR93" i="2"/>
  <c r="AQ93" i="2"/>
  <c r="AO93" i="2"/>
  <c r="AV127" i="2"/>
  <c r="AU127" i="2"/>
  <c r="AT127" i="2"/>
  <c r="AW127" i="2"/>
  <c r="AQ135" i="2"/>
  <c r="AR135" i="2"/>
  <c r="AP135" i="2"/>
  <c r="AO135" i="2"/>
  <c r="AO117" i="2"/>
  <c r="AR117" i="2"/>
  <c r="AQ117" i="2"/>
  <c r="AP117" i="2"/>
  <c r="AW126" i="2"/>
  <c r="AV126" i="2"/>
  <c r="AT126" i="2"/>
  <c r="AU126" i="2"/>
  <c r="BA126" i="2"/>
  <c r="AZ126" i="2"/>
  <c r="AY126" i="2"/>
  <c r="BB126" i="2"/>
  <c r="AR102" i="2"/>
  <c r="AQ102" i="2"/>
  <c r="AP102" i="2"/>
  <c r="AO102" i="2"/>
  <c r="AW130" i="2"/>
  <c r="AV130" i="2"/>
  <c r="AU130" i="2"/>
  <c r="AT130" i="2"/>
  <c r="AW118" i="2"/>
  <c r="AV118" i="2"/>
  <c r="AU118" i="2"/>
  <c r="AT118" i="2"/>
  <c r="AY123" i="2"/>
  <c r="BB123" i="2"/>
  <c r="BA123" i="2"/>
  <c r="AZ123" i="2"/>
  <c r="AV93" i="2"/>
  <c r="AU93" i="2"/>
  <c r="AT93" i="2"/>
  <c r="AW93" i="2"/>
  <c r="AM139" i="2"/>
  <c r="AJ139" i="2"/>
  <c r="AL139" i="2"/>
  <c r="AK139" i="2"/>
  <c r="AQ103" i="2"/>
  <c r="AP103" i="2"/>
  <c r="AR103" i="2"/>
  <c r="AO103" i="2"/>
  <c r="AV114" i="2"/>
  <c r="AW114" i="2"/>
  <c r="AU114" i="2"/>
  <c r="AT114" i="2"/>
  <c r="AR97" i="2"/>
  <c r="AQ97" i="2"/>
  <c r="AO97" i="2"/>
  <c r="AP97" i="2"/>
  <c r="AM117" i="2"/>
  <c r="AJ117" i="2"/>
  <c r="AL117" i="2"/>
  <c r="AK117" i="2"/>
  <c r="AP96" i="2"/>
  <c r="AO96" i="2"/>
  <c r="AQ96" i="2"/>
  <c r="AR96" i="2"/>
  <c r="AU74" i="2"/>
  <c r="AW74" i="2"/>
  <c r="AV74" i="2"/>
  <c r="AT74" i="2"/>
  <c r="AV86" i="2"/>
  <c r="AW86" i="2"/>
  <c r="AU86" i="2"/>
  <c r="AT86" i="2"/>
  <c r="AQ95" i="2"/>
  <c r="AP95" i="2"/>
  <c r="AR95" i="2"/>
  <c r="AO95" i="2"/>
  <c r="AK66" i="2"/>
  <c r="AM66" i="2"/>
  <c r="AL66" i="2"/>
  <c r="AJ66" i="2"/>
  <c r="AR89" i="2"/>
  <c r="AQ89" i="2"/>
  <c r="AO89" i="2"/>
  <c r="AP89" i="2"/>
  <c r="BD59" i="2"/>
  <c r="BG59" i="2"/>
  <c r="BE59" i="2"/>
  <c r="BF59" i="2"/>
  <c r="BE72" i="2"/>
  <c r="BG72" i="2"/>
  <c r="BF72" i="2"/>
  <c r="BD72" i="2"/>
  <c r="BB80" i="2"/>
  <c r="BA80" i="2"/>
  <c r="AZ80" i="2"/>
  <c r="AY80" i="2"/>
  <c r="BA68" i="2"/>
  <c r="AY68" i="2"/>
  <c r="BB68" i="2"/>
  <c r="AZ68" i="2"/>
  <c r="AL77" i="2"/>
  <c r="AK77" i="2"/>
  <c r="AJ77" i="2"/>
  <c r="AM77" i="2"/>
  <c r="AV59" i="2"/>
  <c r="AW59" i="2"/>
  <c r="AU59" i="2"/>
  <c r="AT59" i="2"/>
  <c r="AY53" i="2"/>
  <c r="BB53" i="2"/>
  <c r="BA53" i="2"/>
  <c r="AZ53" i="2"/>
  <c r="BA67" i="2"/>
  <c r="AY67" i="2"/>
  <c r="BB67" i="2"/>
  <c r="AZ67" i="2"/>
  <c r="BA58" i="2"/>
  <c r="BB58" i="2"/>
  <c r="AZ58" i="2"/>
  <c r="AY58" i="2"/>
  <c r="AR79" i="2"/>
  <c r="AQ79" i="2"/>
  <c r="AP79" i="2"/>
  <c r="AO79" i="2"/>
  <c r="AM72" i="2"/>
  <c r="AJ72" i="2"/>
  <c r="AK72" i="2"/>
  <c r="AL72" i="2"/>
  <c r="AR52" i="2"/>
  <c r="AQ52" i="2"/>
  <c r="AP52" i="2"/>
  <c r="AO52" i="2"/>
  <c r="AY51" i="2"/>
  <c r="BA51" i="2"/>
  <c r="AZ51" i="2"/>
  <c r="BB51" i="2"/>
  <c r="AK57" i="2"/>
  <c r="AM57" i="2"/>
  <c r="AL57" i="2"/>
  <c r="AJ57" i="2"/>
  <c r="AV60" i="2"/>
  <c r="AT60" i="2"/>
  <c r="AW60" i="2"/>
  <c r="AU60" i="2"/>
  <c r="AM46" i="2"/>
  <c r="AK46" i="2"/>
  <c r="AJ46" i="2"/>
  <c r="AL46" i="2"/>
  <c r="AO22" i="2"/>
  <c r="AR22" i="2"/>
  <c r="AQ22" i="2"/>
  <c r="AP22" i="2"/>
  <c r="BG70" i="2"/>
  <c r="BE70" i="2"/>
  <c r="BF70" i="2"/>
  <c r="BD70" i="2"/>
  <c r="BD33" i="2"/>
  <c r="BE33" i="2"/>
  <c r="BG33" i="2"/>
  <c r="BF33" i="2"/>
  <c r="AW18" i="2"/>
  <c r="AV18" i="2"/>
  <c r="AU18" i="2"/>
  <c r="AT18" i="2"/>
  <c r="BG12" i="2"/>
  <c r="BF12" i="2"/>
  <c r="BE12" i="2"/>
  <c r="BD12" i="2"/>
  <c r="BD55" i="2"/>
  <c r="BG55" i="2"/>
  <c r="BF55" i="2"/>
  <c r="BE55" i="2"/>
  <c r="AR32" i="2"/>
  <c r="AQ32" i="2"/>
  <c r="AP32" i="2"/>
  <c r="AO32" i="2"/>
  <c r="AM50" i="2"/>
  <c r="AL50" i="2"/>
  <c r="AK50" i="2"/>
  <c r="AJ50" i="2"/>
  <c r="AW128" i="2"/>
  <c r="AV128" i="2"/>
  <c r="AU128" i="2"/>
  <c r="AT128" i="2"/>
  <c r="AU292" i="2"/>
  <c r="AT292" i="2"/>
  <c r="AW292" i="2"/>
  <c r="AV292" i="2"/>
  <c r="AT54" i="2"/>
  <c r="AW54" i="2"/>
  <c r="AV54" i="2"/>
  <c r="AU54" i="2"/>
  <c r="AO33" i="2"/>
  <c r="AR33" i="2"/>
  <c r="AQ33" i="2"/>
  <c r="AP33" i="2"/>
  <c r="AM64" i="2"/>
  <c r="AJ64" i="2"/>
  <c r="AL64" i="2"/>
  <c r="AK64" i="2"/>
  <c r="BB43" i="2"/>
  <c r="AZ43" i="2"/>
  <c r="AY43" i="2"/>
  <c r="BA43" i="2"/>
  <c r="BA32" i="2"/>
  <c r="BB32" i="2"/>
  <c r="AZ32" i="2"/>
  <c r="AY32" i="2"/>
  <c r="AY34" i="2"/>
  <c r="AZ34" i="2"/>
  <c r="BB34" i="2"/>
  <c r="BA34" i="2"/>
  <c r="AM16" i="2"/>
  <c r="AL16" i="2"/>
  <c r="AK16" i="2"/>
  <c r="AJ16" i="2"/>
  <c r="AQ199" i="2"/>
  <c r="AP199" i="2"/>
  <c r="AO199" i="2"/>
  <c r="AR199" i="2"/>
  <c r="BB127" i="2"/>
  <c r="BA127" i="2"/>
  <c r="AZ127" i="2"/>
  <c r="AY127" i="2"/>
  <c r="BB11" i="2"/>
  <c r="BA11" i="2"/>
  <c r="AZ11" i="2"/>
  <c r="AY11" i="2"/>
  <c r="AM9" i="2"/>
  <c r="AL9" i="2"/>
  <c r="AK9" i="2"/>
  <c r="AJ9" i="2"/>
  <c r="BA10" i="2"/>
  <c r="AY10" i="2"/>
  <c r="BB10" i="2"/>
  <c r="AZ10" i="2"/>
  <c r="AR13" i="2"/>
  <c r="AQ13" i="2"/>
  <c r="AP13" i="2"/>
  <c r="AO13" i="2"/>
  <c r="AM150" i="2"/>
  <c r="AJ150" i="2"/>
  <c r="AL150" i="2"/>
  <c r="AK150" i="2"/>
  <c r="BG24" i="3" l="1"/>
  <c r="AT24" i="3"/>
  <c r="BE24" i="3"/>
  <c r="BB24" i="3"/>
  <c r="BD24" i="3"/>
  <c r="AZ24" i="3"/>
  <c r="AO24" i="3"/>
  <c r="AP24" i="3"/>
  <c r="AY24" i="3"/>
  <c r="BA24" i="3"/>
  <c r="AR24" i="3"/>
  <c r="AJ24" i="3"/>
  <c r="BF24" i="3"/>
  <c r="AQ24" i="3"/>
  <c r="AY314" i="2"/>
  <c r="BA314" i="2"/>
  <c r="BB314" i="2"/>
  <c r="AZ314" i="2"/>
  <c r="AU24" i="3"/>
  <c r="AK24" i="3"/>
  <c r="AL24" i="3"/>
  <c r="AM24" i="3"/>
  <c r="AV24" i="3"/>
  <c r="AW24" i="3"/>
  <c r="AK314" i="2"/>
  <c r="AM314" i="2"/>
  <c r="AJ314" i="2"/>
  <c r="AU314" i="2"/>
  <c r="AL314" i="2"/>
  <c r="AQ314" i="2"/>
  <c r="AV314" i="2"/>
  <c r="AP314" i="2"/>
  <c r="AT314" i="2"/>
  <c r="BF314" i="2"/>
  <c r="AR314" i="2"/>
  <c r="AW314" i="2"/>
  <c r="BD314" i="2"/>
  <c r="BG314" i="2"/>
  <c r="AO314" i="2"/>
  <c r="BE314" i="2"/>
</calcChain>
</file>

<file path=xl/sharedStrings.xml><?xml version="1.0" encoding="utf-8"?>
<sst xmlns="http://schemas.openxmlformats.org/spreadsheetml/2006/main" count="30111" uniqueCount="726">
  <si>
    <t>Excédent de collecte par ETP 
yc DAV</t>
  </si>
  <si>
    <t>PNB sur activité nouvelle
par ETP</t>
  </si>
  <si>
    <t>Taux d'atteinte saisonalisé</t>
  </si>
  <si>
    <t>x %</t>
  </si>
  <si>
    <t>NO GROUPE</t>
  </si>
  <si>
    <t>groupe</t>
  </si>
  <si>
    <t>UC</t>
  </si>
  <si>
    <t>libelle uc</t>
  </si>
  <si>
    <t xml:space="preserve">EDS </t>
  </si>
  <si>
    <t>AGENCE</t>
  </si>
  <si>
    <t>EDS PDV</t>
  </si>
  <si>
    <t>POINT DE VENTE</t>
  </si>
  <si>
    <t>EDS PDV
ORIGINE</t>
  </si>
  <si>
    <t>Réal</t>
  </si>
  <si>
    <t>Obj</t>
  </si>
  <si>
    <t>%</t>
  </si>
  <si>
    <t>Aube Haute Marne</t>
  </si>
  <si>
    <t>CHAUMONT</t>
  </si>
  <si>
    <t>BOURBONNE LES BAINS</t>
  </si>
  <si>
    <t>CHALINDREY</t>
  </si>
  <si>
    <t>CHATEAUVILLAIN</t>
  </si>
  <si>
    <t>CHAUMONT HOTEL DE VILLE</t>
  </si>
  <si>
    <t>CHAUMONT REPUBLIQUE</t>
  </si>
  <si>
    <t>JOINVILLE</t>
  </si>
  <si>
    <t>LANGRES</t>
  </si>
  <si>
    <t>NOGENT EN BASSIGNY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</si>
  <si>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</si>
  <si>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</si>
  <si>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</si>
  <si>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</si>
  <si>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</si>
  <si>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</si>
  <si>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</si>
  <si>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</si>
  <si>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CHÂTEAU</t>
  </si>
  <si>
    <t>LA CHAPELLE ST LUC</t>
  </si>
  <si>
    <t>NOGENT SUR SEINE</t>
  </si>
  <si>
    <t>ROMILLY ORMES</t>
  </si>
  <si>
    <t>SAINT ANDRE LES VERGERS</t>
  </si>
  <si>
    <t>SAINT JULIEN LES VILLAS</t>
  </si>
  <si>
    <t>SAINTE SAVINE</t>
  </si>
  <si>
    <t>TROYES 1er MAI</t>
  </si>
  <si>
    <t>TROYES BROSSOLETTE</t>
  </si>
  <si>
    <t>TROYES CHARTREUX</t>
  </si>
  <si>
    <t>TROYES GAMBETTA</t>
  </si>
  <si>
    <t>TROYES ZOLA</t>
  </si>
  <si>
    <t>Bas-Rhin</t>
  </si>
  <si>
    <t>HAGUENAU</t>
  </si>
  <si>
    <t>BISCHWILLER</t>
  </si>
  <si>
    <t xml:space="preserve">DRUSENHEIM </t>
  </si>
  <si>
    <t>HERRLISHEIM</t>
  </si>
  <si>
    <t xml:space="preserve">BOUXWILLER </t>
  </si>
  <si>
    <t xml:space="preserve">BRUMATH </t>
  </si>
  <si>
    <t xml:space="preserve">WEITBRUCH </t>
  </si>
  <si>
    <t xml:space="preserve">HAGUENAU HOUBLON </t>
  </si>
  <si>
    <t>HAGUENAU MUSAU</t>
  </si>
  <si>
    <t xml:space="preserve">HOCHFELDEN </t>
  </si>
  <si>
    <t xml:space="preserve">HOERDT </t>
  </si>
  <si>
    <t xml:space="preserve">INGWILLER </t>
  </si>
  <si>
    <t xml:space="preserve">WINGEN SUR MODER </t>
  </si>
  <si>
    <t xml:space="preserve">NIEDERBRONN LES BAINS </t>
  </si>
  <si>
    <t xml:space="preserve">GUNDERSHOFFEN </t>
  </si>
  <si>
    <t xml:space="preserve">NIEDERBRONN LES BAINS           </t>
  </si>
  <si>
    <t xml:space="preserve">REICHSHOFFEN </t>
  </si>
  <si>
    <t xml:space="preserve">PFAFFENHOFFEN </t>
  </si>
  <si>
    <t>SARRE UNION</t>
  </si>
  <si>
    <t>DIEMERINGEN</t>
  </si>
  <si>
    <t>SAVERNE</t>
  </si>
  <si>
    <t xml:space="preserve">MARMOUTIER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</si>
  <si>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</si>
  <si>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</si>
  <si>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</si>
  <si>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</si>
  <si>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>WISSEMBOURG</t>
  </si>
  <si>
    <t xml:space="preserve">BETSCHDORF </t>
  </si>
  <si>
    <t>LAUTERBOURG</t>
  </si>
  <si>
    <t>SELTZ</t>
  </si>
  <si>
    <t xml:space="preserve">WOERTH </t>
  </si>
  <si>
    <t>SELESTAT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</si>
  <si>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</si>
  <si>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</si>
  <si>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</si>
  <si>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</si>
  <si>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</si>
  <si>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ILLKIRCH NORD </t>
  </si>
  <si>
    <t>LINGOLSHEIM</t>
  </si>
  <si>
    <t xml:space="preserve">OSTWALD </t>
  </si>
  <si>
    <t xml:space="preserve">MARCKOLSHEIM </t>
  </si>
  <si>
    <t xml:space="preserve">MARLENHEIM </t>
  </si>
  <si>
    <t>MOLSHEIM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</si>
  <si>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</si>
  <si>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</si>
  <si>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</si>
  <si>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</si>
  <si>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</si>
  <si>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CHATENOIS </t>
  </si>
  <si>
    <t>SELESTAT OUEST</t>
  </si>
  <si>
    <t>VILLE</t>
  </si>
  <si>
    <t xml:space="preserve">WASSELONNE </t>
  </si>
  <si>
    <t>STRASBOURG</t>
  </si>
  <si>
    <t xml:space="preserve">BISCHHEIM </t>
  </si>
  <si>
    <t xml:space="preserve">LA WANTZENAU </t>
  </si>
  <si>
    <t>MUNDOLSHEIM</t>
  </si>
  <si>
    <t xml:space="preserve">VENDENHEIM </t>
  </si>
  <si>
    <t>OBERHAUSBERGEN</t>
  </si>
  <si>
    <t xml:space="preserve">REICHSTETT </t>
  </si>
  <si>
    <t xml:space="preserve">SCHILTIGHEIM CENTRE </t>
  </si>
  <si>
    <t xml:space="preserve">SCHILTIGHEIM KLEBER </t>
  </si>
  <si>
    <t>STRASBOURG ANVERS</t>
  </si>
  <si>
    <t xml:space="preserve">STRASBOURG AUSTERLITZ </t>
  </si>
  <si>
    <t>STRASBOURG CRONENBOURG</t>
  </si>
  <si>
    <t>STRASBOURG DANUBE</t>
  </si>
  <si>
    <t>STRASBOURG ESPLANADE</t>
  </si>
  <si>
    <t xml:space="preserve">STRASBOURG FRANCS BOURGEOIS </t>
  </si>
  <si>
    <t>STRASBOURG HALLES</t>
  </si>
  <si>
    <t>ESPACE MESANGE</t>
  </si>
  <si>
    <t xml:space="preserve">STRASBOURG GARE </t>
  </si>
  <si>
    <t xml:space="preserve">STRASBOURG KOENIGSHOFFEN </t>
  </si>
  <si>
    <t>ECKBOLSHEIM</t>
  </si>
  <si>
    <t>STRASBOURG MEINAU</t>
  </si>
  <si>
    <t xml:space="preserve">STRASBOURG MONTAGNE VERTE </t>
  </si>
  <si>
    <t>STRASBOURG NEUDORF</t>
  </si>
  <si>
    <t>STRASBOURG ROBERTSAU</t>
  </si>
  <si>
    <t xml:space="preserve">STRASBOURG STOCKFELD </t>
  </si>
  <si>
    <t>STRASBOURG STOCKFELD</t>
  </si>
  <si>
    <t>STRASBOURG VOSGES</t>
  </si>
  <si>
    <t>Haut-Rhin</t>
  </si>
  <si>
    <t>COLMAR</t>
  </si>
  <si>
    <t>COLMAR MARAICHERS</t>
  </si>
  <si>
    <t>COLMAR REPUBLIQUE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</si>
  <si>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</si>
  <si>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</si>
  <si>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</si>
  <si>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</si>
  <si>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>PULVERSHEIM</t>
  </si>
  <si>
    <t xml:space="preserve">GUEBWILLER </t>
  </si>
  <si>
    <t xml:space="preserve">HORBOURG WIHR </t>
  </si>
  <si>
    <t xml:space="preserve">INGERSHEIM </t>
  </si>
  <si>
    <t>KAYSERSBERG</t>
  </si>
  <si>
    <t xml:space="preserve">MUNSTER </t>
  </si>
  <si>
    <t>MUNTZENHEIM</t>
  </si>
  <si>
    <t xml:space="preserve">NEUF BRISACH </t>
  </si>
  <si>
    <t>ORBEY</t>
  </si>
  <si>
    <t xml:space="preserve">LAPOUTROIE </t>
  </si>
  <si>
    <t>RIBEAUVILLE</t>
  </si>
  <si>
    <t>ROUFFACH</t>
  </si>
  <si>
    <t xml:space="preserve">SOULTZMATT </t>
  </si>
  <si>
    <t xml:space="preserve">SAINTE MARIE AUX MINES </t>
  </si>
  <si>
    <t xml:space="preserve">LIEPVRE </t>
  </si>
  <si>
    <t xml:space="preserve">SOULTZ </t>
  </si>
  <si>
    <t>WINTZENHEIM</t>
  </si>
  <si>
    <t>MULHOUSE</t>
  </si>
  <si>
    <t>ALTKIRCH</t>
  </si>
  <si>
    <t>FERRETTE</t>
  </si>
  <si>
    <t xml:space="preserve">BRUNSTATT </t>
  </si>
  <si>
    <t xml:space="preserve">CERNAY </t>
  </si>
  <si>
    <t xml:space="preserve">DANNEMARIE </t>
  </si>
  <si>
    <t>SEPPOIS LE BAS</t>
  </si>
  <si>
    <t xml:space="preserve">ILLZACH </t>
  </si>
  <si>
    <t>MASEVAUX</t>
  </si>
  <si>
    <t xml:space="preserve">MULHOUSE DORNACH </t>
  </si>
  <si>
    <t xml:space="preserve">MULHOUSE REUNION </t>
  </si>
  <si>
    <t>MULHOUSE ROOSEVELT</t>
  </si>
  <si>
    <t>PFASTATT</t>
  </si>
  <si>
    <t xml:space="preserve">RIEDISHEIM </t>
  </si>
  <si>
    <t xml:space="preserve">RIXHEIM </t>
  </si>
  <si>
    <t>SAINT LOUIS</t>
  </si>
  <si>
    <t>HUNINGUE</t>
  </si>
  <si>
    <t>SIERENTZ</t>
  </si>
  <si>
    <t>THANN</t>
  </si>
  <si>
    <t xml:space="preserve">SAINT AMARIN </t>
  </si>
  <si>
    <t>WITTELSHEIM</t>
  </si>
  <si>
    <t xml:space="preserve">WITTENHEIM </t>
  </si>
  <si>
    <t>Marne-Ardennes</t>
  </si>
  <si>
    <t>CHALONS EN CHAMPAGNE</t>
  </si>
  <si>
    <t>CHALONS ROOSEVELT</t>
  </si>
  <si>
    <t>CHALONS VIVIERS</t>
  </si>
  <si>
    <t>FAGNIERES LECLERC</t>
  </si>
  <si>
    <t>MONTMIRAIL</t>
  </si>
  <si>
    <t>MOURMELON suippes</t>
  </si>
  <si>
    <t>SAINTE MENEHOULD</t>
  </si>
  <si>
    <t>SARRY</t>
  </si>
  <si>
    <t>SEZANNE CHAMP BENOIST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</si>
  <si>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</si>
  <si>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</si>
  <si>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</si>
  <si>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</si>
  <si>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</si>
  <si>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</si>
  <si>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</si>
  <si>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</si>
  <si>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</si>
  <si>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</si>
  <si>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</si>
  <si>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</si>
  <si>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 LA HALLE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</si>
  <si>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</si>
  <si>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</si>
  <si>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</si>
  <si>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</si>
  <si>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</si>
  <si>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</si>
  <si>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</si>
  <si>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</si>
  <si>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 VERRON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</si>
  <si>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</si>
  <si>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</si>
  <si>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</si>
  <si>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</si>
  <si>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</si>
  <si>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</si>
  <si>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</si>
  <si>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</si>
  <si>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</si>
  <si>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</si>
  <si>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</si>
  <si>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REIMS SAINTE ANNE</t>
  </si>
  <si>
    <t>TINQUEUX</t>
  </si>
  <si>
    <t>VERZY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</si>
  <si>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</si>
  <si>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</si>
  <si>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</si>
  <si>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</si>
  <si>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</si>
  <si>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</si>
  <si>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</si>
  <si>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</si>
  <si>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</si>
  <si>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</si>
  <si>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</si>
  <si>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</si>
  <si>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</si>
  <si>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</si>
  <si>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</si>
  <si>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</si>
  <si>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</si>
  <si>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</si>
  <si>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</si>
  <si>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</si>
  <si>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</si>
  <si>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 CENTRALE</t>
  </si>
  <si>
    <t>CHALIGNY NEUVES MAISONS</t>
  </si>
  <si>
    <t>CHAMPIGNEULLES</t>
  </si>
  <si>
    <t>DIEULOUARD</t>
  </si>
  <si>
    <t>FROUARD</t>
  </si>
  <si>
    <t>JARNY</t>
  </si>
  <si>
    <t>JOEUF MAIRIE</t>
  </si>
  <si>
    <t>LAXOU ARISTIDE BRIAND</t>
  </si>
  <si>
    <t>LAXOU LA SAPINIERE</t>
  </si>
  <si>
    <t>LUDRES</t>
  </si>
  <si>
    <t>NANCY PLATEAU DE HAYE</t>
  </si>
  <si>
    <t>NANCY TROIS MAISONS</t>
  </si>
  <si>
    <t>PAGNY SUR MOSELLE</t>
  </si>
  <si>
    <t>PIENNES</t>
  </si>
  <si>
    <t>POMPEY</t>
  </si>
  <si>
    <t>PONT A MOUSSON BREUIL</t>
  </si>
  <si>
    <t>PONT A MOUSSON CENTRALE</t>
  </si>
  <si>
    <t>TOUL REPUBLIQUE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</si>
  <si>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</si>
  <si>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</si>
  <si>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</si>
  <si>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</si>
  <si>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</si>
  <si>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</si>
  <si>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</si>
  <si>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</si>
  <si>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</si>
  <si>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</si>
  <si>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</si>
  <si>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</si>
  <si>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</si>
  <si>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</si>
  <si>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</si>
  <si>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</si>
  <si>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</si>
  <si>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</si>
  <si>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</si>
  <si>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</si>
  <si>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</si>
  <si>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</si>
  <si>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</si>
  <si>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</si>
  <si>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</si>
  <si>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</si>
  <si>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</si>
  <si>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HAUT DE BLEMONT</t>
  </si>
  <si>
    <t>METZ MOZART</t>
  </si>
  <si>
    <t>METZ PLAPPEVILLE</t>
  </si>
  <si>
    <t>METZ POMPIDOU</t>
  </si>
  <si>
    <t>METZ REPUBLIQUE</t>
  </si>
  <si>
    <t>METZ SAINT JULIEN</t>
  </si>
  <si>
    <t>METZ SAINT LIVIER</t>
  </si>
  <si>
    <t>METZ SAINT LOUIS</t>
  </si>
  <si>
    <t>METZ SAINT MAXIMIN</t>
  </si>
  <si>
    <t>MONTIGNY CENTRALE</t>
  </si>
  <si>
    <t>MOULINS LES METZ</t>
  </si>
  <si>
    <t>REMILLY</t>
  </si>
  <si>
    <t>ROMBAS</t>
  </si>
  <si>
    <t>SAINTE MARIE AUX CHENES</t>
  </si>
  <si>
    <t>WOIPPY BONNE FONTAINE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</si>
  <si>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</si>
  <si>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</si>
  <si>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</si>
  <si>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</si>
  <si>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</si>
  <si>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</si>
  <si>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</si>
  <si>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</si>
  <si>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</si>
  <si>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</si>
  <si>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</si>
  <si>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</si>
  <si>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</si>
  <si>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</si>
  <si>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</si>
  <si>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</si>
  <si>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</si>
  <si>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 CENTRALE</t>
  </si>
  <si>
    <t>STIRING WENDEL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</si>
  <si>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</si>
  <si>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</si>
  <si>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</si>
  <si>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</si>
  <si>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</si>
  <si>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</si>
  <si>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</si>
  <si>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</si>
  <si>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</si>
  <si>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</si>
  <si>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</si>
  <si>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</si>
  <si>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</si>
  <si>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</si>
  <si>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</si>
  <si>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</si>
  <si>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</si>
  <si>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</si>
  <si>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</si>
  <si>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</si>
  <si>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 JEANNE D ARC</t>
  </si>
  <si>
    <t>YUTZ</t>
  </si>
  <si>
    <t>Vosges</t>
  </si>
  <si>
    <t>EPINAL</t>
  </si>
  <si>
    <t>CHANTRAINE</t>
  </si>
  <si>
    <t>CHARMES</t>
  </si>
  <si>
    <t>CHATENOIS</t>
  </si>
  <si>
    <t>DARNEY</t>
  </si>
  <si>
    <t>DOCELLES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</si>
  <si>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</si>
  <si>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</si>
  <si>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</si>
  <si>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</si>
  <si>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</si>
  <si>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</si>
  <si>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</si>
  <si>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</si>
  <si>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</si>
  <si>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</si>
  <si>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</si>
  <si>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</si>
  <si>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</si>
  <si>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</si>
  <si>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</si>
  <si>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</si>
  <si>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</si>
  <si>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</si>
  <si>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</si>
  <si>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</si>
  <si>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</si>
  <si>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</si>
  <si>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</si>
  <si>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</si>
  <si>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</si>
  <si>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</si>
  <si>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Multimédia</t>
  </si>
  <si>
    <t>MON BANQUIER EN LIGNE</t>
  </si>
  <si>
    <t>Mon banquier en ligne</t>
  </si>
  <si>
    <t>MON AGENCE</t>
  </si>
  <si>
    <t>Agence du personnel</t>
  </si>
  <si>
    <t>ETP</t>
  </si>
  <si>
    <t>80% 100%</t>
  </si>
  <si>
    <t>100% 110%</t>
  </si>
  <si>
    <t>100% 120%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</si>
  <si>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</si>
  <si>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</si>
  <si>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</si>
  <si>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</si>
  <si>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</si>
  <si>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</si>
  <si>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</si>
  <si>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 pnb</t>
  </si>
  <si>
    <t>Marne Ardennes</t>
  </si>
  <si>
    <t>Engagements crédit MLT CBM LLD par ETP</t>
  </si>
  <si>
    <t>Qualité NPS PRO CEGEE</t>
  </si>
  <si>
    <t>Ventes brutes de forfaits Pro et Asso
par ETP</t>
  </si>
  <si>
    <t xml:space="preserve">Excédents  marché des professionnels </t>
  </si>
  <si>
    <t>Agence</t>
  </si>
  <si>
    <t>DOM Idnt Extr Eds Niv7</t>
  </si>
  <si>
    <t>DOM Desg Cour Eds Niv7</t>
  </si>
  <si>
    <t>REG_PRODUIT</t>
  </si>
  <si>
    <t>REG_PRODUIT_N1</t>
  </si>
  <si>
    <t>EXC_MONT</t>
  </si>
  <si>
    <t>EXC_NBRE</t>
  </si>
  <si>
    <t>OUV BRUT</t>
  </si>
  <si>
    <t>VERSEMENTS</t>
  </si>
  <si>
    <t>RELATION</t>
  </si>
  <si>
    <t>HORS GROUPE</t>
  </si>
  <si>
    <t>AUTRES</t>
  </si>
  <si>
    <t>PROF</t>
  </si>
  <si>
    <t>0</t>
  </si>
  <si>
    <t>BAS RHIN</t>
  </si>
  <si>
    <t>PRIVEE</t>
  </si>
  <si>
    <t>EP_BILAN</t>
  </si>
  <si>
    <t>EPARGNE CCE</t>
  </si>
  <si>
    <t>LIVRETS</t>
  </si>
  <si>
    <t>PARTS SOCIALES</t>
  </si>
  <si>
    <t>PEL</t>
  </si>
  <si>
    <t>EP_FINANCIERE</t>
  </si>
  <si>
    <t>ASSURANCE</t>
  </si>
  <si>
    <t>LIVRET A</t>
  </si>
  <si>
    <t>BANQUE DIGITALE</t>
  </si>
  <si>
    <t>HAUT RHIN</t>
  </si>
  <si>
    <t>MARNE ARDENNES</t>
  </si>
  <si>
    <t>MARNE</t>
  </si>
  <si>
    <t>Somme :</t>
  </si>
  <si>
    <t>PDV</t>
  </si>
  <si>
    <t>NOGRP</t>
  </si>
  <si>
    <t>LIBELLE GROUPE</t>
  </si>
  <si>
    <t>TYPE_PRET</t>
  </si>
  <si>
    <t>MONT_ENG</t>
  </si>
  <si>
    <t>Nombre Engagements Nets</t>
  </si>
  <si>
    <t>Forfaits  PRO</t>
  </si>
  <si>
    <t>AG</t>
  </si>
  <si>
    <t>CODE EDS</t>
  </si>
  <si>
    <t>LIBELLE EDS</t>
  </si>
  <si>
    <t>REGROUP</t>
  </si>
  <si>
    <t>PRODUIT N1</t>
  </si>
  <si>
    <t>OUVERTURES</t>
  </si>
  <si>
    <t>CLOTURES</t>
  </si>
  <si>
    <t>VENTES NETTES</t>
  </si>
  <si>
    <t>FORFAIT PRO</t>
  </si>
  <si>
    <t>Evolution Proactif
par ETP</t>
  </si>
  <si>
    <t>Variation</t>
  </si>
  <si>
    <t>Mettre a jour</t>
  </si>
  <si>
    <t>Engagement</t>
  </si>
  <si>
    <t>CREDIT MLT</t>
  </si>
  <si>
    <t>Excédent collecte</t>
  </si>
  <si>
    <t>forfaits</t>
  </si>
  <si>
    <t>Ventes brutes</t>
  </si>
  <si>
    <t>Proactif</t>
  </si>
  <si>
    <t>PNB</t>
  </si>
  <si>
    <t>etp</t>
  </si>
  <si>
    <t>eds</t>
  </si>
  <si>
    <t>ETP MOYEN</t>
  </si>
  <si>
    <t>SEDAN</t>
  </si>
  <si>
    <t>CE GEE</t>
  </si>
  <si>
    <t>NOGENT</t>
  </si>
  <si>
    <t>BRIENNE LE CHATEAU</t>
  </si>
  <si>
    <t>TROYES 1ER MAI</t>
  </si>
  <si>
    <t>ROMILLY SUR SEINE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</si>
  <si>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</si>
  <si>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</si>
  <si>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</si>
  <si>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</si>
  <si>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</si>
  <si>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</si>
  <si>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</si>
  <si>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</si>
  <si>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SCHWEIGHOUSE SUR MODER</t>
  </si>
  <si>
    <t>SOUFFLENHEIM</t>
  </si>
  <si>
    <t>SOULTZ SOUS FORETS</t>
  </si>
  <si>
    <t>TRUCHTERSHEIM</t>
  </si>
  <si>
    <t>WOERTH</t>
  </si>
  <si>
    <t>BARR</t>
  </si>
  <si>
    <t>BENFELD</t>
  </si>
  <si>
    <t>ERSTEIN</t>
  </si>
  <si>
    <t>FEGERSHEIM</t>
  </si>
  <si>
    <t>SARREGUEMINES</t>
  </si>
  <si>
    <t>ILLKIRCH CENTRE</t>
  </si>
  <si>
    <t>MARCKOLSHEIM</t>
  </si>
  <si>
    <t>MARLENHEIM</t>
  </si>
  <si>
    <t>MUTZIG</t>
  </si>
  <si>
    <t>OBERNAI</t>
  </si>
  <si>
    <t>ROSHEIM</t>
  </si>
  <si>
    <t>SCHIRMECK</t>
  </si>
  <si>
    <t>SELESTAT CENTRE</t>
  </si>
  <si>
    <t>WASSELONNE</t>
  </si>
  <si>
    <t>BISCHHEIM</t>
  </si>
  <si>
    <t>LA WANTZENAU</t>
  </si>
  <si>
    <t>MOURMELON LE GRAND</t>
  </si>
  <si>
    <t>REICHSTETT</t>
  </si>
  <si>
    <t>SCHILTIGHEIM CENTRE</t>
  </si>
  <si>
    <t>SCHILTIGHEIM KLEBER</t>
  </si>
  <si>
    <t>STRASBOURG AUSTERLITZ</t>
  </si>
  <si>
    <t>STRASBOURG FRANCS BOURGEOIS</t>
  </si>
  <si>
    <t>STRASBOURG KOENIGSHOFFEN</t>
  </si>
  <si>
    <t>STRASBOURG MONTAGNE VERTE</t>
  </si>
  <si>
    <t>EPERNAY</t>
  </si>
  <si>
    <t>COLMAR SAINT JOSEPH</t>
  </si>
  <si>
    <t>COLMAR SAINTE MARIE</t>
  </si>
  <si>
    <t>COLMAR VAUBAN</t>
  </si>
  <si>
    <t>SEZANNE</t>
  </si>
  <si>
    <t>ENSISHEIM</t>
  </si>
  <si>
    <t>GUEBWILLER</t>
  </si>
  <si>
    <t>HORBOURG WIHR</t>
  </si>
  <si>
    <t>INGERSHEIM</t>
  </si>
  <si>
    <t>MUNSTER</t>
  </si>
  <si>
    <t>BRIEY</t>
  </si>
  <si>
    <t>NEUF BRISACH</t>
  </si>
  <si>
    <t>JOEUF</t>
  </si>
  <si>
    <t>SAINTE MARIE AUX MINES</t>
  </si>
  <si>
    <t>SOULTZ</t>
  </si>
  <si>
    <t>BRUNSTATT</t>
  </si>
  <si>
    <t>CERNAY</t>
  </si>
  <si>
    <t>DANNEMARIE</t>
  </si>
  <si>
    <t>ILLZACH</t>
  </si>
  <si>
    <t>MULHOUSE DORNACH</t>
  </si>
  <si>
    <t>MULHOUSE REUNION</t>
  </si>
  <si>
    <t>RIEDISHEIM</t>
  </si>
  <si>
    <t>RIXHEIM</t>
  </si>
  <si>
    <t>WITTENHEIM</t>
  </si>
  <si>
    <t>TOUL</t>
  </si>
  <si>
    <t>LAXOU SAPINIERE</t>
  </si>
  <si>
    <t>UCKANGE</t>
  </si>
  <si>
    <t>WOIPPY</t>
  </si>
  <si>
    <t>METZ SARRE</t>
  </si>
  <si>
    <t>SAINT JULIEN LES METZ</t>
  </si>
  <si>
    <t>MONTIGNY LES METZ</t>
  </si>
  <si>
    <t>CHATENOIS VOSGES</t>
  </si>
  <si>
    <t>ILLKIRCH NORD</t>
  </si>
  <si>
    <t>OSTWALD</t>
  </si>
  <si>
    <t>VENDENHEIM</t>
  </si>
  <si>
    <t>STRASBOURG GARE</t>
  </si>
  <si>
    <t>DRUSENHEIM</t>
  </si>
  <si>
    <t>WEITBRUCH</t>
  </si>
  <si>
    <t>REICHSHOFFEN</t>
  </si>
  <si>
    <t>GUNDERSHOFFEN</t>
  </si>
  <si>
    <t>BETSCHDORF</t>
  </si>
  <si>
    <t>WINGEN SUR MODER</t>
  </si>
  <si>
    <t>MARMOUTIER</t>
  </si>
  <si>
    <t>LAPOUTROIE</t>
  </si>
  <si>
    <t>SOULTZMATT</t>
  </si>
  <si>
    <t>MBL</t>
  </si>
  <si>
    <t>LIEPVRE</t>
  </si>
  <si>
    <t>SAINT AMARIN</t>
  </si>
  <si>
    <t>/ etp</t>
  </si>
  <si>
    <t>PV PART SUR OBJECTIFS</t>
  </si>
  <si>
    <t>Direction</t>
  </si>
  <si>
    <t>ETP perf</t>
  </si>
  <si>
    <t>actif + équipé</t>
  </si>
  <si>
    <t>PERD</t>
  </si>
  <si>
    <t>DIRECTION_COMMERCIALE</t>
  </si>
  <si>
    <t>SECTEUR</t>
  </si>
  <si>
    <t>ES</t>
  </si>
  <si>
    <t>SITE</t>
  </si>
  <si>
    <t>STOCK_AE</t>
  </si>
  <si>
    <t>VAR_AE_M1</t>
  </si>
  <si>
    <t>BANQUE DU DIRIGEANT</t>
  </si>
  <si>
    <t>SUIPPES</t>
  </si>
  <si>
    <t>ENTREPRISES AUBE HAUTE MARNE</t>
  </si>
  <si>
    <t>STRASBOURG NEUDORF 2</t>
  </si>
  <si>
    <t>PILCOM BDD PROS AE AGENCE</t>
  </si>
  <si>
    <t>Excédents de collecte par ETP 
yc DAV</t>
  </si>
  <si>
    <t>NUMERO DE PERSONNE</t>
  </si>
  <si>
    <t>FLLD</t>
  </si>
  <si>
    <t>CBM007</t>
  </si>
  <si>
    <t>Id_UC</t>
  </si>
  <si>
    <t>Id_groupe</t>
  </si>
  <si>
    <t>Id_Agence</t>
  </si>
  <si>
    <t>Lib_Agence</t>
  </si>
  <si>
    <t>STRASBOURG HALLES (yc Mésange)</t>
  </si>
  <si>
    <t>MOURMELON SUIPPES</t>
  </si>
  <si>
    <t>AGENCE DU PERSONNEL</t>
  </si>
  <si>
    <t>Territoire_CHARLEVILLE_MEZIERES</t>
  </si>
  <si>
    <t>Territoire_CHALONS_EN_CHAMPAGNE</t>
  </si>
  <si>
    <t>Territoire_REIMS</t>
  </si>
  <si>
    <t>Territoire_TROYES</t>
  </si>
  <si>
    <t>Territoire_CHAUMONT</t>
  </si>
  <si>
    <t>Territoire_SAINT_DIE</t>
  </si>
  <si>
    <t>Territoire_EPINAL</t>
  </si>
  <si>
    <t>Territoire_NANCY</t>
  </si>
  <si>
    <t>Territoire_PONT_A_MOUSSON</t>
  </si>
  <si>
    <t>Territoire_VERDUN</t>
  </si>
  <si>
    <t>Territoire_METZ</t>
  </si>
  <si>
    <t>Territoire_MOSELLE_NORD</t>
  </si>
  <si>
    <t>Territoire_MOSELLE_EST</t>
  </si>
  <si>
    <t>Territoire_STRASBOURG</t>
  </si>
  <si>
    <t>Territoire_SELESTAT</t>
  </si>
  <si>
    <t>Territoire_HAGUENAU</t>
  </si>
  <si>
    <t>Territoire_COLMAR</t>
  </si>
  <si>
    <t>Territoire_MULHOUSE</t>
  </si>
  <si>
    <t>AGENCE_DU_PERSONNEL</t>
  </si>
  <si>
    <t>ESPACE_MESANGE</t>
  </si>
  <si>
    <t>MON_BANQUIER_EN_LIGNE</t>
  </si>
  <si>
    <t>BANQUE_DU_DIRIGEANT</t>
  </si>
  <si>
    <t>MARNE_ARDENNES</t>
  </si>
  <si>
    <t>AUBE_HAUTE_MARNE</t>
  </si>
  <si>
    <t>MEURTHE_ET_MOSELLE_MEUSE</t>
  </si>
  <si>
    <t>BAS_RHIN</t>
  </si>
  <si>
    <t>HAUT_RHIN</t>
  </si>
  <si>
    <t>AGENCE_PERSONNEL</t>
  </si>
  <si>
    <t>MESANGE</t>
  </si>
  <si>
    <t>BANQUE_DIRIGEANT</t>
  </si>
  <si>
    <t>CEGEE</t>
  </si>
  <si>
    <t>PNB PRO</t>
  </si>
  <si>
    <t>Non disponible</t>
  </si>
  <si>
    <t>Evolution 
Proactifs + Proactifs Equipés
par ETP</t>
  </si>
  <si>
    <t>ETP perf PRO = GC Pro + 0,1 etp par agence + CA Viti</t>
  </si>
  <si>
    <t>1er trim</t>
  </si>
  <si>
    <t>Directions régionales</t>
  </si>
  <si>
    <t>AUBE HAUTE-MARNE</t>
  </si>
  <si>
    <t>ETP Directions régionales</t>
  </si>
  <si>
    <t>CODE PRODUIT</t>
  </si>
  <si>
    <t>CODE PRODUIT SERV NATN</t>
  </si>
  <si>
    <t>REFERENCE PRODUIT</t>
  </si>
  <si>
    <t>NUMERO CONTRAT</t>
  </si>
  <si>
    <t>DATE OUVERTURE</t>
  </si>
  <si>
    <t>DATE ECHEANCE</t>
  </si>
  <si>
    <t>MONTANT AUTORISE</t>
  </si>
  <si>
    <t>MONTANT ENCOURS FIN DE MOIS</t>
  </si>
  <si>
    <t>QUOTITE EN RISQUE PORTEE PAR LA CE GARANTE</t>
  </si>
  <si>
    <t>CODE ETAT GENERAL</t>
  </si>
  <si>
    <t>REF. EDS RATT. Niv4</t>
  </si>
  <si>
    <t>STOCK_ACTIF</t>
  </si>
  <si>
    <t>VAR_ACTIF_M1</t>
  </si>
  <si>
    <t>ENTREPRISES ALSACE NORD</t>
  </si>
  <si>
    <t>ENT INNOVANTE SUD LORRAINE</t>
  </si>
  <si>
    <t>PILCOM BDD PROS ACTIFS AGENCE</t>
  </si>
  <si>
    <t>srs5</t>
  </si>
  <si>
    <t>Arrêté</t>
  </si>
  <si>
    <t>Saisonnalité</t>
  </si>
  <si>
    <t>OBJ EXC DAV</t>
  </si>
  <si>
    <t>OBJ EXC COLLECTE</t>
  </si>
  <si>
    <t>TOTAL</t>
  </si>
  <si>
    <t>YC DAV</t>
  </si>
  <si>
    <t>BAROMETRE BDD - MARCHE PROFESSIONNELS</t>
  </si>
  <si>
    <t>PROFESSIONNELS DE L IMMOBILIER</t>
  </si>
  <si>
    <t>FRONT OFFICE PCA LORRAINE</t>
  </si>
  <si>
    <t>Réalisation moyenne par ETP</t>
  </si>
  <si>
    <t>Accueil</t>
  </si>
  <si>
    <t>Marge  crédit MLT</t>
  </si>
  <si>
    <t>du fichier indicateurs cumulés</t>
  </si>
  <si>
    <t>MIA</t>
  </si>
  <si>
    <t>MIA  Taux de marge crédit MLT</t>
  </si>
  <si>
    <t xml:space="preserve"> marge crédit MLT</t>
  </si>
  <si>
    <t>MIA
Taux de marge crédit MLT</t>
  </si>
  <si>
    <t>BAROMETRE BDD - PRESCRIPTION PROFESSIONNELLE</t>
  </si>
  <si>
    <t>BAROMETRE BDD - MARCHE ASSOCIATIONS DE PROXIMITE</t>
  </si>
  <si>
    <t>Excédents de collecte PRO+AP par ETP 
yc DAV PRO+AP</t>
  </si>
  <si>
    <t>Ventes brutes de forfaits Association
par ETP</t>
  </si>
  <si>
    <t>Evolution 
clients actifs associations
par ETP</t>
  </si>
  <si>
    <t>Taux de complétude DRC 
EER</t>
  </si>
  <si>
    <t>ASSOCIATIS ESSENTIEL</t>
  </si>
  <si>
    <t>Reference externe de suivi</t>
  </si>
  <si>
    <t>SUIVI Desg Cour Eds</t>
  </si>
  <si>
    <t>Libl Comm Niv2</t>
  </si>
  <si>
    <t>Libl Comm Niv1</t>
  </si>
  <si>
    <t>Excédent en montant</t>
  </si>
  <si>
    <t>HOUPIN VALERIE</t>
  </si>
  <si>
    <t>CAT</t>
  </si>
  <si>
    <t>CAT A TAUX PROGRESSIF</t>
  </si>
  <si>
    <t>COMPTES PARTS SOCIALES</t>
  </si>
  <si>
    <t>COMPTE TITRE ORDINAIRE</t>
  </si>
  <si>
    <t>LIVRET B</t>
  </si>
  <si>
    <t>OBLIGATIONS</t>
  </si>
  <si>
    <t>EMPRUNT ECUREUIL</t>
  </si>
  <si>
    <t>OPCVM</t>
  </si>
  <si>
    <t>OPCVM Natixis AM Réseau</t>
  </si>
  <si>
    <t>SICAV FCP HORS RESEAU</t>
  </si>
  <si>
    <t>Periode Arrete Des Infos</t>
  </si>
  <si>
    <t>Solde Moyen Crediteur</t>
  </si>
  <si>
    <t>Variation Solde Moyen Crediteur</t>
  </si>
  <si>
    <t>Gestionnaire clientèle Association</t>
  </si>
  <si>
    <t>Date Arrete Info</t>
  </si>
  <si>
    <t>Libl Niv1</t>
  </si>
  <si>
    <t>Code Niv1</t>
  </si>
  <si>
    <t>Numero De Personne Selectionne</t>
  </si>
  <si>
    <t>Nombre D Ouvertures De Services</t>
  </si>
  <si>
    <t xml:space="preserve">ASSESS              </t>
  </si>
  <si>
    <t>Numero de personne</t>
  </si>
  <si>
    <t>Code structure de rattachement</t>
  </si>
  <si>
    <t>Code structure de suivi</t>
  </si>
  <si>
    <t>Libelle marche niveau 2</t>
  </si>
  <si>
    <t>Nbre client Actif</t>
  </si>
  <si>
    <t>ASSOCIATION DE PROXIMITE</t>
  </si>
  <si>
    <t>Evolution clients actifs association</t>
  </si>
  <si>
    <t>PERD_ARRT_INFO</t>
  </si>
  <si>
    <t>LIBL_MARC_NIV1</t>
  </si>
  <si>
    <t>IDNT_EXTR_EDS</t>
  </si>
  <si>
    <t>NB_EER</t>
  </si>
  <si>
    <t>NB_EER_DRC_COMP</t>
  </si>
  <si>
    <t>PRCT_EER_DRC_COMP</t>
  </si>
  <si>
    <t>NB_PERS</t>
  </si>
  <si>
    <t>NB_DRC_COMP</t>
  </si>
  <si>
    <t>PRCT_DRC_COMP</t>
  </si>
  <si>
    <t>Taux de complétude DRC 
Stock</t>
  </si>
  <si>
    <t>EER</t>
  </si>
  <si>
    <t>STOCK</t>
  </si>
  <si>
    <t>DRC marché associations de proximité</t>
  </si>
  <si>
    <t>61150742                   </t>
  </si>
  <si>
    <t>61188698                   </t>
  </si>
  <si>
    <t>61122980                   </t>
  </si>
  <si>
    <t>61156986                   </t>
  </si>
  <si>
    <t>61120810                   </t>
  </si>
  <si>
    <t>61122836                   </t>
  </si>
  <si>
    <t>61031640                   </t>
  </si>
  <si>
    <t>61127933                   </t>
  </si>
  <si>
    <t>61166368                   </t>
  </si>
  <si>
    <t>61148925                   </t>
  </si>
  <si>
    <t>61053147                   </t>
  </si>
  <si>
    <t>61053159                   </t>
  </si>
  <si>
    <t>61055199                   </t>
  </si>
  <si>
    <t>61179176                   </t>
  </si>
  <si>
    <t>61155147                   </t>
  </si>
  <si>
    <t>61043120                   </t>
  </si>
  <si>
    <t>61153585                   </t>
  </si>
  <si>
    <t>61133271                   </t>
  </si>
  <si>
    <t>61129421                   </t>
  </si>
  <si>
    <t>61129429                   </t>
  </si>
  <si>
    <t>61131365                   </t>
  </si>
  <si>
    <t>61170057                   </t>
  </si>
  <si>
    <t>61125973                   </t>
  </si>
  <si>
    <t>61153465                   </t>
  </si>
  <si>
    <t>61151604                   </t>
  </si>
  <si>
    <t>201911</t>
  </si>
  <si>
    <t>colonne 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</si>
</sst>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64" formatCode="_-* #,##0.00\ _€_-;\-* #,##0.00\ _€_-;_-* &quot;-&quot;??\ _€_-;_-@_-"/>
    <numFmt numFmtId="165" formatCode="00000"/>
    <numFmt numFmtId="166" formatCode="######;\-######;0"/>
    <numFmt numFmtId="167" formatCode="0.0"/>
    <numFmt numFmtId="168" formatCode="#,##0.0"/>
    <numFmt numFmtId="169" formatCode="[$-40C]d\-mmm\-yyyy;@"/>
    <numFmt numFmtId="170" formatCode="_-* #,##0\ _F_-;\-* #,##0\ _F_-;_-* &quot;-&quot;??\ _F_-;_-@_-"/>
    <numFmt numFmtId="171" formatCode="_-* #,##0\ _€_-;\-* #,##0\ _€_-;_-* &quot;-&quot;??\ _€_-;_-@_-"/>
    <numFmt numFmtId="172" formatCode="dd\/mm\/yyyy"/>
    <numFmt numFmtId="173" formatCode="###,###;\-###,###;0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name val="Calibri"/>
      <family val="2"/>
      <scheme val="minor"/>
    </font>
    <font>
      <sz val="9"/>
      <name val="Arial"/>
      <family val="2"/>
    </font>
    <font>
      <sz val="9"/>
      <color rgb="FFFF0000"/>
      <name val="Arial"/>
      <family val="2"/>
    </font>
    <font>
      <sz val="6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FFFFFF"/>
      <name val="Arial"/>
    </font>
    <font>
      <sz val="10"/>
      <color indexed="8"/>
      <name val="Arial"/>
    </font>
    <font>
      <sz val="11"/>
      <color indexed="8"/>
      <name val="Calibri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rgb="FFFFFFFF"/>
      <name val="Arial"/>
    </font>
    <font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2"/>
      <color rgb="FF000000"/>
      <name val="Arial"/>
    </font>
    <font>
      <b/>
      <sz val="9"/>
      <color rgb="FF333333"/>
      <name val="Arial"/>
    </font>
    <font>
      <sz val="9"/>
      <color rgb="FF333333"/>
      <name val="Arial"/>
      <family val="2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2"/>
      <color rgb="FFFF00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00FF"/>
        <bgColor rgb="FFFFFFFF"/>
      </patternFill>
    </fill>
    <fill>
      <patternFill patternType="solid">
        <fgColor rgb="FF80FFFF"/>
        <bgColor rgb="FFFFFFFF"/>
      </patternFill>
    </fill>
    <fill>
      <patternFill patternType="solid">
        <fgColor rgb="FFFFFF80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FFFFBF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B64A0"/>
        <bgColor rgb="FFFFFFFF"/>
      </patternFill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9D9D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8FBFC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</borders>
  <cellStyleXfs count="12">
    <xf numFmtId="0" fontId="0" fillId="0" borderId="0"/>
    <xf numFmtId="9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4" fillId="0" borderId="0"/>
    <xf numFmtId="0" fontId="18" fillId="0" borderId="0"/>
    <xf numFmtId="0" fontId="17" fillId="0" borderId="0"/>
    <xf numFmtId="0" fontId="23" fillId="0" borderId="0"/>
    <xf numFmtId="0" fontId="34" fillId="0" borderId="0" applyNumberFormat="0" applyFill="0" applyBorder="0" applyAlignment="0" applyProtection="0"/>
    <xf numFmtId="0" fontId="40" fillId="0" borderId="0"/>
    <xf numFmtId="0" fontId="17" fillId="0" borderId="0"/>
  </cellStyleXfs>
  <cellXfs count="276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/>
    <xf numFmtId="9" fontId="5" fillId="3" borderId="7" xfId="2" applyNumberFormat="1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right" vertical="center"/>
    </xf>
    <xf numFmtId="0" fontId="5" fillId="3" borderId="6" xfId="2" applyFont="1" applyFill="1" applyBorder="1" applyAlignment="1">
      <alignment horizontal="righ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3" fontId="7" fillId="7" borderId="11" xfId="0" applyNumberFormat="1" applyFont="1" applyFill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1" fontId="7" fillId="7" borderId="12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vertical="center"/>
    </xf>
    <xf numFmtId="0" fontId="8" fillId="0" borderId="13" xfId="0" applyFont="1" applyFill="1" applyBorder="1" applyAlignment="1">
      <alignment vertical="center"/>
    </xf>
    <xf numFmtId="0" fontId="0" fillId="0" borderId="14" xfId="0" applyBorder="1"/>
    <xf numFmtId="3" fontId="0" fillId="0" borderId="14" xfId="0" applyNumberFormat="1" applyBorder="1"/>
    <xf numFmtId="9" fontId="0" fillId="0" borderId="14" xfId="1" applyFont="1" applyBorder="1"/>
    <xf numFmtId="2" fontId="0" fillId="0" borderId="0" xfId="0" applyNumberFormat="1"/>
    <xf numFmtId="0" fontId="6" fillId="4" borderId="13" xfId="0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0" fillId="0" borderId="15" xfId="0" applyBorder="1"/>
    <xf numFmtId="9" fontId="0" fillId="0" borderId="16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9" fontId="0" fillId="0" borderId="17" xfId="0" applyNumberFormat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2" fontId="0" fillId="0" borderId="0" xfId="0" applyNumberFormat="1" applyAlignment="1">
      <alignment horizontal="center"/>
    </xf>
    <xf numFmtId="9" fontId="0" fillId="0" borderId="18" xfId="0" applyNumberFormat="1" applyBorder="1"/>
    <xf numFmtId="0" fontId="0" fillId="0" borderId="0" xfId="0" applyBorder="1"/>
    <xf numFmtId="0" fontId="0" fillId="0" borderId="19" xfId="0" applyBorder="1"/>
    <xf numFmtId="0" fontId="8" fillId="0" borderId="8" xfId="0" applyFont="1" applyFill="1" applyBorder="1" applyAlignment="1">
      <alignment horizontal="left" vertical="center"/>
    </xf>
    <xf numFmtId="0" fontId="8" fillId="0" borderId="8" xfId="0" applyNumberFormat="1" applyFont="1" applyFill="1" applyBorder="1" applyAlignment="1">
      <alignment horizontal="center" vertical="center"/>
    </xf>
    <xf numFmtId="165" fontId="8" fillId="0" borderId="8" xfId="0" applyNumberFormat="1" applyFont="1" applyFill="1" applyBorder="1" applyAlignment="1">
      <alignment horizontal="left" vertical="center"/>
    </xf>
    <xf numFmtId="0" fontId="8" fillId="9" borderId="8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vertical="center"/>
    </xf>
    <xf numFmtId="0" fontId="8" fillId="9" borderId="8" xfId="0" applyFont="1" applyFill="1" applyBorder="1" applyAlignment="1">
      <alignment vertical="center"/>
    </xf>
    <xf numFmtId="0" fontId="8" fillId="0" borderId="20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2" fontId="0" fillId="0" borderId="0" xfId="0" applyNumberFormat="1" applyBorder="1" applyAlignment="1">
      <alignment horizontal="center"/>
    </xf>
    <xf numFmtId="9" fontId="0" fillId="0" borderId="0" xfId="0" applyNumberFormat="1" applyBorder="1"/>
    <xf numFmtId="3" fontId="0" fillId="0" borderId="0" xfId="0" applyNumberFormat="1"/>
    <xf numFmtId="1" fontId="7" fillId="10" borderId="14" xfId="0" applyNumberFormat="1" applyFont="1" applyFill="1" applyBorder="1" applyAlignment="1">
      <alignment horizontal="center" vertical="center" wrapText="1"/>
    </xf>
    <xf numFmtId="1" fontId="7" fillId="2" borderId="14" xfId="0" applyNumberFormat="1" applyFont="1" applyFill="1" applyBorder="1" applyAlignment="1">
      <alignment horizontal="center" vertical="center" wrapText="1"/>
    </xf>
    <xf numFmtId="1" fontId="7" fillId="11" borderId="14" xfId="0" applyNumberFormat="1" applyFont="1" applyFill="1" applyBorder="1" applyAlignment="1">
      <alignment horizontal="center" vertical="center" wrapText="1"/>
    </xf>
    <xf numFmtId="1" fontId="7" fillId="12" borderId="1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8" borderId="19" xfId="0" applyFont="1" applyFill="1" applyBorder="1" applyAlignment="1">
      <alignment horizontal="center" vertical="center" wrapText="1"/>
    </xf>
    <xf numFmtId="9" fontId="0" fillId="0" borderId="16" xfId="0" applyNumberFormat="1" applyBorder="1"/>
    <xf numFmtId="0" fontId="0" fillId="0" borderId="16" xfId="0" applyBorder="1"/>
    <xf numFmtId="9" fontId="0" fillId="0" borderId="17" xfId="0" applyNumberFormat="1" applyBorder="1" applyAlignment="1">
      <alignment horizontal="left"/>
    </xf>
    <xf numFmtId="9" fontId="0" fillId="0" borderId="0" xfId="1" applyFont="1"/>
    <xf numFmtId="0" fontId="10" fillId="13" borderId="0" xfId="0" applyFont="1" applyFill="1" applyAlignment="1">
      <alignment horizontal="left"/>
    </xf>
    <xf numFmtId="49" fontId="11" fillId="13" borderId="21" xfId="0" applyNumberFormat="1" applyFont="1" applyFill="1" applyBorder="1" applyAlignment="1">
      <alignment horizontal="center" vertical="center"/>
    </xf>
    <xf numFmtId="49" fontId="11" fillId="13" borderId="2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5" borderId="22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0" fillId="0" borderId="13" xfId="0" applyBorder="1"/>
    <xf numFmtId="0" fontId="13" fillId="0" borderId="0" xfId="0" applyFont="1"/>
    <xf numFmtId="167" fontId="0" fillId="0" borderId="0" xfId="0" applyNumberFormat="1"/>
    <xf numFmtId="1" fontId="7" fillId="2" borderId="2" xfId="5" applyNumberFormat="1" applyFont="1" applyFill="1" applyBorder="1" applyAlignment="1" applyProtection="1">
      <alignment horizontal="center" vertical="center" wrapText="1"/>
    </xf>
    <xf numFmtId="1" fontId="7" fillId="2" borderId="14" xfId="5" applyNumberFormat="1" applyFont="1" applyFill="1" applyBorder="1" applyAlignment="1" applyProtection="1">
      <alignment horizontal="center" vertical="center" wrapText="1"/>
    </xf>
    <xf numFmtId="1" fontId="12" fillId="2" borderId="23" xfId="0" applyNumberFormat="1" applyFont="1" applyFill="1" applyBorder="1" applyAlignment="1">
      <alignment horizontal="center"/>
    </xf>
    <xf numFmtId="1" fontId="12" fillId="7" borderId="23" xfId="0" applyNumberFormat="1" applyFont="1" applyFill="1" applyBorder="1"/>
    <xf numFmtId="167" fontId="12" fillId="2" borderId="23" xfId="0" applyNumberFormat="1" applyFont="1" applyFill="1" applyBorder="1" applyAlignment="1">
      <alignment horizontal="center"/>
    </xf>
    <xf numFmtId="1" fontId="12" fillId="2" borderId="24" xfId="0" applyNumberFormat="1" applyFont="1" applyFill="1" applyBorder="1" applyAlignment="1">
      <alignment horizontal="center"/>
    </xf>
    <xf numFmtId="1" fontId="12" fillId="7" borderId="24" xfId="0" applyNumberFormat="1" applyFont="1" applyFill="1" applyBorder="1"/>
    <xf numFmtId="1" fontId="12" fillId="2" borderId="25" xfId="0" applyNumberFormat="1" applyFont="1" applyFill="1" applyBorder="1" applyAlignment="1">
      <alignment horizontal="center"/>
    </xf>
    <xf numFmtId="1" fontId="12" fillId="7" borderId="25" xfId="0" applyNumberFormat="1" applyFont="1" applyFill="1" applyBorder="1"/>
    <xf numFmtId="1" fontId="15" fillId="2" borderId="14" xfId="5" applyNumberFormat="1" applyFont="1" applyFill="1" applyBorder="1" applyAlignment="1" applyProtection="1">
      <alignment horizontal="left" vertical="center" wrapText="1"/>
    </xf>
    <xf numFmtId="1" fontId="0" fillId="0" borderId="0" xfId="0" applyNumberFormat="1"/>
    <xf numFmtId="168" fontId="0" fillId="0" borderId="13" xfId="0" applyNumberFormat="1" applyBorder="1"/>
    <xf numFmtId="167" fontId="0" fillId="0" borderId="13" xfId="0" applyNumberFormat="1" applyBorder="1"/>
    <xf numFmtId="168" fontId="0" fillId="0" borderId="14" xfId="0" applyNumberFormat="1" applyBorder="1"/>
    <xf numFmtId="0" fontId="0" fillId="2" borderId="0" xfId="0" applyFill="1"/>
    <xf numFmtId="1" fontId="7" fillId="7" borderId="2" xfId="5" applyNumberFormat="1" applyFont="1" applyFill="1" applyBorder="1" applyAlignment="1" applyProtection="1">
      <alignment horizontal="center" vertical="center" wrapText="1"/>
    </xf>
    <xf numFmtId="1" fontId="7" fillId="7" borderId="14" xfId="5" applyNumberFormat="1" applyFont="1" applyFill="1" applyBorder="1" applyAlignment="1" applyProtection="1">
      <alignment horizontal="center" vertical="center" wrapText="1"/>
    </xf>
    <xf numFmtId="0" fontId="12" fillId="2" borderId="23" xfId="0" applyFont="1" applyFill="1" applyBorder="1" applyAlignment="1">
      <alignment horizontal="center"/>
    </xf>
    <xf numFmtId="0" fontId="12" fillId="7" borderId="23" xfId="0" applyFont="1" applyFill="1" applyBorder="1"/>
    <xf numFmtId="3" fontId="0" fillId="2" borderId="27" xfId="1" applyNumberFormat="1" applyFont="1" applyFill="1" applyBorder="1" applyAlignment="1">
      <alignment vertical="center"/>
    </xf>
    <xf numFmtId="3" fontId="0" fillId="2" borderId="28" xfId="1" applyNumberFormat="1" applyFont="1" applyFill="1" applyBorder="1" applyAlignment="1">
      <alignment vertical="center"/>
    </xf>
    <xf numFmtId="9" fontId="0" fillId="2" borderId="29" xfId="1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/>
    </xf>
    <xf numFmtId="0" fontId="12" fillId="7" borderId="24" xfId="0" applyFont="1" applyFill="1" applyBorder="1"/>
    <xf numFmtId="3" fontId="0" fillId="2" borderId="31" xfId="1" applyNumberFormat="1" applyFont="1" applyFill="1" applyBorder="1"/>
    <xf numFmtId="3" fontId="0" fillId="2" borderId="32" xfId="1" applyNumberFormat="1" applyFont="1" applyFill="1" applyBorder="1"/>
    <xf numFmtId="9" fontId="0" fillId="2" borderId="33" xfId="1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/>
    </xf>
    <xf numFmtId="0" fontId="12" fillId="7" borderId="25" xfId="0" applyFont="1" applyFill="1" applyBorder="1"/>
    <xf numFmtId="3" fontId="0" fillId="2" borderId="35" xfId="1" applyNumberFormat="1" applyFont="1" applyFill="1" applyBorder="1"/>
    <xf numFmtId="3" fontId="0" fillId="2" borderId="36" xfId="1" applyNumberFormat="1" applyFont="1" applyFill="1" applyBorder="1"/>
    <xf numFmtId="9" fontId="0" fillId="2" borderId="37" xfId="1" applyFont="1" applyFill="1" applyBorder="1" applyAlignment="1">
      <alignment horizontal="center" vertical="center"/>
    </xf>
    <xf numFmtId="1" fontId="15" fillId="19" borderId="14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3" fontId="3" fillId="2" borderId="2" xfId="0" applyNumberFormat="1" applyFont="1" applyFill="1" applyBorder="1" applyAlignment="1">
      <alignment vertical="center" wrapText="1"/>
    </xf>
    <xf numFmtId="3" fontId="3" fillId="2" borderId="3" xfId="0" applyNumberFormat="1" applyFont="1" applyFill="1" applyBorder="1" applyAlignment="1">
      <alignment vertical="center" wrapText="1"/>
    </xf>
    <xf numFmtId="3" fontId="3" fillId="2" borderId="4" xfId="0" applyNumberFormat="1" applyFont="1" applyFill="1" applyBorder="1" applyAlignment="1">
      <alignment vertical="center" wrapText="1"/>
    </xf>
    <xf numFmtId="9" fontId="15" fillId="19" borderId="14" xfId="1" applyFont="1" applyFill="1" applyBorder="1" applyAlignment="1" applyProtection="1">
      <alignment horizontal="center" vertical="center" wrapText="1"/>
    </xf>
    <xf numFmtId="168" fontId="0" fillId="2" borderId="27" xfId="1" applyNumberFormat="1" applyFont="1" applyFill="1" applyBorder="1" applyAlignment="1">
      <alignment vertical="center"/>
    </xf>
    <xf numFmtId="168" fontId="0" fillId="2" borderId="28" xfId="1" applyNumberFormat="1" applyFont="1" applyFill="1" applyBorder="1" applyAlignment="1">
      <alignment vertical="center"/>
    </xf>
    <xf numFmtId="168" fontId="0" fillId="2" borderId="31" xfId="1" applyNumberFormat="1" applyFont="1" applyFill="1" applyBorder="1"/>
    <xf numFmtId="168" fontId="0" fillId="2" borderId="32" xfId="1" applyNumberFormat="1" applyFont="1" applyFill="1" applyBorder="1"/>
    <xf numFmtId="168" fontId="0" fillId="2" borderId="35" xfId="1" applyNumberFormat="1" applyFont="1" applyFill="1" applyBorder="1"/>
    <xf numFmtId="168" fontId="0" fillId="2" borderId="36" xfId="1" applyNumberFormat="1" applyFont="1" applyFill="1" applyBorder="1"/>
    <xf numFmtId="167" fontId="15" fillId="19" borderId="14" xfId="5" applyNumberFormat="1" applyFont="1" applyFill="1" applyBorder="1" applyAlignment="1" applyProtection="1">
      <alignment horizontal="center" vertical="center" wrapText="1"/>
    </xf>
    <xf numFmtId="3" fontId="0" fillId="0" borderId="14" xfId="0" applyNumberFormat="1" applyBorder="1" applyAlignment="1">
      <alignment horizontal="center"/>
    </xf>
    <xf numFmtId="3" fontId="0" fillId="2" borderId="28" xfId="1" applyNumberFormat="1" applyFont="1" applyFill="1" applyBorder="1" applyAlignment="1">
      <alignment horizontal="center" vertical="center"/>
    </xf>
    <xf numFmtId="3" fontId="0" fillId="2" borderId="32" xfId="1" applyNumberFormat="1" applyFont="1" applyFill="1" applyBorder="1" applyAlignment="1">
      <alignment horizontal="center"/>
    </xf>
    <xf numFmtId="3" fontId="0" fillId="2" borderId="36" xfId="1" applyNumberFormat="1" applyFont="1" applyFill="1" applyBorder="1" applyAlignment="1">
      <alignment horizontal="center"/>
    </xf>
    <xf numFmtId="167" fontId="0" fillId="0" borderId="14" xfId="1" applyNumberFormat="1" applyFont="1" applyBorder="1"/>
    <xf numFmtId="0" fontId="0" fillId="9" borderId="0" xfId="0" applyFill="1"/>
    <xf numFmtId="2" fontId="15" fillId="19" borderId="14" xfId="5" applyNumberFormat="1" applyFont="1" applyFill="1" applyBorder="1" applyAlignment="1" applyProtection="1">
      <alignment horizontal="center" vertical="center" wrapText="1"/>
    </xf>
    <xf numFmtId="0" fontId="25" fillId="0" borderId="0" xfId="0" applyFont="1" applyFill="1" applyBorder="1"/>
    <xf numFmtId="0" fontId="25" fillId="7" borderId="0" xfId="0" applyFont="1" applyFill="1" applyBorder="1"/>
    <xf numFmtId="170" fontId="25" fillId="21" borderId="0" xfId="3" applyNumberFormat="1" applyFont="1" applyFill="1" applyBorder="1" applyAlignment="1">
      <alignment horizontal="left" vertical="center" wrapText="1"/>
    </xf>
    <xf numFmtId="0" fontId="4" fillId="0" borderId="0" xfId="0" applyFont="1"/>
    <xf numFmtId="0" fontId="16" fillId="0" borderId="10" xfId="7" applyFont="1" applyFill="1" applyBorder="1" applyAlignment="1">
      <alignment horizontal="right" wrapText="1"/>
    </xf>
    <xf numFmtId="0" fontId="26" fillId="0" borderId="0" xfId="0" applyFont="1" applyBorder="1"/>
    <xf numFmtId="0" fontId="0" fillId="0" borderId="0" xfId="0" applyFill="1" applyBorder="1"/>
    <xf numFmtId="0" fontId="4" fillId="0" borderId="0" xfId="0" applyFont="1" applyBorder="1"/>
    <xf numFmtId="0" fontId="0" fillId="22" borderId="0" xfId="0" applyFill="1"/>
    <xf numFmtId="0" fontId="0" fillId="22" borderId="0" xfId="0" applyFill="1" applyBorder="1"/>
    <xf numFmtId="0" fontId="4" fillId="22" borderId="0" xfId="0" applyFont="1" applyFill="1" applyBorder="1"/>
    <xf numFmtId="0" fontId="0" fillId="23" borderId="0" xfId="0" applyFill="1"/>
    <xf numFmtId="0" fontId="0" fillId="23" borderId="0" xfId="0" applyFill="1" applyBorder="1"/>
    <xf numFmtId="0" fontId="4" fillId="23" borderId="0" xfId="0" applyFont="1" applyFill="1" applyBorder="1"/>
    <xf numFmtId="0" fontId="0" fillId="0" borderId="0" xfId="0" applyFill="1"/>
    <xf numFmtId="0" fontId="0" fillId="7" borderId="0" xfId="0" applyFill="1" applyBorder="1"/>
    <xf numFmtId="0" fontId="4" fillId="7" borderId="0" xfId="0" applyFont="1" applyFill="1" applyBorder="1"/>
    <xf numFmtId="0" fontId="4" fillId="0" borderId="0" xfId="0" applyFont="1" applyFill="1"/>
    <xf numFmtId="0" fontId="25" fillId="24" borderId="0" xfId="0" applyFont="1" applyFill="1" applyBorder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3" fontId="25" fillId="0" borderId="0" xfId="0" applyNumberFormat="1" applyFont="1" applyFill="1" applyBorder="1"/>
    <xf numFmtId="3" fontId="4" fillId="0" borderId="0" xfId="0" applyNumberFormat="1" applyFont="1" applyFill="1" applyBorder="1"/>
    <xf numFmtId="3" fontId="25" fillId="9" borderId="0" xfId="3" applyNumberFormat="1" applyFont="1" applyFill="1" applyBorder="1" applyAlignment="1">
      <alignment horizontal="center" vertical="center" wrapText="1"/>
    </xf>
    <xf numFmtId="4" fontId="25" fillId="0" borderId="0" xfId="0" applyNumberFormat="1" applyFont="1" applyFill="1" applyBorder="1"/>
    <xf numFmtId="3" fontId="0" fillId="0" borderId="0" xfId="0" applyNumberFormat="1" applyFill="1" applyBorder="1"/>
    <xf numFmtId="3" fontId="0" fillId="22" borderId="0" xfId="0" applyNumberFormat="1" applyFill="1" applyBorder="1"/>
    <xf numFmtId="171" fontId="0" fillId="23" borderId="0" xfId="3" applyNumberFormat="1" applyFont="1" applyFill="1"/>
    <xf numFmtId="171" fontId="0" fillId="7" borderId="0" xfId="3" applyNumberFormat="1" applyFont="1" applyFill="1"/>
    <xf numFmtId="171" fontId="25" fillId="24" borderId="0" xfId="3" applyNumberFormat="1" applyFont="1" applyFill="1"/>
    <xf numFmtId="171" fontId="27" fillId="0" borderId="0" xfId="0" applyNumberFormat="1" applyFont="1" applyFill="1" applyBorder="1" applyAlignment="1">
      <alignment horizontal="center"/>
    </xf>
    <xf numFmtId="171" fontId="0" fillId="0" borderId="0" xfId="0" applyNumberFormat="1" applyFill="1" applyBorder="1"/>
    <xf numFmtId="0" fontId="2" fillId="0" borderId="0" xfId="0" applyFont="1" applyAlignment="1">
      <alignment horizontal="center"/>
    </xf>
    <xf numFmtId="14" fontId="0" fillId="0" borderId="0" xfId="0" applyNumberFormat="1"/>
    <xf numFmtId="49" fontId="20" fillId="14" borderId="21" xfId="0" applyNumberFormat="1" applyFont="1" applyFill="1" applyBorder="1" applyAlignment="1">
      <alignment horizontal="center" vertical="center"/>
    </xf>
    <xf numFmtId="1" fontId="20" fillId="15" borderId="21" xfId="0" applyNumberFormat="1" applyFont="1" applyFill="1" applyBorder="1" applyAlignment="1">
      <alignment horizontal="center" vertical="center"/>
    </xf>
    <xf numFmtId="166" fontId="20" fillId="15" borderId="21" xfId="0" applyNumberFormat="1" applyFont="1" applyFill="1" applyBorder="1" applyAlignment="1">
      <alignment horizontal="center" vertical="center"/>
    </xf>
    <xf numFmtId="49" fontId="20" fillId="16" borderId="21" xfId="0" applyNumberFormat="1" applyFont="1" applyFill="1" applyBorder="1" applyAlignment="1">
      <alignment horizontal="left" vertical="center"/>
    </xf>
    <xf numFmtId="49" fontId="20" fillId="15" borderId="21" xfId="0" applyNumberFormat="1" applyFont="1" applyFill="1" applyBorder="1" applyAlignment="1">
      <alignment horizontal="left" vertical="center"/>
    </xf>
    <xf numFmtId="2" fontId="20" fillId="15" borderId="21" xfId="0" applyNumberFormat="1" applyFont="1" applyFill="1" applyBorder="1" applyAlignment="1">
      <alignment horizontal="right" vertical="center"/>
    </xf>
    <xf numFmtId="1" fontId="20" fillId="15" borderId="21" xfId="0" applyNumberFormat="1" applyFont="1" applyFill="1" applyBorder="1" applyAlignment="1">
      <alignment horizontal="right" vertical="center"/>
    </xf>
    <xf numFmtId="49" fontId="21" fillId="13" borderId="21" xfId="0" applyNumberFormat="1" applyFont="1" applyFill="1" applyBorder="1" applyAlignment="1">
      <alignment horizontal="left" vertical="center"/>
    </xf>
    <xf numFmtId="49" fontId="21" fillId="13" borderId="21" xfId="0" applyNumberFormat="1" applyFont="1" applyFill="1" applyBorder="1" applyAlignment="1">
      <alignment horizontal="right" vertical="center"/>
    </xf>
    <xf numFmtId="2" fontId="21" fillId="13" borderId="21" xfId="0" applyNumberFormat="1" applyFont="1" applyFill="1" applyBorder="1" applyAlignment="1">
      <alignment horizontal="right" vertical="center"/>
    </xf>
    <xf numFmtId="1" fontId="21" fillId="13" borderId="21" xfId="0" applyNumberFormat="1" applyFont="1" applyFill="1" applyBorder="1" applyAlignment="1">
      <alignment horizontal="right" vertical="center"/>
    </xf>
    <xf numFmtId="0" fontId="19" fillId="13" borderId="0" xfId="0" applyFont="1" applyFill="1" applyAlignment="1">
      <alignment horizontal="left"/>
    </xf>
    <xf numFmtId="49" fontId="22" fillId="17" borderId="21" xfId="0" applyNumberFormat="1" applyFont="1" applyFill="1" applyBorder="1" applyAlignment="1">
      <alignment horizontal="center" vertical="center"/>
    </xf>
    <xf numFmtId="1" fontId="20" fillId="18" borderId="21" xfId="0" applyNumberFormat="1" applyFont="1" applyFill="1" applyBorder="1" applyAlignment="1">
      <alignment horizontal="center" vertical="center"/>
    </xf>
    <xf numFmtId="166" fontId="20" fillId="18" borderId="21" xfId="0" applyNumberFormat="1" applyFont="1" applyFill="1" applyBorder="1" applyAlignment="1">
      <alignment horizontal="right" vertical="center"/>
    </xf>
    <xf numFmtId="49" fontId="20" fillId="18" borderId="21" xfId="0" applyNumberFormat="1" applyFont="1" applyFill="1" applyBorder="1" applyAlignment="1">
      <alignment horizontal="left" vertical="center"/>
    </xf>
    <xf numFmtId="1" fontId="20" fillId="18" borderId="21" xfId="0" applyNumberFormat="1" applyFont="1" applyFill="1" applyBorder="1" applyAlignment="1">
      <alignment horizontal="right" vertical="center"/>
    </xf>
    <xf numFmtId="0" fontId="24" fillId="20" borderId="38" xfId="8" applyFont="1" applyFill="1" applyBorder="1" applyAlignment="1">
      <alignment horizontal="center"/>
    </xf>
    <xf numFmtId="0" fontId="24" fillId="0" borderId="10" xfId="8" applyFont="1" applyFill="1" applyBorder="1" applyAlignment="1">
      <alignment horizontal="right" wrapText="1"/>
    </xf>
    <xf numFmtId="0" fontId="24" fillId="0" borderId="10" xfId="8" applyFont="1" applyFill="1" applyBorder="1" applyAlignment="1">
      <alignment wrapText="1"/>
    </xf>
    <xf numFmtId="0" fontId="23" fillId="0" borderId="0" xfId="8"/>
    <xf numFmtId="0" fontId="28" fillId="26" borderId="41" xfId="0" applyFont="1" applyFill="1" applyBorder="1" applyAlignment="1">
      <alignment vertical="top" wrapText="1"/>
    </xf>
    <xf numFmtId="14" fontId="0" fillId="27" borderId="42" xfId="0" applyNumberFormat="1" applyFont="1" applyFill="1" applyBorder="1" applyAlignment="1">
      <alignment horizontal="center"/>
    </xf>
    <xf numFmtId="9" fontId="0" fillId="27" borderId="43" xfId="1" applyNumberFormat="1" applyFont="1" applyFill="1" applyBorder="1"/>
    <xf numFmtId="14" fontId="0" fillId="28" borderId="42" xfId="0" applyNumberFormat="1" applyFont="1" applyFill="1" applyBorder="1" applyAlignment="1">
      <alignment horizontal="center"/>
    </xf>
    <xf numFmtId="9" fontId="0" fillId="28" borderId="43" xfId="1" applyNumberFormat="1" applyFont="1" applyFill="1" applyBorder="1"/>
    <xf numFmtId="14" fontId="0" fillId="28" borderId="44" xfId="0" applyNumberFormat="1" applyFont="1" applyFill="1" applyBorder="1" applyAlignment="1">
      <alignment horizontal="center"/>
    </xf>
    <xf numFmtId="9" fontId="0" fillId="28" borderId="45" xfId="1" applyNumberFormat="1" applyFont="1" applyFill="1" applyBorder="1"/>
    <xf numFmtId="0" fontId="28" fillId="26" borderId="40" xfId="0" applyFont="1" applyFill="1" applyBorder="1" applyAlignment="1">
      <alignment horizontal="center" vertical="top"/>
    </xf>
    <xf numFmtId="0" fontId="31" fillId="29" borderId="0" xfId="0" applyFont="1" applyFill="1" applyAlignment="1">
      <alignment horizontal="right" vertical="center"/>
    </xf>
    <xf numFmtId="0" fontId="31" fillId="29" borderId="0" xfId="0" applyFont="1" applyFill="1" applyAlignment="1">
      <alignment vertical="center"/>
    </xf>
    <xf numFmtId="3" fontId="31" fillId="0" borderId="0" xfId="0" applyNumberFormat="1" applyFont="1" applyAlignment="1">
      <alignment horizontal="right" vertical="center"/>
    </xf>
    <xf numFmtId="0" fontId="31" fillId="0" borderId="0" xfId="0" applyFont="1" applyAlignment="1">
      <alignment horizontal="right" vertical="center"/>
    </xf>
    <xf numFmtId="0" fontId="32" fillId="29" borderId="0" xfId="0" applyFont="1" applyFill="1" applyAlignment="1">
      <alignment vertical="center"/>
    </xf>
    <xf numFmtId="0" fontId="30" fillId="0" borderId="0" xfId="0" applyFont="1"/>
    <xf numFmtId="3" fontId="0" fillId="0" borderId="13" xfId="0" applyNumberFormat="1" applyBorder="1"/>
    <xf numFmtId="49" fontId="29" fillId="25" borderId="39" xfId="0" applyNumberFormat="1" applyFont="1" applyFill="1" applyBorder="1" applyAlignment="1">
      <alignment horizontal="left"/>
    </xf>
    <xf numFmtId="49" fontId="29" fillId="25" borderId="39" xfId="0" applyNumberFormat="1" applyFont="1" applyFill="1" applyBorder="1" applyAlignment="1">
      <alignment horizontal="left" wrapText="1"/>
    </xf>
    <xf numFmtId="167" fontId="12" fillId="0" borderId="26" xfId="0" applyNumberFormat="1" applyFont="1" applyFill="1" applyBorder="1" applyAlignment="1">
      <alignment horizontal="center" vertical="center"/>
    </xf>
    <xf numFmtId="167" fontId="12" fillId="0" borderId="30" xfId="0" applyNumberFormat="1" applyFont="1" applyFill="1" applyBorder="1" applyAlignment="1">
      <alignment horizontal="center"/>
    </xf>
    <xf numFmtId="167" fontId="12" fillId="0" borderId="34" xfId="0" applyNumberFormat="1" applyFont="1" applyFill="1" applyBorder="1" applyAlignment="1">
      <alignment horizontal="center"/>
    </xf>
    <xf numFmtId="168" fontId="2" fillId="0" borderId="0" xfId="0" applyNumberFormat="1" applyFont="1"/>
    <xf numFmtId="49" fontId="33" fillId="13" borderId="21" xfId="0" applyNumberFormat="1" applyFont="1" applyFill="1" applyBorder="1" applyAlignment="1">
      <alignment horizontal="left" vertical="center"/>
    </xf>
    <xf numFmtId="49" fontId="33" fillId="13" borderId="21" xfId="0" applyNumberFormat="1" applyFont="1" applyFill="1" applyBorder="1" applyAlignment="1">
      <alignment horizontal="right" vertical="center"/>
    </xf>
    <xf numFmtId="1" fontId="33" fillId="13" borderId="21" xfId="0" applyNumberFormat="1" applyFont="1" applyFill="1" applyBorder="1" applyAlignment="1">
      <alignment horizontal="right" vertical="center"/>
    </xf>
    <xf numFmtId="4" fontId="15" fillId="2" borderId="14" xfId="5" applyNumberFormat="1" applyFont="1" applyFill="1" applyBorder="1" applyAlignment="1" applyProtection="1">
      <alignment horizontal="center" vertical="center" wrapText="1"/>
    </xf>
    <xf numFmtId="2" fontId="20" fillId="18" borderId="21" xfId="0" applyNumberFormat="1" applyFont="1" applyFill="1" applyBorder="1" applyAlignment="1">
      <alignment horizontal="right" vertical="center"/>
    </xf>
    <xf numFmtId="0" fontId="35" fillId="30" borderId="0" xfId="9" applyFont="1" applyFill="1" applyAlignment="1">
      <alignment horizontal="center" vertical="center"/>
    </xf>
    <xf numFmtId="10" fontId="0" fillId="0" borderId="0" xfId="1" applyNumberFormat="1" applyFont="1"/>
    <xf numFmtId="10" fontId="0" fillId="0" borderId="13" xfId="1" applyNumberFormat="1" applyFont="1" applyBorder="1"/>
    <xf numFmtId="10" fontId="0" fillId="0" borderId="14" xfId="1" applyNumberFormat="1" applyFont="1" applyBorder="1"/>
    <xf numFmtId="0" fontId="0" fillId="0" borderId="13" xfId="0" applyBorder="1" applyAlignment="1">
      <alignment horizontal="center"/>
    </xf>
    <xf numFmtId="0" fontId="0" fillId="0" borderId="13" xfId="0" applyFill="1" applyBorder="1" applyAlignment="1">
      <alignment horizontal="center"/>
    </xf>
    <xf numFmtId="10" fontId="0" fillId="0" borderId="0" xfId="1" applyNumberFormat="1" applyFont="1" applyBorder="1"/>
    <xf numFmtId="3" fontId="0" fillId="0" borderId="0" xfId="0" applyNumberFormat="1" applyBorder="1"/>
    <xf numFmtId="10" fontId="0" fillId="2" borderId="27" xfId="1" applyNumberFormat="1" applyFont="1" applyFill="1" applyBorder="1" applyAlignment="1">
      <alignment vertical="center"/>
    </xf>
    <xf numFmtId="10" fontId="0" fillId="2" borderId="28" xfId="1" applyNumberFormat="1" applyFont="1" applyFill="1" applyBorder="1" applyAlignment="1">
      <alignment vertical="center"/>
    </xf>
    <xf numFmtId="10" fontId="0" fillId="2" borderId="31" xfId="1" applyNumberFormat="1" applyFont="1" applyFill="1" applyBorder="1"/>
    <xf numFmtId="10" fontId="0" fillId="2" borderId="32" xfId="1" applyNumberFormat="1" applyFont="1" applyFill="1" applyBorder="1"/>
    <xf numFmtId="10" fontId="0" fillId="2" borderId="35" xfId="1" applyNumberFormat="1" applyFont="1" applyFill="1" applyBorder="1"/>
    <xf numFmtId="10" fontId="0" fillId="2" borderId="36" xfId="1" applyNumberFormat="1" applyFont="1" applyFill="1" applyBorder="1"/>
    <xf numFmtId="10" fontId="15" fillId="19" borderId="14" xfId="1" applyNumberFormat="1" applyFont="1" applyFill="1" applyBorder="1" applyAlignment="1" applyProtection="1">
      <alignment horizontal="center" vertical="center" wrapText="1"/>
    </xf>
    <xf numFmtId="15" fontId="2" fillId="2" borderId="0" xfId="0" applyNumberFormat="1" applyFont="1" applyFill="1" applyAlignment="1">
      <alignment horizontal="center"/>
    </xf>
    <xf numFmtId="49" fontId="36" fillId="13" borderId="21" xfId="0" applyNumberFormat="1" applyFont="1" applyFill="1" applyBorder="1" applyAlignment="1">
      <alignment horizontal="center" vertical="center"/>
    </xf>
    <xf numFmtId="0" fontId="15" fillId="19" borderId="14" xfId="5" applyNumberFormat="1" applyFont="1" applyFill="1" applyBorder="1" applyAlignment="1" applyProtection="1">
      <alignment horizontal="center" vertical="center" wrapText="1"/>
    </xf>
    <xf numFmtId="0" fontId="37" fillId="13" borderId="47" xfId="0" applyFont="1" applyFill="1" applyBorder="1" applyAlignment="1">
      <alignment horizontal="left"/>
    </xf>
    <xf numFmtId="49" fontId="37" fillId="13" borderId="47" xfId="0" applyNumberFormat="1" applyFont="1" applyFill="1" applyBorder="1" applyAlignment="1">
      <alignment horizontal="left"/>
    </xf>
    <xf numFmtId="1" fontId="37" fillId="13" borderId="47" xfId="0" applyNumberFormat="1" applyFont="1" applyFill="1" applyBorder="1" applyAlignment="1">
      <alignment horizontal="right"/>
    </xf>
    <xf numFmtId="0" fontId="38" fillId="32" borderId="48" xfId="0" applyFont="1" applyFill="1" applyBorder="1" applyAlignment="1">
      <alignment horizontal="left" vertical="center" wrapText="1"/>
    </xf>
    <xf numFmtId="0" fontId="38" fillId="33" borderId="48" xfId="0" applyFont="1" applyFill="1" applyBorder="1" applyAlignment="1">
      <alignment horizontal="right" vertical="center" wrapText="1"/>
    </xf>
    <xf numFmtId="0" fontId="38" fillId="33" borderId="48" xfId="0" applyFont="1" applyFill="1" applyBorder="1" applyAlignment="1">
      <alignment horizontal="left" vertical="center" wrapText="1"/>
    </xf>
    <xf numFmtId="1" fontId="7" fillId="7" borderId="4" xfId="5" applyNumberFormat="1" applyFont="1" applyFill="1" applyBorder="1" applyAlignment="1" applyProtection="1">
      <alignment horizontal="center" vertical="center" wrapText="1"/>
    </xf>
    <xf numFmtId="9" fontId="15" fillId="19" borderId="14" xfId="1" applyNumberFormat="1" applyFont="1" applyFill="1" applyBorder="1" applyAlignment="1" applyProtection="1">
      <alignment horizontal="center" vertical="center" wrapText="1"/>
    </xf>
    <xf numFmtId="49" fontId="41" fillId="17" borderId="21" xfId="10" applyNumberFormat="1" applyFont="1" applyFill="1" applyBorder="1" applyAlignment="1">
      <alignment horizontal="left" vertical="center"/>
    </xf>
    <xf numFmtId="1" fontId="40" fillId="13" borderId="21" xfId="10" applyNumberFormat="1" applyFont="1" applyFill="1" applyBorder="1" applyAlignment="1">
      <alignment horizontal="right" vertical="center"/>
    </xf>
    <xf numFmtId="0" fontId="40" fillId="13" borderId="21" xfId="10" applyFont="1" applyFill="1" applyBorder="1" applyAlignment="1">
      <alignment horizontal="left" vertical="center"/>
    </xf>
    <xf numFmtId="49" fontId="40" fillId="13" borderId="21" xfId="10" applyNumberFormat="1" applyFont="1" applyFill="1" applyBorder="1" applyAlignment="1">
      <alignment horizontal="left" vertical="center"/>
    </xf>
    <xf numFmtId="14" fontId="39" fillId="0" borderId="0" xfId="0" applyNumberFormat="1" applyFont="1" applyAlignment="1">
      <alignment horizontal="center"/>
    </xf>
    <xf numFmtId="14" fontId="42" fillId="0" borderId="0" xfId="0" applyNumberFormat="1" applyFont="1" applyAlignment="1">
      <alignment horizontal="center"/>
    </xf>
    <xf numFmtId="0" fontId="0" fillId="34" borderId="0" xfId="0" applyFill="1"/>
    <xf numFmtId="0" fontId="43" fillId="0" borderId="0" xfId="0" applyFont="1"/>
    <xf numFmtId="9" fontId="13" fillId="9" borderId="0" xfId="1" applyFont="1" applyFill="1"/>
    <xf numFmtId="0" fontId="38" fillId="35" borderId="49" xfId="0" applyFont="1" applyFill="1" applyBorder="1" applyAlignment="1">
      <alignment horizontal="right" vertical="center" wrapText="1"/>
    </xf>
    <xf numFmtId="0" fontId="38" fillId="35" borderId="49" xfId="0" applyFont="1" applyFill="1" applyBorder="1" applyAlignment="1">
      <alignment horizontal="left" vertical="center" wrapText="1"/>
    </xf>
    <xf numFmtId="14" fontId="38" fillId="35" borderId="49" xfId="0" applyNumberFormat="1" applyFont="1" applyFill="1" applyBorder="1" applyAlignment="1">
      <alignment horizontal="left" vertical="center" wrapText="1"/>
    </xf>
    <xf numFmtId="0" fontId="38" fillId="33" borderId="49" xfId="0" applyFont="1" applyFill="1" applyBorder="1" applyAlignment="1">
      <alignment horizontal="right" vertical="center" wrapText="1"/>
    </xf>
    <xf numFmtId="0" fontId="38" fillId="33" borderId="49" xfId="0" applyFont="1" applyFill="1" applyBorder="1" applyAlignment="1">
      <alignment horizontal="left" vertical="center" wrapText="1"/>
    </xf>
    <xf numFmtId="14" fontId="38" fillId="33" borderId="49" xfId="0" applyNumberFormat="1" applyFont="1" applyFill="1" applyBorder="1" applyAlignment="1">
      <alignment horizontal="left" vertical="center" wrapText="1"/>
    </xf>
    <xf numFmtId="49" fontId="44" fillId="17" borderId="21" xfId="0" applyNumberFormat="1" applyFont="1" applyFill="1" applyBorder="1" applyAlignment="1">
      <alignment horizontal="center" vertical="center"/>
    </xf>
    <xf numFmtId="1" fontId="45" fillId="18" borderId="21" xfId="0" applyNumberFormat="1" applyFont="1" applyFill="1" applyBorder="1" applyAlignment="1">
      <alignment horizontal="center" vertical="center"/>
    </xf>
    <xf numFmtId="166" fontId="45" fillId="18" borderId="21" xfId="0" applyNumberFormat="1" applyFont="1" applyFill="1" applyBorder="1" applyAlignment="1">
      <alignment horizontal="right" vertical="center"/>
    </xf>
    <xf numFmtId="49" fontId="45" fillId="18" borderId="21" xfId="0" applyNumberFormat="1" applyFont="1" applyFill="1" applyBorder="1" applyAlignment="1">
      <alignment horizontal="left" vertical="center"/>
    </xf>
    <xf numFmtId="1" fontId="45" fillId="18" borderId="21" xfId="0" applyNumberFormat="1" applyFont="1" applyFill="1" applyBorder="1" applyAlignment="1">
      <alignment horizontal="right" vertical="center"/>
    </xf>
    <xf numFmtId="49" fontId="38" fillId="31" borderId="46" xfId="0" applyNumberFormat="1" applyFont="1" applyFill="1" applyBorder="1" applyAlignment="1">
      <alignment horizontal="left"/>
    </xf>
    <xf numFmtId="166" fontId="38" fillId="13" borderId="46" xfId="0" applyNumberFormat="1" applyFont="1" applyFill="1" applyBorder="1" applyAlignment="1">
      <alignment horizontal="right"/>
    </xf>
    <xf numFmtId="49" fontId="38" fillId="13" borderId="46" xfId="0" applyNumberFormat="1" applyFont="1" applyFill="1" applyBorder="1" applyAlignment="1">
      <alignment horizontal="left"/>
    </xf>
    <xf numFmtId="1" fontId="38" fillId="13" borderId="46" xfId="0" applyNumberFormat="1" applyFont="1" applyFill="1" applyBorder="1" applyAlignment="1">
      <alignment horizontal="right"/>
    </xf>
    <xf numFmtId="49" fontId="38" fillId="31" borderId="46" xfId="10" applyNumberFormat="1" applyFont="1" applyFill="1" applyBorder="1" applyAlignment="1">
      <alignment horizontal="left"/>
    </xf>
    <xf numFmtId="166" fontId="38" fillId="13" borderId="46" xfId="10" applyNumberFormat="1" applyFont="1" applyFill="1" applyBorder="1" applyAlignment="1">
      <alignment horizontal="right"/>
    </xf>
    <xf numFmtId="49" fontId="38" fillId="13" borderId="46" xfId="10" applyNumberFormat="1" applyFont="1" applyFill="1" applyBorder="1" applyAlignment="1">
      <alignment horizontal="left"/>
    </xf>
    <xf numFmtId="1" fontId="38" fillId="13" borderId="46" xfId="10" applyNumberFormat="1" applyFont="1" applyFill="1" applyBorder="1" applyAlignment="1">
      <alignment horizontal="right"/>
    </xf>
    <xf numFmtId="49" fontId="41" fillId="17" borderId="21" xfId="10" applyNumberFormat="1" applyFont="1" applyFill="1" applyBorder="1" applyAlignment="1">
      <alignment horizontal="left" vertical="center"/>
    </xf>
    <xf numFmtId="166" fontId="40" fillId="13" borderId="21" xfId="10" applyNumberFormat="1" applyFont="1" applyFill="1" applyBorder="1" applyAlignment="1">
      <alignment horizontal="right" vertical="center"/>
    </xf>
    <xf numFmtId="49" fontId="40" fillId="13" borderId="21" xfId="10" applyNumberFormat="1" applyFont="1" applyFill="1" applyBorder="1" applyAlignment="1">
      <alignment horizontal="left" vertical="center"/>
    </xf>
    <xf numFmtId="172" fontId="40" fillId="13" borderId="21" xfId="10" applyNumberFormat="1" applyFont="1" applyFill="1" applyBorder="1" applyAlignment="1">
      <alignment horizontal="left" vertical="center"/>
    </xf>
    <xf numFmtId="166" fontId="40" fillId="13" borderId="21" xfId="10" applyNumberFormat="1" applyFont="1" applyFill="1" applyBorder="1" applyAlignment="1">
      <alignment horizontal="left" vertical="center"/>
    </xf>
    <xf numFmtId="173" fontId="40" fillId="13" borderId="21" xfId="10" applyNumberFormat="1" applyFont="1" applyFill="1" applyBorder="1" applyAlignment="1">
      <alignment horizontal="right" vertical="center"/>
    </xf>
    <xf numFmtId="49" fontId="41" fillId="17" borderId="21" xfId="10" applyNumberFormat="1" applyFont="1" applyFill="1" applyBorder="1" applyAlignment="1">
      <alignment horizontal="left" vertical="center"/>
    </xf>
    <xf numFmtId="1" fontId="40" fillId="13" borderId="21" xfId="10" applyNumberFormat="1" applyFont="1" applyFill="1" applyBorder="1" applyAlignment="1">
      <alignment horizontal="right" vertical="center"/>
    </xf>
    <xf numFmtId="0" fontId="40" fillId="13" borderId="21" xfId="10" applyFont="1" applyFill="1" applyBorder="1" applyAlignment="1">
      <alignment horizontal="left" vertical="center"/>
    </xf>
    <xf numFmtId="49" fontId="40" fillId="13" borderId="21" xfId="10" applyNumberFormat="1" applyFont="1" applyFill="1" applyBorder="1" applyAlignment="1">
      <alignment horizontal="left" vertical="center"/>
    </xf>
    <xf numFmtId="0" fontId="16" fillId="20" borderId="38" xfId="11" applyFont="1" applyFill="1" applyBorder="1" applyAlignment="1">
      <alignment horizontal="center"/>
    </xf>
    <xf numFmtId="0" fontId="16" fillId="0" borderId="10" xfId="11" applyFont="1" applyFill="1" applyBorder="1" applyAlignment="1">
      <alignment wrapText="1"/>
    </xf>
    <xf numFmtId="0" fontId="16" fillId="0" borderId="10" xfId="11" applyFont="1" applyFill="1" applyBorder="1" applyAlignment="1">
      <alignment horizontal="right" wrapText="1"/>
    </xf>
    <xf numFmtId="1" fontId="15" fillId="19" borderId="2" xfId="5" applyNumberFormat="1" applyFont="1" applyFill="1" applyBorder="1" applyAlignment="1" applyProtection="1">
      <alignment horizontal="left" vertical="center" wrapText="1"/>
    </xf>
    <xf numFmtId="1" fontId="15" fillId="19" borderId="4" xfId="5" applyNumberFormat="1" applyFont="1" applyFill="1" applyBorder="1" applyAlignment="1" applyProtection="1">
      <alignment horizontal="left" vertical="center" wrapText="1"/>
    </xf>
    <xf numFmtId="3" fontId="3" fillId="2" borderId="2" xfId="0" applyNumberFormat="1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169" fontId="0" fillId="2" borderId="0" xfId="0" applyNumberFormat="1" applyFill="1" applyAlignment="1">
      <alignment horizontal="center"/>
    </xf>
    <xf numFmtId="0" fontId="12" fillId="0" borderId="0" xfId="0" applyFont="1"/>
    <xf numFmtId="168" fontId="15" fillId="19" borderId="14" xfId="5" applyNumberFormat="1" applyFont="1" applyFill="1" applyBorder="1" applyAlignment="1" applyProtection="1">
      <alignment horizontal="center" vertical="center" wrapText="1"/>
    </xf>
  </cellXfs>
  <cellStyles count="12">
    <cellStyle name="Lien hypertexte" xfId="9" builtinId="8"/>
    <cellStyle name="Milliers 2" xfId="3"/>
    <cellStyle name="Normal" xfId="0" builtinId="0"/>
    <cellStyle name="Normal 2" xfId="6"/>
    <cellStyle name="Normal 3" xfId="2"/>
    <cellStyle name="Normal 4" xfId="10"/>
    <cellStyle name="Normal_DRC_1" xfId="11"/>
    <cellStyle name="Normal_FCP DOUBL'O" xfId="5"/>
    <cellStyle name="Normal_Feuil1" xfId="7"/>
    <cellStyle name="Normal_PROACTIF" xfId="8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PV ASSO'!A1"/><Relationship Id="rId2" Type="http://schemas.openxmlformats.org/officeDocument/2006/relationships/hyperlink" Target="#'PV PRESCRIP'!A1"/><Relationship Id="rId1" Type="http://schemas.openxmlformats.org/officeDocument/2006/relationships/hyperlink" Target="#'PV PR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2</xdr:row>
      <xdr:rowOff>104775</xdr:rowOff>
    </xdr:from>
    <xdr:to>
      <xdr:col>7</xdr:col>
      <xdr:colOff>200026</xdr:colOff>
      <xdr:row>6</xdr:row>
      <xdr:rowOff>38100</xdr:rowOff>
    </xdr:to>
    <xdr:sp macro="" textlink="">
      <xdr:nvSpPr>
        <xdr:cNvPr id="2" name="Rectangle à coins arrondis 1"/>
        <xdr:cNvSpPr/>
      </xdr:nvSpPr>
      <xdr:spPr>
        <a:xfrm>
          <a:off x="3124200" y="485775"/>
          <a:ext cx="2409826" cy="695325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BAROMETRE   MARCHE DES PROFESSIONNELS </a:t>
          </a:r>
        </a:p>
      </xdr:txBody>
    </xdr:sp>
    <xdr:clientData/>
  </xdr:twoCellAnchor>
  <xdr:twoCellAnchor>
    <xdr:from>
      <xdr:col>3</xdr:col>
      <xdr:colOff>514350</xdr:colOff>
      <xdr:row>9</xdr:row>
      <xdr:rowOff>28575</xdr:rowOff>
    </xdr:from>
    <xdr:to>
      <xdr:col>7</xdr:col>
      <xdr:colOff>476250</xdr:colOff>
      <xdr:row>11</xdr:row>
      <xdr:rowOff>0</xdr:rowOff>
    </xdr:to>
    <xdr:sp macro="" textlink="">
      <xdr:nvSpPr>
        <xdr:cNvPr id="4" name="Rectangle à coins arrondis 3">
          <a:hlinkClick xmlns:r="http://schemas.openxmlformats.org/officeDocument/2006/relationships" r:id="rId1"/>
        </xdr:cNvPr>
        <xdr:cNvSpPr/>
      </xdr:nvSpPr>
      <xdr:spPr>
        <a:xfrm>
          <a:off x="2800350" y="1743075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Marché</a:t>
          </a:r>
          <a:r>
            <a:rPr lang="fr-FR" sz="1600" b="1" baseline="0"/>
            <a:t> des professionnels</a:t>
          </a:r>
          <a:endParaRPr lang="fr-FR" sz="1600" b="1"/>
        </a:p>
      </xdr:txBody>
    </xdr:sp>
    <xdr:clientData/>
  </xdr:twoCellAnchor>
  <xdr:twoCellAnchor>
    <xdr:from>
      <xdr:col>3</xdr:col>
      <xdr:colOff>552450</xdr:colOff>
      <xdr:row>12</xdr:row>
      <xdr:rowOff>171450</xdr:rowOff>
    </xdr:from>
    <xdr:to>
      <xdr:col>7</xdr:col>
      <xdr:colOff>514350</xdr:colOff>
      <xdr:row>14</xdr:row>
      <xdr:rowOff>142875</xdr:rowOff>
    </xdr:to>
    <xdr:sp macro="" textlink="">
      <xdr:nvSpPr>
        <xdr:cNvPr id="5" name="Rectangle à coins arrondis 4">
          <a:hlinkClick xmlns:r="http://schemas.openxmlformats.org/officeDocument/2006/relationships" r:id="rId2"/>
        </xdr:cNvPr>
        <xdr:cNvSpPr/>
      </xdr:nvSpPr>
      <xdr:spPr>
        <a:xfrm>
          <a:off x="2838450" y="2457450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Prescription</a:t>
          </a:r>
        </a:p>
      </xdr:txBody>
    </xdr:sp>
    <xdr:clientData/>
  </xdr:twoCellAnchor>
  <xdr:twoCellAnchor>
    <xdr:from>
      <xdr:col>3</xdr:col>
      <xdr:colOff>542925</xdr:colOff>
      <xdr:row>16</xdr:row>
      <xdr:rowOff>133350</xdr:rowOff>
    </xdr:from>
    <xdr:to>
      <xdr:col>7</xdr:col>
      <xdr:colOff>504825</xdr:colOff>
      <xdr:row>18</xdr:row>
      <xdr:rowOff>104775</xdr:rowOff>
    </xdr:to>
    <xdr:sp macro="" textlink="">
      <xdr:nvSpPr>
        <xdr:cNvPr id="6" name="Rectangle à coins arrondis 5">
          <a:hlinkClick xmlns:r="http://schemas.openxmlformats.org/officeDocument/2006/relationships" r:id="rId3"/>
        </xdr:cNvPr>
        <xdr:cNvSpPr/>
      </xdr:nvSpPr>
      <xdr:spPr>
        <a:xfrm>
          <a:off x="2828925" y="3181350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Associations</a:t>
          </a:r>
          <a:r>
            <a:rPr lang="fr-FR" sz="1600" b="1" baseline="0"/>
            <a:t> de proximité</a:t>
          </a:r>
          <a:endParaRPr lang="fr-FR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8"/>
  <sheetViews>
    <sheetView tabSelected="1" workbookViewId="0"/>
  </sheetViews>
  <sheetFormatPr baseColWidth="10" defaultRowHeight="15" x14ac:dyDescent="0.25"/>
  <cols>
    <col min="1" max="16384" width="11.42578125" style="81"/>
  </cols>
  <sheetData>
    <row r="8" spans="6:6" x14ac:dyDescent="0.25">
      <c r="F8" s="215">
        <v>43799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workbookViewId="0">
      <selection activeCell="E4" sqref="E4"/>
    </sheetView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200" t="s">
        <v>639</v>
      </c>
      <c r="B1" s="81"/>
      <c r="C1" s="81"/>
      <c r="D1" s="272" t="s">
        <v>635</v>
      </c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</row>
    <row r="2" spans="1:29" ht="18.75" x14ac:dyDescent="0.3">
      <c r="A2" s="81"/>
      <c r="B2" s="81"/>
      <c r="C2" s="81"/>
      <c r="D2" s="272" t="s">
        <v>546</v>
      </c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</row>
    <row r="3" spans="1:29" x14ac:dyDescent="0.25">
      <c r="A3" s="81"/>
      <c r="B3" s="81"/>
      <c r="C3" s="81"/>
      <c r="D3" s="273">
        <f>+Accueil!F8</f>
        <v>43799</v>
      </c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</row>
    <row r="4" spans="1:29" ht="13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</row>
    <row r="5" spans="1:29" ht="13.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</row>
    <row r="6" spans="1:29" ht="13.5" customHeight="1" thickBot="1" x14ac:dyDescent="0.3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</row>
    <row r="7" spans="1:29" ht="49.5" customHeight="1" thickBot="1" x14ac:dyDescent="0.3">
      <c r="A7" s="81"/>
      <c r="B7" s="81"/>
      <c r="C7" s="81"/>
      <c r="D7" s="269" t="s">
        <v>562</v>
      </c>
      <c r="E7" s="270"/>
      <c r="F7" s="271"/>
      <c r="G7" s="269" t="s">
        <v>392</v>
      </c>
      <c r="H7" s="270"/>
      <c r="I7" s="271"/>
      <c r="J7" s="269" t="s">
        <v>393</v>
      </c>
      <c r="K7" s="270"/>
      <c r="L7" s="271"/>
      <c r="M7" s="269" t="s">
        <v>394</v>
      </c>
      <c r="N7" s="270"/>
      <c r="O7" s="271"/>
      <c r="P7" s="269" t="s">
        <v>1</v>
      </c>
      <c r="Q7" s="270"/>
      <c r="R7" s="271"/>
      <c r="S7" s="269" t="s">
        <v>606</v>
      </c>
      <c r="T7" s="270"/>
      <c r="U7" s="271"/>
      <c r="V7" s="81"/>
      <c r="W7" s="81"/>
      <c r="X7" s="81"/>
      <c r="Y7" s="81"/>
      <c r="Z7" s="81"/>
      <c r="AA7" s="81"/>
      <c r="AB7" s="81"/>
      <c r="AC7" s="81"/>
    </row>
    <row r="8" spans="1:29" ht="21.75" customHeight="1" thickBot="1" x14ac:dyDescent="0.3">
      <c r="A8" s="81"/>
      <c r="B8" s="81"/>
      <c r="C8" s="81"/>
      <c r="D8" s="4"/>
      <c r="E8" s="5" t="s">
        <v>2</v>
      </c>
      <c r="F8" s="3">
        <f>VLOOKUP(D3,ETP!$K$10:$L$21,2,FALSE)</f>
        <v>0.91666666666666674</v>
      </c>
      <c r="G8" s="4"/>
      <c r="H8" s="5" t="s">
        <v>2</v>
      </c>
      <c r="I8" s="3">
        <f>+$F$8</f>
        <v>0.91666666666666674</v>
      </c>
      <c r="J8" s="4"/>
      <c r="K8" s="5" t="s">
        <v>605</v>
      </c>
      <c r="L8" s="3"/>
      <c r="M8" s="4"/>
      <c r="N8" s="5" t="s">
        <v>2</v>
      </c>
      <c r="O8" s="3">
        <f>+$F$8</f>
        <v>0.91666666666666674</v>
      </c>
      <c r="P8" s="4"/>
      <c r="Q8" s="5" t="s">
        <v>2</v>
      </c>
      <c r="R8" s="3">
        <f>+$F$8</f>
        <v>0.91666666666666674</v>
      </c>
      <c r="S8" s="4"/>
      <c r="T8" s="5" t="s">
        <v>2</v>
      </c>
      <c r="U8" s="3">
        <f>+$F$8</f>
        <v>0.91666666666666674</v>
      </c>
      <c r="V8" s="81"/>
      <c r="W8" s="81"/>
      <c r="X8" s="81"/>
      <c r="Y8" s="81"/>
      <c r="Z8" s="81"/>
      <c r="AA8" s="81"/>
      <c r="AB8" s="81"/>
      <c r="AC8" s="81"/>
    </row>
    <row r="9" spans="1:29" ht="15.75" thickBot="1" x14ac:dyDescent="0.3">
      <c r="A9" s="82" t="s">
        <v>452</v>
      </c>
      <c r="B9" s="83" t="s">
        <v>547</v>
      </c>
      <c r="C9" s="82" t="s">
        <v>548</v>
      </c>
      <c r="D9" s="10" t="s">
        <v>13</v>
      </c>
      <c r="E9" s="11" t="s">
        <v>14</v>
      </c>
      <c r="F9" s="12" t="s">
        <v>15</v>
      </c>
      <c r="G9" s="10" t="s">
        <v>13</v>
      </c>
      <c r="H9" s="11" t="s">
        <v>14</v>
      </c>
      <c r="I9" s="12" t="s">
        <v>15</v>
      </c>
      <c r="J9" s="10"/>
      <c r="K9" s="11" t="s">
        <v>13</v>
      </c>
      <c r="L9" s="12"/>
      <c r="M9" s="10" t="s">
        <v>13</v>
      </c>
      <c r="N9" s="11" t="s">
        <v>14</v>
      </c>
      <c r="O9" s="12" t="s">
        <v>15</v>
      </c>
      <c r="P9" s="10" t="s">
        <v>13</v>
      </c>
      <c r="Q9" s="11" t="s">
        <v>14</v>
      </c>
      <c r="R9" s="12" t="s">
        <v>15</v>
      </c>
      <c r="S9" s="10" t="s">
        <v>13</v>
      </c>
      <c r="T9" s="11" t="s">
        <v>14</v>
      </c>
      <c r="U9" s="12" t="s">
        <v>15</v>
      </c>
      <c r="V9" s="81"/>
      <c r="W9" s="81"/>
      <c r="X9" s="81"/>
      <c r="Y9" s="81"/>
      <c r="Z9" s="81"/>
      <c r="AA9" s="81"/>
      <c r="AB9" s="81"/>
      <c r="AC9" s="81"/>
    </row>
    <row r="10" spans="1:29" ht="18.75" x14ac:dyDescent="0.3">
      <c r="A10" s="84">
        <v>50</v>
      </c>
      <c r="B10" s="85" t="s">
        <v>16</v>
      </c>
      <c r="C10" s="191">
        <f>VLOOKUP($A10,'RECAP DC'!$G$6:$AB$12,3,FALSE)</f>
        <v>11.648473736118952</v>
      </c>
      <c r="D10" s="86">
        <f>VLOOKUP($A10,'RECAP DC'!$G$6:$AB$12,5,FALSE)</f>
        <v>1456.6335688587187</v>
      </c>
      <c r="E10" s="87">
        <f>VLOOKUP($A10,'RECAP DC'!$G$6:$AB$12,6,FALSE)</f>
        <v>278.20581487036429</v>
      </c>
      <c r="F10" s="88">
        <f>VLOOKUP($A10,'RECAP DC'!$G$6:$AB$12,7,FALSE)</f>
        <v>5.2358128083608424</v>
      </c>
      <c r="G10" s="86">
        <f>VLOOKUP($A10,'RECAP DC'!$G$6:$AB$12,8,FALSE)</f>
        <v>2578.4143614343543</v>
      </c>
      <c r="H10" s="87">
        <f>VLOOKUP($A10,'RECAP DC'!$G$6:$AB$12,9,FALSE)</f>
        <v>2477.7705386891821</v>
      </c>
      <c r="I10" s="88">
        <f>VLOOKUP($A10,'RECAP DC'!$G$6:$AB$12,10,FALSE)</f>
        <v>1.0406187018425104</v>
      </c>
      <c r="J10" s="86"/>
      <c r="K10" s="113" t="e">
        <f>VLOOKUP($A10,'RECAP DC'!$G$6:$AB$12,12,FALSE)</f>
        <v>#REF!</v>
      </c>
      <c r="L10" s="88"/>
      <c r="M10" s="105">
        <f>VLOOKUP($A10,'RECAP DC'!$G$6:$AB$12,14,FALSE)</f>
        <v>30.733640141191472</v>
      </c>
      <c r="N10" s="106">
        <f>VLOOKUP($A10,'RECAP DC'!$G$6:$AB$12,15,FALSE)</f>
        <v>34.775726858795537</v>
      </c>
      <c r="O10" s="88">
        <f>VLOOKUP($A10,'RECAP DC'!$G$6:$AB$12,16,FALSE)</f>
        <v>0.88376700984520951</v>
      </c>
      <c r="P10" s="86">
        <f>VLOOKUP($A10,'RECAP DC'!$G$6:$AB$12,17,FALSE)</f>
        <v>207.90886281443443</v>
      </c>
      <c r="Q10" s="87">
        <f>VLOOKUP($A10,'RECAP DC'!$G$6:$AB$12,18,FALSE)</f>
        <v>206.13312095551055</v>
      </c>
      <c r="R10" s="88">
        <f>VLOOKUP($A10,'RECAP DC'!$G$6:$AB$12,19,FALSE)</f>
        <v>1.0086145392389763</v>
      </c>
      <c r="S10" s="105">
        <f>VLOOKUP($A10,'RECAP DC'!$G$6:$AB$12,20,FALSE)</f>
        <v>0.42924078409485295</v>
      </c>
      <c r="T10" s="106">
        <f>VLOOKUP($A10,'RECAP DC'!$G$6:$AB$12,21,FALSE)</f>
        <v>10.867414643373605</v>
      </c>
      <c r="U10" s="88">
        <f>VLOOKUP($A10,'RECAP DC'!$G$6:$AB$12,22,FALSE)</f>
        <v>3.949796692045629E-2</v>
      </c>
      <c r="V10" s="81"/>
      <c r="W10" s="81"/>
      <c r="X10" s="81"/>
      <c r="Y10" s="81"/>
      <c r="Z10" s="81"/>
      <c r="AA10" s="81"/>
      <c r="AB10" s="81"/>
      <c r="AC10" s="81"/>
    </row>
    <row r="11" spans="1:29" ht="18.75" x14ac:dyDescent="0.3">
      <c r="A11" s="89">
        <v>262</v>
      </c>
      <c r="B11" s="90" t="s">
        <v>46</v>
      </c>
      <c r="C11" s="192">
        <f>VLOOKUP(A11,'RECAP DC'!$G$6:$AB$12,3,FALSE)</f>
        <v>21.988648675881059</v>
      </c>
      <c r="D11" s="91">
        <f>VLOOKUP($A11,'RECAP DC'!$G$6:$AB$12,5,FALSE)</f>
        <v>864.8938723033184</v>
      </c>
      <c r="E11" s="92">
        <f>VLOOKUP($A11,'RECAP DC'!$G$6:$AB$12,6,FALSE)</f>
        <v>518.03622493634191</v>
      </c>
      <c r="F11" s="93">
        <f>VLOOKUP($A11,'RECAP DC'!$G$6:$AB$12,7,FALSE)</f>
        <v>1.6695625337969358</v>
      </c>
      <c r="G11" s="91">
        <f>VLOOKUP($A11,'RECAP DC'!$G$6:$AB$12,8,FALSE)</f>
        <v>2780.1137569246539</v>
      </c>
      <c r="H11" s="92">
        <f>VLOOKUP($A11,'RECAP DC'!$G$6:$AB$12,9,FALSE)</f>
        <v>2474.5480387584189</v>
      </c>
      <c r="I11" s="93">
        <f>VLOOKUP($A11,'RECAP DC'!$G$6:$AB$12,10,FALSE)</f>
        <v>1.1234834456152041</v>
      </c>
      <c r="J11" s="91"/>
      <c r="K11" s="114" t="e">
        <f>VLOOKUP($A11,'RECAP DC'!$G$6:$AB$12,12,FALSE)</f>
        <v>#REF!</v>
      </c>
      <c r="L11" s="93"/>
      <c r="M11" s="107">
        <f>VLOOKUP($A11,'RECAP DC'!$G$6:$AB$12,14,FALSE)</f>
        <v>30.970525294124887</v>
      </c>
      <c r="N11" s="108">
        <f>VLOOKUP($A11,'RECAP DC'!$G$6:$AB$12,15,FALSE)</f>
        <v>40.240313901305129</v>
      </c>
      <c r="O11" s="93">
        <f>VLOOKUP($A11,'RECAP DC'!$G$6:$AB$12,16,FALSE)</f>
        <v>0.76963925704169045</v>
      </c>
      <c r="P11" s="91">
        <f>VLOOKUP($A11,'RECAP DC'!$G$6:$AB$12,17,FALSE)</f>
        <v>247.8558390238509</v>
      </c>
      <c r="Q11" s="92">
        <f>VLOOKUP($A11,'RECAP DC'!$G$6:$AB$12,18,FALSE)</f>
        <v>245.41966156359197</v>
      </c>
      <c r="R11" s="93">
        <f>VLOOKUP($A11,'RECAP DC'!$G$6:$AB$12,19,FALSE)</f>
        <v>1.0099265781915672</v>
      </c>
      <c r="S11" s="107">
        <f>VLOOKUP($A11,'RECAP DC'!$G$6:$AB$12,20,FALSE)</f>
        <v>2.2739005355451458</v>
      </c>
      <c r="T11" s="108">
        <f>VLOOKUP($A11,'RECAP DC'!$G$6:$AB$12,21,FALSE)</f>
        <v>12.488373279715384</v>
      </c>
      <c r="U11" s="93">
        <f>VLOOKUP($A11,'RECAP DC'!$G$6:$AB$12,22,FALSE)</f>
        <v>0.18208140360751365</v>
      </c>
      <c r="V11" s="81"/>
      <c r="W11" s="81"/>
      <c r="X11" s="81"/>
      <c r="Y11" s="81"/>
      <c r="Z11" s="81"/>
      <c r="AA11" s="81"/>
      <c r="AB11" s="81"/>
      <c r="AC11" s="81"/>
    </row>
    <row r="12" spans="1:29" ht="18.75" x14ac:dyDescent="0.3">
      <c r="A12" s="89">
        <v>264</v>
      </c>
      <c r="B12" s="90" t="s">
        <v>126</v>
      </c>
      <c r="C12" s="192">
        <f>VLOOKUP(A12,'RECAP DC'!$G$6:$AB$12,3,FALSE)</f>
        <v>12.607987599853629</v>
      </c>
      <c r="D12" s="91">
        <f>VLOOKUP($A12,'RECAP DC'!$G$6:$AB$12,5,FALSE)</f>
        <v>629.09425450990125</v>
      </c>
      <c r="E12" s="92">
        <f>VLOOKUP($A12,'RECAP DC'!$G$6:$AB$12,6,FALSE)</f>
        <v>447.56013745704468</v>
      </c>
      <c r="F12" s="93">
        <f>VLOOKUP($A12,'RECAP DC'!$G$6:$AB$12,7,FALSE)</f>
        <v>1.4056083235747947</v>
      </c>
      <c r="G12" s="91">
        <f>VLOOKUP($A12,'RECAP DC'!$G$6:$AB$12,8,FALSE)</f>
        <v>1982.9955622965754</v>
      </c>
      <c r="H12" s="92">
        <f>VLOOKUP($A12,'RECAP DC'!$G$6:$AB$12,9,FALSE)</f>
        <v>2079.0378006872852</v>
      </c>
      <c r="I12" s="93">
        <f>VLOOKUP($A12,'RECAP DC'!$G$6:$AB$12,10,FALSE)</f>
        <v>0.9538044770715759</v>
      </c>
      <c r="J12" s="91"/>
      <c r="K12" s="114" t="e">
        <f>VLOOKUP($A12,'RECAP DC'!$G$6:$AB$12,12,FALSE)</f>
        <v>#REF!</v>
      </c>
      <c r="L12" s="93"/>
      <c r="M12" s="107">
        <f>VLOOKUP($A12,'RECAP DC'!$G$6:$AB$12,14,FALSE)</f>
        <v>27.28429079387686</v>
      </c>
      <c r="N12" s="108">
        <f>VLOOKUP($A12,'RECAP DC'!$G$6:$AB$12,15,FALSE)</f>
        <v>36.288659793814432</v>
      </c>
      <c r="O12" s="93">
        <f>VLOOKUP($A12,'RECAP DC'!$G$6:$AB$12,16,FALSE)</f>
        <v>0.75186824062672031</v>
      </c>
      <c r="P12" s="91">
        <f>VLOOKUP($A12,'RECAP DC'!$G$6:$AB$12,17,FALSE)</f>
        <v>188.09350860408821</v>
      </c>
      <c r="Q12" s="92">
        <f>VLOOKUP($A12,'RECAP DC'!$G$6:$AB$12,18,FALSE)</f>
        <v>220.15120274914091</v>
      </c>
      <c r="R12" s="93">
        <f>VLOOKUP($A12,'RECAP DC'!$G$6:$AB$12,19,FALSE)</f>
        <v>0.85438328864556801</v>
      </c>
      <c r="S12" s="107">
        <f>VLOOKUP($A12,'RECAP DC'!$G$6:$AB$12,20,FALSE)</f>
        <v>1.665610775207599</v>
      </c>
      <c r="T12" s="108">
        <f>VLOOKUP($A12,'RECAP DC'!$G$6:$AB$12,21,FALSE)</f>
        <v>11.340206185567011</v>
      </c>
      <c r="U12" s="93">
        <f>VLOOKUP($A12,'RECAP DC'!$G$6:$AB$12,22,FALSE)</f>
        <v>0.14687658654103372</v>
      </c>
      <c r="V12" s="81"/>
      <c r="W12" s="81"/>
      <c r="X12" s="81"/>
      <c r="Y12" s="81"/>
      <c r="Z12" s="81"/>
      <c r="AA12" s="81"/>
      <c r="AB12" s="81"/>
      <c r="AC12" s="81"/>
    </row>
    <row r="13" spans="1:29" ht="18.75" x14ac:dyDescent="0.3">
      <c r="A13" s="94">
        <v>30</v>
      </c>
      <c r="B13" s="95" t="s">
        <v>173</v>
      </c>
      <c r="C13" s="193">
        <f>VLOOKUP(A13,'RECAP DC'!$G$6:$AB$12,3,FALSE)</f>
        <v>19.58196468059403</v>
      </c>
      <c r="D13" s="96">
        <f>VLOOKUP($A13,'RECAP DC'!$G$6:$AB$12,5,FALSE)</f>
        <v>737.4250574719116</v>
      </c>
      <c r="E13" s="97">
        <f>VLOOKUP($A13,'RECAP DC'!$G$6:$AB$12,6,FALSE)</f>
        <v>381.68211132297762</v>
      </c>
      <c r="F13" s="93">
        <f>VLOOKUP($A13,'RECAP DC'!$G$6:$AB$12,7,FALSE)</f>
        <v>1.9320398719129541</v>
      </c>
      <c r="G13" s="96">
        <f>VLOOKUP($A13,'RECAP DC'!$G$6:$AB$12,8,FALSE)</f>
        <v>2876.1877390073737</v>
      </c>
      <c r="H13" s="97">
        <f>VLOOKUP($A13,'RECAP DC'!$G$6:$AB$12,9,FALSE)</f>
        <v>2733.4005368181988</v>
      </c>
      <c r="I13" s="93">
        <f>VLOOKUP($A13,'RECAP DC'!$G$6:$AB$12,10,FALSE)</f>
        <v>1.052237935957745</v>
      </c>
      <c r="J13" s="96"/>
      <c r="K13" s="115" t="e">
        <f>VLOOKUP($A13,'RECAP DC'!$G$6:$AB$12,12,FALSE)</f>
        <v>#REF!</v>
      </c>
      <c r="L13" s="93"/>
      <c r="M13" s="109">
        <f>VLOOKUP($A13,'RECAP DC'!$G$6:$AB$12,14,FALSE)</f>
        <v>40.394312465688941</v>
      </c>
      <c r="N13" s="110">
        <f>VLOOKUP($A13,'RECAP DC'!$G$6:$AB$12,15,FALSE)</f>
        <v>35.782697936529146</v>
      </c>
      <c r="O13" s="93">
        <f>VLOOKUP($A13,'RECAP DC'!$G$6:$AB$12,16,FALSE)</f>
        <v>1.1288783349243205</v>
      </c>
      <c r="P13" s="96">
        <f>VLOOKUP($A13,'RECAP DC'!$G$6:$AB$12,17,FALSE)</f>
        <v>231.65499849466411</v>
      </c>
      <c r="Q13" s="97">
        <f>VLOOKUP($A13,'RECAP DC'!$G$6:$AB$12,18,FALSE)</f>
        <v>222.39940731384436</v>
      </c>
      <c r="R13" s="93">
        <f>VLOOKUP($A13,'RECAP DC'!$G$6:$AB$12,19,FALSE)</f>
        <v>1.0416169777276363</v>
      </c>
      <c r="S13" s="109">
        <f>VLOOKUP($A13,'RECAP DC'!$G$6:$AB$12,20,FALSE)</f>
        <v>2.8087069350352616</v>
      </c>
      <c r="T13" s="110">
        <f>VLOOKUP($A13,'RECAP DC'!$G$6:$AB$12,21,FALSE)</f>
        <v>11.927565978843051</v>
      </c>
      <c r="U13" s="93">
        <f>VLOOKUP($A13,'RECAP DC'!$G$6:$AB$12,22,FALSE)</f>
        <v>0.23548031006638795</v>
      </c>
      <c r="V13" s="81"/>
      <c r="W13" s="81"/>
      <c r="X13" s="81"/>
      <c r="Y13" s="81"/>
      <c r="Z13" s="81"/>
      <c r="AA13" s="81"/>
      <c r="AB13" s="81"/>
      <c r="AC13" s="81"/>
    </row>
    <row r="14" spans="1:29" ht="18.75" x14ac:dyDescent="0.3">
      <c r="A14" s="94">
        <v>110</v>
      </c>
      <c r="B14" s="95" t="s">
        <v>219</v>
      </c>
      <c r="C14" s="193">
        <f>VLOOKUP(A14,'RECAP DC'!$G$6:$AB$12,3,FALSE)</f>
        <v>14.327514547415834</v>
      </c>
      <c r="D14" s="96">
        <f>VLOOKUP($A14,'RECAP DC'!$G$6:$AB$12,5,FALSE)</f>
        <v>611.43305288634622</v>
      </c>
      <c r="E14" s="97">
        <f>VLOOKUP($A14,'RECAP DC'!$G$6:$AB$12,6,FALSE)</f>
        <v>318.94756242000091</v>
      </c>
      <c r="F14" s="93">
        <f>VLOOKUP($A14,'RECAP DC'!$G$6:$AB$12,7,FALSE)</f>
        <v>1.9170331582004396</v>
      </c>
      <c r="G14" s="96">
        <f>VLOOKUP($A14,'RECAP DC'!$G$6:$AB$12,8,FALSE)</f>
        <v>1632.6477158746998</v>
      </c>
      <c r="H14" s="97">
        <f>VLOOKUP($A14,'RECAP DC'!$G$6:$AB$12,9,FALSE)</f>
        <v>1993.4222651250057</v>
      </c>
      <c r="I14" s="93">
        <f>VLOOKUP($A14,'RECAP DC'!$G$6:$AB$12,10,FALSE)</f>
        <v>0.81901749791698952</v>
      </c>
      <c r="J14" s="96"/>
      <c r="K14" s="115" t="e">
        <f>VLOOKUP($A14,'RECAP DC'!$G$6:$AB$12,12,FALSE)</f>
        <v>#REF!</v>
      </c>
      <c r="L14" s="93"/>
      <c r="M14" s="109">
        <f>VLOOKUP($A14,'RECAP DC'!$G$6:$AB$12,14,FALSE)</f>
        <v>36.572986770724349</v>
      </c>
      <c r="N14" s="110">
        <f>VLOOKUP($A14,'RECAP DC'!$G$6:$AB$12,15,FALSE)</f>
        <v>29.901333976875087</v>
      </c>
      <c r="O14" s="93">
        <f>VLOOKUP($A14,'RECAP DC'!$G$6:$AB$12,16,FALSE)</f>
        <v>1.2231222459509312</v>
      </c>
      <c r="P14" s="96">
        <f>VLOOKUP($A14,'RECAP DC'!$G$6:$AB$12,17,FALSE)</f>
        <v>194.70557029754551</v>
      </c>
      <c r="Q14" s="97">
        <f>VLOOKUP($A14,'RECAP DC'!$G$6:$AB$12,18,FALSE)</f>
        <v>230.24027162193818</v>
      </c>
      <c r="R14" s="93">
        <f>VLOOKUP($A14,'RECAP DC'!$G$6:$AB$12,19,FALSE)</f>
        <v>0.84566252865292924</v>
      </c>
      <c r="S14" s="109">
        <f>VLOOKUP($A14,'RECAP DC'!$G$6:$AB$12,20,FALSE)</f>
        <v>4.4669296819205311</v>
      </c>
      <c r="T14" s="110">
        <f>VLOOKUP($A14,'RECAP DC'!$G$6:$AB$12,21,FALSE)</f>
        <v>10.963822458187531</v>
      </c>
      <c r="U14" s="93">
        <f>VLOOKUP($A14,'RECAP DC'!$G$6:$AB$12,22,FALSE)</f>
        <v>0.40742448164916523</v>
      </c>
      <c r="V14" s="81"/>
      <c r="W14" s="81"/>
      <c r="X14" s="81"/>
      <c r="Y14" s="81"/>
      <c r="Z14" s="81"/>
      <c r="AA14" s="81"/>
      <c r="AB14" s="81"/>
      <c r="AC14" s="81"/>
    </row>
    <row r="15" spans="1:29" ht="18.75" x14ac:dyDescent="0.3">
      <c r="A15" s="94">
        <v>160</v>
      </c>
      <c r="B15" s="95" t="s">
        <v>276</v>
      </c>
      <c r="C15" s="193">
        <f>VLOOKUP(A15,'RECAP DC'!$G$6:$AB$12,3,FALSE)</f>
        <v>15.459797920628112</v>
      </c>
      <c r="D15" s="96">
        <f>VLOOKUP($A15,'RECAP DC'!$G$6:$AB$12,5,FALSE)</f>
        <v>887.5150296558686</v>
      </c>
      <c r="E15" s="97">
        <f>VLOOKUP($A15,'RECAP DC'!$G$6:$AB$12,6,FALSE)</f>
        <v>306.1908401434535</v>
      </c>
      <c r="F15" s="93">
        <f>VLOOKUP($A15,'RECAP DC'!$G$6:$AB$12,7,FALSE)</f>
        <v>2.8985681911322327</v>
      </c>
      <c r="G15" s="96">
        <f>VLOOKUP($A15,'RECAP DC'!$G$6:$AB$12,8,FALSE)</f>
        <v>1665.9776662173585</v>
      </c>
      <c r="H15" s="97">
        <f>VLOOKUP($A15,'RECAP DC'!$G$6:$AB$12,9,FALSE)</f>
        <v>2296.4313010759015</v>
      </c>
      <c r="I15" s="93">
        <f>VLOOKUP($A15,'RECAP DC'!$G$6:$AB$12,10,FALSE)</f>
        <v>0.72546375127217222</v>
      </c>
      <c r="J15" s="96"/>
      <c r="K15" s="115" t="e">
        <f>VLOOKUP($A15,'RECAP DC'!$G$6:$AB$12,12,FALSE)</f>
        <v>#REF!</v>
      </c>
      <c r="L15" s="93"/>
      <c r="M15" s="109">
        <f>VLOOKUP($A15,'RECAP DC'!$G$6:$AB$12,14,FALSE)</f>
        <v>42.6266891316019</v>
      </c>
      <c r="N15" s="110">
        <f>VLOOKUP($A15,'RECAP DC'!$G$6:$AB$12,15,FALSE)</f>
        <v>33.808571932506325</v>
      </c>
      <c r="O15" s="93">
        <f>VLOOKUP($A15,'RECAP DC'!$G$6:$AB$12,16,FALSE)</f>
        <v>1.2608248942516591</v>
      </c>
      <c r="P15" s="96">
        <f>VLOOKUP($A15,'RECAP DC'!$G$6:$AB$12,17,FALSE)</f>
        <v>207.54090689852376</v>
      </c>
      <c r="Q15" s="97">
        <f>VLOOKUP($A15,'RECAP DC'!$G$6:$AB$12,18,FALSE)</f>
        <v>251.20406843435831</v>
      </c>
      <c r="R15" s="93">
        <f>VLOOKUP($A15,'RECAP DC'!$G$6:$AB$12,19,FALSE)</f>
        <v>0.82618449689940399</v>
      </c>
      <c r="S15" s="109">
        <f>VLOOKUP($A15,'RECAP DC'!$G$6:$AB$12,20,FALSE)</f>
        <v>4.5278728971352544</v>
      </c>
      <c r="T15" s="110">
        <f>VLOOKUP($A15,'RECAP DC'!$G$6:$AB$12,21,FALSE)</f>
        <v>12.757951672643896</v>
      </c>
      <c r="U15" s="93">
        <f>VLOOKUP($A15,'RECAP DC'!$G$6:$AB$12,22,FALSE)</f>
        <v>0.35490594519526975</v>
      </c>
      <c r="V15" s="81"/>
      <c r="W15" s="81"/>
      <c r="X15" s="81"/>
      <c r="Y15" s="81"/>
      <c r="Z15" s="81"/>
      <c r="AA15" s="81"/>
      <c r="AB15" s="81"/>
      <c r="AC15" s="81"/>
    </row>
    <row r="16" spans="1:29" ht="19.5" thickBot="1" x14ac:dyDescent="0.35">
      <c r="A16" s="94">
        <v>80</v>
      </c>
      <c r="B16" s="95" t="s">
        <v>341</v>
      </c>
      <c r="C16" s="193">
        <f>VLOOKUP(A16,'RECAP DC'!$G$6:$AB$12,3,FALSE)</f>
        <v>9.0695895087447553</v>
      </c>
      <c r="D16" s="96">
        <f>VLOOKUP($A16,'RECAP DC'!$G$6:$AB$12,5,FALSE)</f>
        <v>788.18586696867681</v>
      </c>
      <c r="E16" s="97">
        <f>VLOOKUP($A16,'RECAP DC'!$G$6:$AB$12,6,FALSE)</f>
        <v>246.45131487377654</v>
      </c>
      <c r="F16" s="98">
        <f>VLOOKUP($A16,'RECAP DC'!$G$6:$AB$12,7,FALSE)</f>
        <v>3.198140238660756</v>
      </c>
      <c r="G16" s="96">
        <f>VLOOKUP($A16,'RECAP DC'!$G$6:$AB$12,8,FALSE)</f>
        <v>2300.2123657178981</v>
      </c>
      <c r="H16" s="97">
        <f>VLOOKUP($A16,'RECAP DC'!$G$6:$AB$12,9,FALSE)</f>
        <v>2002.4169333494344</v>
      </c>
      <c r="I16" s="98">
        <f>VLOOKUP($A16,'RECAP DC'!$G$6:$AB$12,10,FALSE)</f>
        <v>1.1487179954428084</v>
      </c>
      <c r="J16" s="96"/>
      <c r="K16" s="115" t="e">
        <f>VLOOKUP($A16,'RECAP DC'!$G$6:$AB$12,12,FALSE)</f>
        <v>#REF!</v>
      </c>
      <c r="L16" s="98"/>
      <c r="M16" s="109">
        <f>VLOOKUP($A16,'RECAP DC'!$G$6:$AB$12,14,FALSE)</f>
        <v>34.731450601626676</v>
      </c>
      <c r="N16" s="110">
        <f>VLOOKUP($A16,'RECAP DC'!$G$6:$AB$12,15,FALSE)</f>
        <v>30.806414359222067</v>
      </c>
      <c r="O16" s="98">
        <f>VLOOKUP($A16,'RECAP DC'!$G$6:$AB$12,16,FALSE)</f>
        <v>1.1274097074926095</v>
      </c>
      <c r="P16" s="96">
        <f>VLOOKUP($A16,'RECAP DC'!$G$6:$AB$12,17,FALSE)</f>
        <v>210.01645566243434</v>
      </c>
      <c r="Q16" s="97">
        <f>VLOOKUP($A16,'RECAP DC'!$G$6:$AB$12,18,FALSE)</f>
        <v>205.17071963241898</v>
      </c>
      <c r="R16" s="98">
        <f>VLOOKUP($A16,'RECAP DC'!$G$6:$AB$12,19,FALSE)</f>
        <v>1.0236180681078515</v>
      </c>
      <c r="S16" s="109">
        <f>VLOOKUP($A16,'RECAP DC'!$G$6:$AB$12,20,FALSE)</f>
        <v>7.1668072670023291</v>
      </c>
      <c r="T16" s="110">
        <f>VLOOKUP($A16,'RECAP DC'!$G$6:$AB$12,21,FALSE)</f>
        <v>10.268804786407356</v>
      </c>
      <c r="U16" s="98">
        <f>VLOOKUP($A16,'RECAP DC'!$G$6:$AB$12,22,FALSE)</f>
        <v>0.6979202951144724</v>
      </c>
      <c r="V16" s="81"/>
      <c r="W16" s="81"/>
      <c r="X16" s="81"/>
      <c r="Y16" s="81"/>
      <c r="Z16" s="81"/>
      <c r="AA16" s="81"/>
      <c r="AB16" s="81"/>
      <c r="AC16" s="81"/>
    </row>
    <row r="17" spans="1:29" ht="27.75" customHeight="1" thickBot="1" x14ac:dyDescent="0.3">
      <c r="A17" s="267" t="s">
        <v>638</v>
      </c>
      <c r="B17" s="268"/>
      <c r="C17" s="111">
        <f>+'RECAP DC'!I14</f>
        <v>104.68397666923637</v>
      </c>
      <c r="D17" s="99">
        <f>+'RECAP DC'!K14</f>
        <v>846.149319488267</v>
      </c>
      <c r="E17" s="99">
        <f>+'RECAP DC'!L14</f>
        <v>374.05781909677302</v>
      </c>
      <c r="F17" s="104">
        <f>+'RECAP DC'!M14</f>
        <v>2.2620816255931775</v>
      </c>
      <c r="G17" s="99">
        <f>+'RECAP DC'!N14</f>
        <v>2317.9883891563099</v>
      </c>
      <c r="H17" s="99">
        <f>+'RECAP DC'!O14</f>
        <v>2337.8613693548314</v>
      </c>
      <c r="I17" s="104">
        <f>+'RECAP DC'!P14</f>
        <v>0.99149950443639623</v>
      </c>
      <c r="J17" s="99"/>
      <c r="K17" s="99" t="e">
        <f>+'RECAP DC'!R14</f>
        <v>#REF!</v>
      </c>
      <c r="L17" s="99"/>
      <c r="M17" s="111">
        <f>+'RECAP DC'!T14</f>
        <v>35.143869358577327</v>
      </c>
      <c r="N17" s="111">
        <f>+'RECAP DC'!U14</f>
        <v>35.067920540322476</v>
      </c>
      <c r="O17" s="104">
        <f>+'RECAP DC'!V14</f>
        <v>1.0021657633838745</v>
      </c>
      <c r="P17" s="99">
        <f>+'RECAP DC'!W14</f>
        <v>221.07975888281749</v>
      </c>
      <c r="Q17" s="99">
        <f>+'RECAP DC'!X14</f>
        <v>228.78311360506382</v>
      </c>
      <c r="R17" s="104">
        <f>+'RECAP DC'!Y14</f>
        <v>0.96632900653872456</v>
      </c>
      <c r="S17" s="118">
        <f>'RECAP DC'!Z14</f>
        <v>3.1236872194223393</v>
      </c>
      <c r="T17" s="118">
        <f>'RECAP DC'!AA14</f>
        <v>11.689306846774157</v>
      </c>
      <c r="U17" s="104">
        <f>'RECAP DC'!AB14</f>
        <v>0.26722604345734741</v>
      </c>
      <c r="V17" s="81"/>
      <c r="W17" s="81"/>
      <c r="X17" s="81"/>
      <c r="Y17" s="81"/>
      <c r="Z17" s="81"/>
      <c r="AA17" s="81"/>
      <c r="AB17" s="81"/>
      <c r="AC17" s="81"/>
    </row>
    <row r="18" spans="1:29" x14ac:dyDescent="0.25">
      <c r="A18" s="81"/>
      <c r="B18" s="81"/>
      <c r="C18" s="81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81"/>
      <c r="W18" s="81"/>
      <c r="X18" s="81"/>
      <c r="Y18" s="81"/>
      <c r="Z18" s="81"/>
      <c r="AA18" s="81"/>
      <c r="AB18" s="81"/>
      <c r="AC18" s="81"/>
    </row>
    <row r="19" spans="1:29" x14ac:dyDescent="0.25">
      <c r="A19" s="81" t="s">
        <v>607</v>
      </c>
      <c r="B19" s="81"/>
      <c r="C19" s="81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</row>
    <row r="20" spans="1:29" x14ac:dyDescent="0.25">
      <c r="A20" s="81"/>
      <c r="B20" s="81"/>
      <c r="C20" s="81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</row>
    <row r="21" spans="1:29" x14ac:dyDescent="0.25">
      <c r="A21" s="81"/>
      <c r="B21" s="81"/>
      <c r="C21" s="81"/>
      <c r="D21" s="100"/>
      <c r="E21" s="100"/>
      <c r="F21" s="100"/>
      <c r="G21" s="100"/>
      <c r="H21" s="100"/>
      <c r="I21" s="100"/>
      <c r="J21" s="100"/>
      <c r="K21" s="100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</row>
    <row r="22" spans="1:29" x14ac:dyDescent="0.25">
      <c r="A22" s="81"/>
      <c r="B22" s="81"/>
      <c r="C22" s="81"/>
      <c r="D22" s="100"/>
      <c r="E22" s="100"/>
      <c r="F22" s="100"/>
      <c r="G22" s="100"/>
      <c r="H22" s="100"/>
      <c r="I22" s="100"/>
      <c r="J22" s="100"/>
      <c r="K22" s="100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</row>
    <row r="23" spans="1:29" x14ac:dyDescent="0.25">
      <c r="A23" s="81"/>
      <c r="B23" s="81"/>
      <c r="C23" s="81"/>
      <c r="D23" s="100"/>
      <c r="E23" s="100"/>
      <c r="F23" s="100"/>
      <c r="G23" s="100"/>
      <c r="H23" s="100"/>
      <c r="I23" s="100"/>
      <c r="J23" s="100"/>
      <c r="K23" s="100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</row>
    <row r="24" spans="1:29" x14ac:dyDescent="0.25">
      <c r="A24" s="81"/>
      <c r="B24" s="81"/>
      <c r="C24" s="81"/>
      <c r="D24" s="100"/>
      <c r="E24" s="100"/>
      <c r="F24" s="100"/>
      <c r="G24" s="100"/>
      <c r="H24" s="100"/>
      <c r="I24" s="100"/>
      <c r="J24" s="100"/>
      <c r="K24" s="100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</row>
    <row r="25" spans="1:29" x14ac:dyDescent="0.25">
      <c r="A25" s="81"/>
      <c r="B25" s="81"/>
      <c r="C25" s="81"/>
      <c r="D25" s="100"/>
      <c r="E25" s="100"/>
      <c r="F25" s="100"/>
      <c r="G25" s="100"/>
      <c r="H25" s="100"/>
      <c r="I25" s="100"/>
      <c r="J25" s="100"/>
      <c r="K25" s="100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</row>
    <row r="26" spans="1:29" x14ac:dyDescent="0.25">
      <c r="A26" s="81"/>
      <c r="B26" s="81"/>
      <c r="C26" s="81"/>
      <c r="D26" s="100"/>
      <c r="E26" s="100"/>
      <c r="F26" s="100"/>
      <c r="G26" s="100"/>
      <c r="H26" s="100"/>
      <c r="I26" s="100"/>
      <c r="J26" s="100"/>
      <c r="K26" s="100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</row>
    <row r="27" spans="1:29" x14ac:dyDescent="0.25">
      <c r="A27" s="81"/>
      <c r="B27" s="81"/>
      <c r="C27" s="81"/>
      <c r="D27" s="100"/>
      <c r="E27" s="100"/>
      <c r="F27" s="100"/>
      <c r="G27" s="100"/>
      <c r="H27" s="100"/>
      <c r="I27" s="100"/>
      <c r="J27" s="100"/>
      <c r="K27" s="100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</row>
    <row r="28" spans="1:29" x14ac:dyDescent="0.25">
      <c r="A28" s="81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</row>
    <row r="29" spans="1:29" x14ac:dyDescent="0.25">
      <c r="B29" s="81"/>
      <c r="C29" s="81"/>
      <c r="D29" s="100"/>
      <c r="E29" s="100"/>
      <c r="F29" s="100"/>
      <c r="G29" s="100"/>
      <c r="H29" s="100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</row>
    <row r="30" spans="1:29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</row>
    <row r="31" spans="1:29" x14ac:dyDescent="0.25"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</row>
    <row r="32" spans="1:29" x14ac:dyDescent="0.25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</row>
    <row r="33" spans="1:29" x14ac:dyDescent="0.25"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</row>
    <row r="34" spans="1:29" x14ac:dyDescent="0.25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</row>
    <row r="35" spans="1:29" x14ac:dyDescent="0.25"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</row>
    <row r="36" spans="1:29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</row>
    <row r="37" spans="1:29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</row>
    <row r="38" spans="1:29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</row>
    <row r="39" spans="1:29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</row>
    <row r="40" spans="1:29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</row>
    <row r="41" spans="1:29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</row>
    <row r="42" spans="1:29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</row>
    <row r="43" spans="1:29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</row>
    <row r="44" spans="1:29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</row>
    <row r="45" spans="1:29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</row>
    <row r="46" spans="1:29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</row>
    <row r="47" spans="1:29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</row>
    <row r="48" spans="1:29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</row>
    <row r="49" spans="1:29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</row>
    <row r="50" spans="1:29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</row>
    <row r="51" spans="1:29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</row>
    <row r="52" spans="1:29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</row>
    <row r="53" spans="1:29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</row>
    <row r="54" spans="1:29" x14ac:dyDescent="0.25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</row>
    <row r="55" spans="1:29" x14ac:dyDescent="0.25">
      <c r="A55" s="81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</row>
    <row r="56" spans="1:29" x14ac:dyDescent="0.25">
      <c r="A56" s="81"/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</row>
    <row r="57" spans="1:29" x14ac:dyDescent="0.25">
      <c r="A57" s="81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</row>
    <row r="58" spans="1:29" x14ac:dyDescent="0.25">
      <c r="A58" s="81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</row>
    <row r="59" spans="1:29" x14ac:dyDescent="0.25">
      <c r="A59" s="81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</row>
    <row r="60" spans="1:29" x14ac:dyDescent="0.25">
      <c r="A60" s="81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</row>
  </sheetData>
  <mergeCells count="10">
    <mergeCell ref="A17:B17"/>
    <mergeCell ref="S7:U7"/>
    <mergeCell ref="D1:R1"/>
    <mergeCell ref="D2:R2"/>
    <mergeCell ref="D3:R3"/>
    <mergeCell ref="D7:F7"/>
    <mergeCell ref="G7:I7"/>
    <mergeCell ref="J7:L7"/>
    <mergeCell ref="M7:O7"/>
    <mergeCell ref="P7:R7"/>
  </mergeCells>
  <hyperlinks>
    <hyperlink ref="A1" location="ACCUEIL!A1" display="Accueil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workbookViewId="0"/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200" t="s">
        <v>639</v>
      </c>
      <c r="B1" s="81"/>
      <c r="C1" s="81"/>
      <c r="D1" s="272" t="s">
        <v>646</v>
      </c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</row>
    <row r="2" spans="1:29" ht="18.75" x14ac:dyDescent="0.3">
      <c r="A2" s="81"/>
      <c r="B2" s="81"/>
      <c r="C2" s="81"/>
      <c r="D2" s="272" t="s">
        <v>546</v>
      </c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</row>
    <row r="3" spans="1:29" x14ac:dyDescent="0.25">
      <c r="A3" s="81"/>
      <c r="B3" s="81"/>
      <c r="C3" s="81"/>
      <c r="D3" s="273">
        <f>+Accueil!F8</f>
        <v>43799</v>
      </c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</row>
    <row r="4" spans="1:29" ht="13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</row>
    <row r="5" spans="1:29" ht="13.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</row>
    <row r="6" spans="1:29" ht="13.5" customHeight="1" thickBot="1" x14ac:dyDescent="0.3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</row>
    <row r="7" spans="1:29" ht="49.5" customHeight="1" thickBot="1" x14ac:dyDescent="0.3">
      <c r="A7" s="81"/>
      <c r="B7" s="81"/>
      <c r="C7" s="81"/>
      <c r="D7" s="269" t="s">
        <v>562</v>
      </c>
      <c r="E7" s="270"/>
      <c r="F7" s="271"/>
      <c r="G7" s="269" t="s">
        <v>392</v>
      </c>
      <c r="H7" s="270"/>
      <c r="I7" s="271"/>
      <c r="J7" s="269" t="s">
        <v>393</v>
      </c>
      <c r="K7" s="270"/>
      <c r="L7" s="271"/>
      <c r="M7" s="269" t="s">
        <v>394</v>
      </c>
      <c r="N7" s="270"/>
      <c r="O7" s="271"/>
      <c r="P7" s="269" t="s">
        <v>645</v>
      </c>
      <c r="Q7" s="270"/>
      <c r="R7" s="271"/>
      <c r="S7" s="269" t="s">
        <v>606</v>
      </c>
      <c r="T7" s="270"/>
      <c r="U7" s="271"/>
      <c r="V7" s="81"/>
      <c r="W7" s="81"/>
      <c r="X7" s="81"/>
      <c r="Y7" s="81"/>
      <c r="Z7" s="81"/>
      <c r="AA7" s="81"/>
      <c r="AB7" s="81"/>
      <c r="AC7" s="81"/>
    </row>
    <row r="8" spans="1:29" ht="21.75" customHeight="1" thickBot="1" x14ac:dyDescent="0.3">
      <c r="A8" s="81"/>
      <c r="B8" s="81"/>
      <c r="C8" s="81"/>
      <c r="D8" s="4"/>
      <c r="E8" s="5" t="s">
        <v>2</v>
      </c>
      <c r="F8" s="3">
        <f>VLOOKUP(D3,ETP!$K$10:$L$21,2,FALSE)</f>
        <v>0.91666666666666674</v>
      </c>
      <c r="G8" s="4"/>
      <c r="H8" s="5" t="s">
        <v>2</v>
      </c>
      <c r="I8" s="3">
        <f>+$F$8</f>
        <v>0.91666666666666674</v>
      </c>
      <c r="J8" s="4"/>
      <c r="K8" s="5" t="s">
        <v>605</v>
      </c>
      <c r="L8" s="3"/>
      <c r="M8" s="4"/>
      <c r="N8" s="5" t="s">
        <v>2</v>
      </c>
      <c r="O8" s="3">
        <f>+$F$8</f>
        <v>0.91666666666666674</v>
      </c>
      <c r="P8" s="4"/>
      <c r="Q8" s="5" t="s">
        <v>2</v>
      </c>
      <c r="R8" s="3">
        <f>+$F$8</f>
        <v>0.91666666666666674</v>
      </c>
      <c r="S8" s="4"/>
      <c r="T8" s="5" t="s">
        <v>2</v>
      </c>
      <c r="U8" s="3">
        <f>+$F$8</f>
        <v>0.91666666666666674</v>
      </c>
      <c r="V8" s="81"/>
      <c r="W8" s="81"/>
      <c r="X8" s="81"/>
      <c r="Y8" s="81"/>
      <c r="Z8" s="81"/>
      <c r="AA8" s="81"/>
      <c r="AB8" s="81"/>
      <c r="AC8" s="81"/>
    </row>
    <row r="9" spans="1:29" ht="15.75" thickBot="1" x14ac:dyDescent="0.3">
      <c r="A9" s="82" t="s">
        <v>452</v>
      </c>
      <c r="B9" s="83" t="s">
        <v>547</v>
      </c>
      <c r="C9" s="82" t="s">
        <v>548</v>
      </c>
      <c r="D9" s="10" t="s">
        <v>13</v>
      </c>
      <c r="E9" s="11" t="s">
        <v>14</v>
      </c>
      <c r="F9" s="12" t="s">
        <v>15</v>
      </c>
      <c r="G9" s="10" t="s">
        <v>13</v>
      </c>
      <c r="H9" s="11" t="s">
        <v>14</v>
      </c>
      <c r="I9" s="12" t="s">
        <v>15</v>
      </c>
      <c r="J9" s="10"/>
      <c r="K9" s="11" t="s">
        <v>13</v>
      </c>
      <c r="L9" s="12"/>
      <c r="M9" s="10" t="s">
        <v>13</v>
      </c>
      <c r="N9" s="11" t="s">
        <v>14</v>
      </c>
      <c r="O9" s="12" t="s">
        <v>15</v>
      </c>
      <c r="P9" s="10" t="s">
        <v>13</v>
      </c>
      <c r="Q9" s="11" t="s">
        <v>14</v>
      </c>
      <c r="R9" s="12" t="s">
        <v>15</v>
      </c>
      <c r="S9" s="10" t="s">
        <v>13</v>
      </c>
      <c r="T9" s="11" t="s">
        <v>14</v>
      </c>
      <c r="U9" s="12" t="s">
        <v>15</v>
      </c>
      <c r="V9" s="81"/>
      <c r="W9" s="81"/>
      <c r="X9" s="81"/>
      <c r="Y9" s="81"/>
      <c r="Z9" s="81"/>
      <c r="AA9" s="81"/>
      <c r="AB9" s="81"/>
      <c r="AC9" s="81"/>
    </row>
    <row r="10" spans="1:29" ht="18.75" x14ac:dyDescent="0.3">
      <c r="A10" s="84">
        <v>50</v>
      </c>
      <c r="B10" s="85" t="s">
        <v>16</v>
      </c>
      <c r="C10" s="191">
        <f>VLOOKUP($A10,'RECAP DC'!$G$6:$AB$12,3,FALSE)</f>
        <v>11.648473736118952</v>
      </c>
      <c r="D10" s="86">
        <f>VLOOKUP($A10,'RECAP DC'!$G$6:$AB$12,5,FALSE)</f>
        <v>1456.6335688587187</v>
      </c>
      <c r="E10" s="87">
        <f>VLOOKUP($A10,'RECAP DC'!$G$6:$AB$12,6,FALSE)</f>
        <v>278.20581487036429</v>
      </c>
      <c r="F10" s="88">
        <f>VLOOKUP($A10,'RECAP DC'!$G$6:$AB$12,7,FALSE)</f>
        <v>5.2358128083608424</v>
      </c>
      <c r="G10" s="86">
        <f>VLOOKUP($A10,'RECAP DC'!$G$6:$AB$12,8,FALSE)</f>
        <v>2578.4143614343543</v>
      </c>
      <c r="H10" s="87">
        <f>VLOOKUP($A10,'RECAP DC'!$G$6:$AB$12,9,FALSE)</f>
        <v>2477.7705386891821</v>
      </c>
      <c r="I10" s="88">
        <f>VLOOKUP($A10,'RECAP DC'!$G$6:$AB$12,10,FALSE)</f>
        <v>1.0406187018425104</v>
      </c>
      <c r="J10" s="86"/>
      <c r="K10" s="113" t="e">
        <f>VLOOKUP($A10,'RECAP DC'!$G$6:$AB$12,12,FALSE)</f>
        <v>#REF!</v>
      </c>
      <c r="L10" s="88"/>
      <c r="M10" s="105">
        <f>VLOOKUP($A10,'RECAP DC'!$G$6:$AB$12,14,FALSE)</f>
        <v>30.733640141191472</v>
      </c>
      <c r="N10" s="106">
        <f>VLOOKUP($A10,'RECAP DC'!$G$6:$AB$12,15,FALSE)</f>
        <v>34.775726858795537</v>
      </c>
      <c r="O10" s="88">
        <f>VLOOKUP($A10,'RECAP DC'!$G$6:$AB$12,16,FALSE)</f>
        <v>0.88376700984520951</v>
      </c>
      <c r="P10" s="208">
        <f>VLOOKUP($A10,'RECAP DC'!$G$6:$AE$12,23,FALSE)</f>
        <v>5.8261716429423224E-3</v>
      </c>
      <c r="Q10" s="209">
        <f>VLOOKUP($A10,'RECAP DC'!$G$6:$AE$12,24,FALSE)</f>
        <v>4.0000000000000001E-3</v>
      </c>
      <c r="R10" s="88">
        <f>VLOOKUP($A10,'RECAP DC'!$G$6:$AE$12,25,FALSE)</f>
        <v>1.4565429107355805</v>
      </c>
      <c r="S10" s="105">
        <f>VLOOKUP($A10,'RECAP DC'!$G$6:$AB$12,20,FALSE)</f>
        <v>0.42924078409485295</v>
      </c>
      <c r="T10" s="106">
        <f>VLOOKUP($A10,'RECAP DC'!$G$6:$AB$12,21,FALSE)</f>
        <v>10.867414643373605</v>
      </c>
      <c r="U10" s="88">
        <f>VLOOKUP($A10,'RECAP DC'!$G$6:$AB$12,22,FALSE)</f>
        <v>3.949796692045629E-2</v>
      </c>
      <c r="V10" s="81"/>
      <c r="W10" s="81"/>
      <c r="X10" s="81"/>
      <c r="Y10" s="81"/>
      <c r="Z10" s="81"/>
      <c r="AA10" s="81"/>
      <c r="AB10" s="81"/>
      <c r="AC10" s="81"/>
    </row>
    <row r="11" spans="1:29" ht="18.75" x14ac:dyDescent="0.3">
      <c r="A11" s="89">
        <v>262</v>
      </c>
      <c r="B11" s="90" t="s">
        <v>46</v>
      </c>
      <c r="C11" s="192">
        <f>VLOOKUP(A11,'RECAP DC'!$G$6:$AB$12,3,FALSE)</f>
        <v>21.988648675881059</v>
      </c>
      <c r="D11" s="91">
        <f>VLOOKUP($A11,'RECAP DC'!$G$6:$AB$12,5,FALSE)</f>
        <v>864.8938723033184</v>
      </c>
      <c r="E11" s="92">
        <f>VLOOKUP($A11,'RECAP DC'!$G$6:$AB$12,6,FALSE)</f>
        <v>518.03622493634191</v>
      </c>
      <c r="F11" s="93">
        <f>VLOOKUP($A11,'RECAP DC'!$G$6:$AB$12,7,FALSE)</f>
        <v>1.6695625337969358</v>
      </c>
      <c r="G11" s="91">
        <f>VLOOKUP($A11,'RECAP DC'!$G$6:$AB$12,8,FALSE)</f>
        <v>2780.1137569246539</v>
      </c>
      <c r="H11" s="92">
        <f>VLOOKUP($A11,'RECAP DC'!$G$6:$AB$12,9,FALSE)</f>
        <v>2474.5480387584189</v>
      </c>
      <c r="I11" s="93">
        <f>VLOOKUP($A11,'RECAP DC'!$G$6:$AB$12,10,FALSE)</f>
        <v>1.1234834456152041</v>
      </c>
      <c r="J11" s="91"/>
      <c r="K11" s="114" t="e">
        <f>VLOOKUP($A11,'RECAP DC'!$G$6:$AB$12,12,FALSE)</f>
        <v>#REF!</v>
      </c>
      <c r="L11" s="93"/>
      <c r="M11" s="107">
        <f>VLOOKUP($A11,'RECAP DC'!$G$6:$AB$12,14,FALSE)</f>
        <v>30.970525294124887</v>
      </c>
      <c r="N11" s="108">
        <f>VLOOKUP($A11,'RECAP DC'!$G$6:$AB$12,15,FALSE)</f>
        <v>40.240313901305129</v>
      </c>
      <c r="O11" s="93">
        <f>VLOOKUP($A11,'RECAP DC'!$G$6:$AB$12,16,FALSE)</f>
        <v>0.76963925704169045</v>
      </c>
      <c r="P11" s="210">
        <f>VLOOKUP($A11,'RECAP DC'!$G$6:$AE$12,23,FALSE)</f>
        <v>8.2476794193460084E-3</v>
      </c>
      <c r="Q11" s="211">
        <f>VLOOKUP($A11,'RECAP DC'!$G$6:$AE$12,24,FALSE)</f>
        <v>4.0000000000000001E-3</v>
      </c>
      <c r="R11" s="93">
        <f>VLOOKUP($A11,'RECAP DC'!$G$6:$AE$12,25,FALSE)</f>
        <v>2.0619198548365021</v>
      </c>
      <c r="S11" s="107">
        <f>VLOOKUP($A11,'RECAP DC'!$G$6:$AB$12,20,FALSE)</f>
        <v>2.2739005355451458</v>
      </c>
      <c r="T11" s="108">
        <f>VLOOKUP($A11,'RECAP DC'!$G$6:$AB$12,21,FALSE)</f>
        <v>12.488373279715384</v>
      </c>
      <c r="U11" s="93">
        <f>VLOOKUP($A11,'RECAP DC'!$G$6:$AB$12,22,FALSE)</f>
        <v>0.18208140360751365</v>
      </c>
      <c r="V11" s="81"/>
      <c r="W11" s="81"/>
      <c r="X11" s="81"/>
      <c r="Y11" s="81"/>
      <c r="Z11" s="81"/>
      <c r="AA11" s="81"/>
      <c r="AB11" s="81"/>
      <c r="AC11" s="81"/>
    </row>
    <row r="12" spans="1:29" ht="18.75" x14ac:dyDescent="0.3">
      <c r="A12" s="89">
        <v>264</v>
      </c>
      <c r="B12" s="90" t="s">
        <v>126</v>
      </c>
      <c r="C12" s="192">
        <f>VLOOKUP(A12,'RECAP DC'!$G$6:$AB$12,3,FALSE)</f>
        <v>12.607987599853629</v>
      </c>
      <c r="D12" s="91">
        <f>VLOOKUP($A12,'RECAP DC'!$G$6:$AB$12,5,FALSE)</f>
        <v>629.09425450990125</v>
      </c>
      <c r="E12" s="92">
        <f>VLOOKUP($A12,'RECAP DC'!$G$6:$AB$12,6,FALSE)</f>
        <v>447.56013745704468</v>
      </c>
      <c r="F12" s="93">
        <f>VLOOKUP($A12,'RECAP DC'!$G$6:$AB$12,7,FALSE)</f>
        <v>1.4056083235747947</v>
      </c>
      <c r="G12" s="91">
        <f>VLOOKUP($A12,'RECAP DC'!$G$6:$AB$12,8,FALSE)</f>
        <v>1982.9955622965754</v>
      </c>
      <c r="H12" s="92">
        <f>VLOOKUP($A12,'RECAP DC'!$G$6:$AB$12,9,FALSE)</f>
        <v>2079.0378006872852</v>
      </c>
      <c r="I12" s="93">
        <f>VLOOKUP($A12,'RECAP DC'!$G$6:$AB$12,10,FALSE)</f>
        <v>0.9538044770715759</v>
      </c>
      <c r="J12" s="91"/>
      <c r="K12" s="114" t="e">
        <f>VLOOKUP($A12,'RECAP DC'!$G$6:$AB$12,12,FALSE)</f>
        <v>#REF!</v>
      </c>
      <c r="L12" s="93"/>
      <c r="M12" s="107">
        <f>VLOOKUP($A12,'RECAP DC'!$G$6:$AB$12,14,FALSE)</f>
        <v>27.28429079387686</v>
      </c>
      <c r="N12" s="108">
        <f>VLOOKUP($A12,'RECAP DC'!$G$6:$AB$12,15,FALSE)</f>
        <v>36.288659793814432</v>
      </c>
      <c r="O12" s="93">
        <f>VLOOKUP($A12,'RECAP DC'!$G$6:$AB$12,16,FALSE)</f>
        <v>0.75186824062672031</v>
      </c>
      <c r="P12" s="210">
        <f>VLOOKUP($A12,'RECAP DC'!$G$6:$AE$12,23,FALSE)</f>
        <v>5.9150432068295709E-3</v>
      </c>
      <c r="Q12" s="211">
        <f>VLOOKUP($A12,'RECAP DC'!$G$6:$AE$12,24,FALSE)</f>
        <v>4.0000000000000001E-3</v>
      </c>
      <c r="R12" s="93">
        <f>VLOOKUP($A12,'RECAP DC'!$G$6:$AE$12,25,FALSE)</f>
        <v>1.4787608017073928</v>
      </c>
      <c r="S12" s="107">
        <f>VLOOKUP($A12,'RECAP DC'!$G$6:$AB$12,20,FALSE)</f>
        <v>1.665610775207599</v>
      </c>
      <c r="T12" s="108">
        <f>VLOOKUP($A12,'RECAP DC'!$G$6:$AB$12,21,FALSE)</f>
        <v>11.340206185567011</v>
      </c>
      <c r="U12" s="93">
        <f>VLOOKUP($A12,'RECAP DC'!$G$6:$AB$12,22,FALSE)</f>
        <v>0.14687658654103372</v>
      </c>
      <c r="V12" s="81"/>
      <c r="W12" s="81"/>
      <c r="X12" s="81"/>
      <c r="Y12" s="81"/>
      <c r="Z12" s="81"/>
      <c r="AA12" s="81"/>
      <c r="AB12" s="81"/>
      <c r="AC12" s="81"/>
    </row>
    <row r="13" spans="1:29" ht="18.75" x14ac:dyDescent="0.3">
      <c r="A13" s="94">
        <v>30</v>
      </c>
      <c r="B13" s="95" t="s">
        <v>173</v>
      </c>
      <c r="C13" s="193">
        <f>VLOOKUP(A13,'RECAP DC'!$G$6:$AB$12,3,FALSE)</f>
        <v>19.58196468059403</v>
      </c>
      <c r="D13" s="96">
        <f>VLOOKUP($A13,'RECAP DC'!$G$6:$AB$12,5,FALSE)</f>
        <v>737.4250574719116</v>
      </c>
      <c r="E13" s="97">
        <f>VLOOKUP($A13,'RECAP DC'!$G$6:$AB$12,6,FALSE)</f>
        <v>381.68211132297762</v>
      </c>
      <c r="F13" s="93">
        <f>VLOOKUP($A13,'RECAP DC'!$G$6:$AB$12,7,FALSE)</f>
        <v>1.9320398719129541</v>
      </c>
      <c r="G13" s="96">
        <f>VLOOKUP($A13,'RECAP DC'!$G$6:$AB$12,8,FALSE)</f>
        <v>2876.1877390073737</v>
      </c>
      <c r="H13" s="97">
        <f>VLOOKUP($A13,'RECAP DC'!$G$6:$AB$12,9,FALSE)</f>
        <v>2733.4005368181988</v>
      </c>
      <c r="I13" s="93">
        <f>VLOOKUP($A13,'RECAP DC'!$G$6:$AB$12,10,FALSE)</f>
        <v>1.052237935957745</v>
      </c>
      <c r="J13" s="96"/>
      <c r="K13" s="115" t="e">
        <f>VLOOKUP($A13,'RECAP DC'!$G$6:$AB$12,12,FALSE)</f>
        <v>#REF!</v>
      </c>
      <c r="L13" s="93"/>
      <c r="M13" s="109">
        <f>VLOOKUP($A13,'RECAP DC'!$G$6:$AB$12,14,FALSE)</f>
        <v>40.394312465688941</v>
      </c>
      <c r="N13" s="110">
        <f>VLOOKUP($A13,'RECAP DC'!$G$6:$AB$12,15,FALSE)</f>
        <v>35.782697936529146</v>
      </c>
      <c r="O13" s="93">
        <f>VLOOKUP($A13,'RECAP DC'!$G$6:$AB$12,16,FALSE)</f>
        <v>1.1288783349243205</v>
      </c>
      <c r="P13" s="212">
        <f>VLOOKUP($A13,'RECAP DC'!$G$6:$AE$12,23,FALSE)</f>
        <v>6.3171290194398528E-3</v>
      </c>
      <c r="Q13" s="213">
        <f>VLOOKUP($A13,'RECAP DC'!$G$6:$AE$12,24,FALSE)</f>
        <v>4.0000000000000001E-3</v>
      </c>
      <c r="R13" s="93">
        <f>VLOOKUP($A13,'RECAP DC'!$G$6:$AE$12,25,FALSE)</f>
        <v>1.5792822548599632</v>
      </c>
      <c r="S13" s="109">
        <f>VLOOKUP($A13,'RECAP DC'!$G$6:$AB$12,20,FALSE)</f>
        <v>2.8087069350352616</v>
      </c>
      <c r="T13" s="110">
        <f>VLOOKUP($A13,'RECAP DC'!$G$6:$AB$12,21,FALSE)</f>
        <v>11.927565978843051</v>
      </c>
      <c r="U13" s="93">
        <f>VLOOKUP($A13,'RECAP DC'!$G$6:$AB$12,22,FALSE)</f>
        <v>0.23548031006638795</v>
      </c>
      <c r="V13" s="81"/>
      <c r="W13" s="81"/>
      <c r="X13" s="81"/>
      <c r="Y13" s="81"/>
      <c r="Z13" s="81"/>
      <c r="AA13" s="81"/>
      <c r="AB13" s="81"/>
      <c r="AC13" s="81"/>
    </row>
    <row r="14" spans="1:29" ht="18.75" x14ac:dyDescent="0.3">
      <c r="A14" s="94">
        <v>110</v>
      </c>
      <c r="B14" s="95" t="s">
        <v>219</v>
      </c>
      <c r="C14" s="193">
        <f>VLOOKUP(A14,'RECAP DC'!$G$6:$AB$12,3,FALSE)</f>
        <v>14.327514547415834</v>
      </c>
      <c r="D14" s="96">
        <f>VLOOKUP($A14,'RECAP DC'!$G$6:$AB$12,5,FALSE)</f>
        <v>611.43305288634622</v>
      </c>
      <c r="E14" s="97">
        <f>VLOOKUP($A14,'RECAP DC'!$G$6:$AB$12,6,FALSE)</f>
        <v>318.94756242000091</v>
      </c>
      <c r="F14" s="93">
        <f>VLOOKUP($A14,'RECAP DC'!$G$6:$AB$12,7,FALSE)</f>
        <v>1.9170331582004396</v>
      </c>
      <c r="G14" s="96">
        <f>VLOOKUP($A14,'RECAP DC'!$G$6:$AB$12,8,FALSE)</f>
        <v>1632.6477158746998</v>
      </c>
      <c r="H14" s="97">
        <f>VLOOKUP($A14,'RECAP DC'!$G$6:$AB$12,9,FALSE)</f>
        <v>1993.4222651250057</v>
      </c>
      <c r="I14" s="93">
        <f>VLOOKUP($A14,'RECAP DC'!$G$6:$AB$12,10,FALSE)</f>
        <v>0.81901749791698952</v>
      </c>
      <c r="J14" s="96"/>
      <c r="K14" s="115" t="e">
        <f>VLOOKUP($A14,'RECAP DC'!$G$6:$AB$12,12,FALSE)</f>
        <v>#REF!</v>
      </c>
      <c r="L14" s="93"/>
      <c r="M14" s="109">
        <f>VLOOKUP($A14,'RECAP DC'!$G$6:$AB$12,14,FALSE)</f>
        <v>36.572986770724349</v>
      </c>
      <c r="N14" s="110">
        <f>VLOOKUP($A14,'RECAP DC'!$G$6:$AB$12,15,FALSE)</f>
        <v>29.901333976875087</v>
      </c>
      <c r="O14" s="93">
        <f>VLOOKUP($A14,'RECAP DC'!$G$6:$AB$12,16,FALSE)</f>
        <v>1.2231222459509312</v>
      </c>
      <c r="P14" s="212">
        <f>VLOOKUP($A14,'RECAP DC'!$G$6:$AE$12,23,FALSE)</f>
        <v>7.9986315087675168E-3</v>
      </c>
      <c r="Q14" s="213">
        <f>VLOOKUP($A14,'RECAP DC'!$G$6:$AE$12,24,FALSE)</f>
        <v>4.0000000000000001E-3</v>
      </c>
      <c r="R14" s="93">
        <f>VLOOKUP($A14,'RECAP DC'!$G$6:$AE$12,25,FALSE)</f>
        <v>1.9996578771918792</v>
      </c>
      <c r="S14" s="109">
        <f>VLOOKUP($A14,'RECAP DC'!$G$6:$AB$12,20,FALSE)</f>
        <v>4.4669296819205311</v>
      </c>
      <c r="T14" s="110">
        <f>VLOOKUP($A14,'RECAP DC'!$G$6:$AB$12,21,FALSE)</f>
        <v>10.963822458187531</v>
      </c>
      <c r="U14" s="93">
        <f>VLOOKUP($A14,'RECAP DC'!$G$6:$AB$12,22,FALSE)</f>
        <v>0.40742448164916523</v>
      </c>
      <c r="V14" s="81"/>
      <c r="W14" s="81"/>
      <c r="X14" s="81"/>
      <c r="Y14" s="81"/>
      <c r="Z14" s="81"/>
      <c r="AA14" s="81"/>
      <c r="AB14" s="81"/>
      <c r="AC14" s="81"/>
    </row>
    <row r="15" spans="1:29" ht="18.75" x14ac:dyDescent="0.3">
      <c r="A15" s="94">
        <v>160</v>
      </c>
      <c r="B15" s="95" t="s">
        <v>276</v>
      </c>
      <c r="C15" s="193">
        <f>VLOOKUP(A15,'RECAP DC'!$G$6:$AB$12,3,FALSE)</f>
        <v>15.459797920628112</v>
      </c>
      <c r="D15" s="96">
        <f>VLOOKUP($A15,'RECAP DC'!$G$6:$AB$12,5,FALSE)</f>
        <v>887.5150296558686</v>
      </c>
      <c r="E15" s="97">
        <f>VLOOKUP($A15,'RECAP DC'!$G$6:$AB$12,6,FALSE)</f>
        <v>306.1908401434535</v>
      </c>
      <c r="F15" s="93">
        <f>VLOOKUP($A15,'RECAP DC'!$G$6:$AB$12,7,FALSE)</f>
        <v>2.8985681911322327</v>
      </c>
      <c r="G15" s="96">
        <f>VLOOKUP($A15,'RECAP DC'!$G$6:$AB$12,8,FALSE)</f>
        <v>1665.9776662173585</v>
      </c>
      <c r="H15" s="97">
        <f>VLOOKUP($A15,'RECAP DC'!$G$6:$AB$12,9,FALSE)</f>
        <v>2296.4313010759015</v>
      </c>
      <c r="I15" s="93">
        <f>VLOOKUP($A15,'RECAP DC'!$G$6:$AB$12,10,FALSE)</f>
        <v>0.72546375127217222</v>
      </c>
      <c r="J15" s="96"/>
      <c r="K15" s="115" t="e">
        <f>VLOOKUP($A15,'RECAP DC'!$G$6:$AB$12,12,FALSE)</f>
        <v>#REF!</v>
      </c>
      <c r="L15" s="93"/>
      <c r="M15" s="109">
        <f>VLOOKUP($A15,'RECAP DC'!$G$6:$AB$12,14,FALSE)</f>
        <v>42.6266891316019</v>
      </c>
      <c r="N15" s="110">
        <f>VLOOKUP($A15,'RECAP DC'!$G$6:$AB$12,15,FALSE)</f>
        <v>33.808571932506325</v>
      </c>
      <c r="O15" s="93">
        <f>VLOOKUP($A15,'RECAP DC'!$G$6:$AB$12,16,FALSE)</f>
        <v>1.2608248942516591</v>
      </c>
      <c r="P15" s="212">
        <f>VLOOKUP($A15,'RECAP DC'!$G$6:$AE$12,23,FALSE)</f>
        <v>8.0447517831667443E-3</v>
      </c>
      <c r="Q15" s="213">
        <f>VLOOKUP($A15,'RECAP DC'!$G$6:$AE$12,24,FALSE)</f>
        <v>4.0000000000000001E-3</v>
      </c>
      <c r="R15" s="93">
        <f>VLOOKUP($A15,'RECAP DC'!$G$6:$AE$12,25,FALSE)</f>
        <v>2.0111879457916859</v>
      </c>
      <c r="S15" s="109">
        <f>VLOOKUP($A15,'RECAP DC'!$G$6:$AB$12,20,FALSE)</f>
        <v>4.5278728971352544</v>
      </c>
      <c r="T15" s="110">
        <f>VLOOKUP($A15,'RECAP DC'!$G$6:$AB$12,21,FALSE)</f>
        <v>12.757951672643896</v>
      </c>
      <c r="U15" s="93">
        <f>VLOOKUP($A15,'RECAP DC'!$G$6:$AB$12,22,FALSE)</f>
        <v>0.35490594519526975</v>
      </c>
      <c r="V15" s="81"/>
      <c r="W15" s="81"/>
      <c r="X15" s="81"/>
      <c r="Y15" s="81"/>
      <c r="Z15" s="81"/>
      <c r="AA15" s="81"/>
      <c r="AB15" s="81"/>
      <c r="AC15" s="81"/>
    </row>
    <row r="16" spans="1:29" ht="19.5" thickBot="1" x14ac:dyDescent="0.35">
      <c r="A16" s="94">
        <v>80</v>
      </c>
      <c r="B16" s="95" t="s">
        <v>341</v>
      </c>
      <c r="C16" s="193">
        <f>VLOOKUP(A16,'RECAP DC'!$G$6:$AB$12,3,FALSE)</f>
        <v>9.0695895087447553</v>
      </c>
      <c r="D16" s="96">
        <f>VLOOKUP($A16,'RECAP DC'!$G$6:$AB$12,5,FALSE)</f>
        <v>788.18586696867681</v>
      </c>
      <c r="E16" s="97">
        <f>VLOOKUP($A16,'RECAP DC'!$G$6:$AB$12,6,FALSE)</f>
        <v>246.45131487377654</v>
      </c>
      <c r="F16" s="98">
        <f>VLOOKUP($A16,'RECAP DC'!$G$6:$AB$12,7,FALSE)</f>
        <v>3.198140238660756</v>
      </c>
      <c r="G16" s="96">
        <f>VLOOKUP($A16,'RECAP DC'!$G$6:$AB$12,8,FALSE)</f>
        <v>2300.2123657178981</v>
      </c>
      <c r="H16" s="97">
        <f>VLOOKUP($A16,'RECAP DC'!$G$6:$AB$12,9,FALSE)</f>
        <v>2002.4169333494344</v>
      </c>
      <c r="I16" s="98">
        <f>VLOOKUP($A16,'RECAP DC'!$G$6:$AB$12,10,FALSE)</f>
        <v>1.1487179954428084</v>
      </c>
      <c r="J16" s="96"/>
      <c r="K16" s="115" t="e">
        <f>VLOOKUP($A16,'RECAP DC'!$G$6:$AB$12,12,FALSE)</f>
        <v>#REF!</v>
      </c>
      <c r="L16" s="98"/>
      <c r="M16" s="109">
        <f>VLOOKUP($A16,'RECAP DC'!$G$6:$AB$12,14,FALSE)</f>
        <v>34.731450601626676</v>
      </c>
      <c r="N16" s="110">
        <f>VLOOKUP($A16,'RECAP DC'!$G$6:$AB$12,15,FALSE)</f>
        <v>30.806414359222067</v>
      </c>
      <c r="O16" s="98">
        <f>VLOOKUP($A16,'RECAP DC'!$G$6:$AB$12,16,FALSE)</f>
        <v>1.1274097074926095</v>
      </c>
      <c r="P16" s="212">
        <f>VLOOKUP($A16,'RECAP DC'!$G$6:$AE$12,23,FALSE)</f>
        <v>6.6476345241901144E-3</v>
      </c>
      <c r="Q16" s="213">
        <f>VLOOKUP($A16,'RECAP DC'!$G$6:$AE$12,24,FALSE)</f>
        <v>4.0000000000000001E-3</v>
      </c>
      <c r="R16" s="98">
        <f>VLOOKUP($A16,'RECAP DC'!$G$6:$AE$12,25,FALSE)</f>
        <v>1.6619086310475286</v>
      </c>
      <c r="S16" s="109">
        <f>VLOOKUP($A16,'RECAP DC'!$G$6:$AB$12,20,FALSE)</f>
        <v>7.1668072670023291</v>
      </c>
      <c r="T16" s="110">
        <f>VLOOKUP($A16,'RECAP DC'!$G$6:$AB$12,21,FALSE)</f>
        <v>10.268804786407356</v>
      </c>
      <c r="U16" s="98">
        <f>VLOOKUP($A16,'RECAP DC'!$G$6:$AB$12,22,FALSE)</f>
        <v>0.6979202951144724</v>
      </c>
      <c r="V16" s="81"/>
      <c r="W16" s="81"/>
      <c r="X16" s="81"/>
      <c r="Y16" s="81"/>
      <c r="Z16" s="81"/>
      <c r="AA16" s="81"/>
      <c r="AB16" s="81"/>
      <c r="AC16" s="81"/>
    </row>
    <row r="17" spans="1:29" ht="27.75" customHeight="1" thickBot="1" x14ac:dyDescent="0.3">
      <c r="A17" s="267" t="s">
        <v>638</v>
      </c>
      <c r="B17" s="268"/>
      <c r="C17" s="111">
        <f>+'RECAP DC'!I14</f>
        <v>104.68397666923637</v>
      </c>
      <c r="D17" s="99">
        <f>+'RECAP DC'!K14</f>
        <v>846.149319488267</v>
      </c>
      <c r="E17" s="99">
        <f>+'RECAP DC'!L14</f>
        <v>374.05781909677302</v>
      </c>
      <c r="F17" s="104">
        <f>+'RECAP DC'!M14</f>
        <v>2.2620816255931775</v>
      </c>
      <c r="G17" s="99">
        <f>+'RECAP DC'!N14</f>
        <v>2317.9883891563099</v>
      </c>
      <c r="H17" s="99">
        <f>+'RECAP DC'!O14</f>
        <v>2337.8613693548314</v>
      </c>
      <c r="I17" s="104">
        <f>+'RECAP DC'!P14</f>
        <v>0.99149950443639623</v>
      </c>
      <c r="J17" s="99"/>
      <c r="K17" s="99" t="e">
        <f>+'RECAP DC'!R14</f>
        <v>#REF!</v>
      </c>
      <c r="L17" s="99"/>
      <c r="M17" s="111">
        <f>+'RECAP DC'!T14</f>
        <v>35.143869358577327</v>
      </c>
      <c r="N17" s="111">
        <f>+'RECAP DC'!U14</f>
        <v>35.067920540322476</v>
      </c>
      <c r="O17" s="104">
        <f>+'RECAP DC'!V14</f>
        <v>1.0021657633838745</v>
      </c>
      <c r="P17" s="214">
        <f>'RECAP DC'!AC14</f>
        <v>7.1101253944165907E-3</v>
      </c>
      <c r="Q17" s="214">
        <f>'RECAP DC'!AD14</f>
        <v>4.0000000000000001E-3</v>
      </c>
      <c r="R17" s="104">
        <f>'RECAP DC'!AE14</f>
        <v>1.7775313486041475</v>
      </c>
      <c r="S17" s="118">
        <f>'RECAP DC'!Z14</f>
        <v>3.1236872194223393</v>
      </c>
      <c r="T17" s="118">
        <f>'RECAP DC'!AA14</f>
        <v>11.689306846774157</v>
      </c>
      <c r="U17" s="104">
        <f>'RECAP DC'!AB14</f>
        <v>0.26722604345734741</v>
      </c>
      <c r="V17" s="81"/>
      <c r="W17" s="81"/>
      <c r="X17" s="81"/>
      <c r="Y17" s="81"/>
      <c r="Z17" s="81"/>
      <c r="AA17" s="81"/>
      <c r="AB17" s="81"/>
      <c r="AC17" s="81"/>
    </row>
    <row r="18" spans="1:29" x14ac:dyDescent="0.25">
      <c r="A18" s="81"/>
      <c r="B18" s="81"/>
      <c r="C18" s="81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81"/>
      <c r="W18" s="81"/>
      <c r="X18" s="81"/>
      <c r="Y18" s="81"/>
      <c r="Z18" s="81"/>
      <c r="AA18" s="81"/>
      <c r="AB18" s="81"/>
      <c r="AC18" s="81"/>
    </row>
    <row r="19" spans="1:29" x14ac:dyDescent="0.25">
      <c r="A19" s="81" t="s">
        <v>607</v>
      </c>
      <c r="B19" s="81"/>
      <c r="C19" s="81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</row>
    <row r="20" spans="1:29" x14ac:dyDescent="0.25">
      <c r="A20" s="81"/>
      <c r="B20" s="81"/>
      <c r="C20" s="81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</row>
    <row r="21" spans="1:29" x14ac:dyDescent="0.25">
      <c r="A21" s="81"/>
      <c r="B21" s="81"/>
      <c r="C21" s="81"/>
      <c r="D21" s="100"/>
      <c r="E21" s="100"/>
      <c r="F21" s="100"/>
      <c r="G21" s="100"/>
      <c r="H21" s="100"/>
      <c r="I21" s="100"/>
      <c r="J21" s="100"/>
      <c r="K21" s="100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</row>
    <row r="22" spans="1:29" x14ac:dyDescent="0.25">
      <c r="A22" s="81"/>
      <c r="B22" s="81"/>
      <c r="C22" s="81"/>
      <c r="D22" s="100"/>
      <c r="E22" s="100"/>
      <c r="F22" s="100"/>
      <c r="G22" s="100"/>
      <c r="H22" s="100"/>
      <c r="I22" s="100"/>
      <c r="J22" s="100"/>
      <c r="K22" s="100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</row>
    <row r="23" spans="1:29" x14ac:dyDescent="0.25">
      <c r="A23" s="81"/>
      <c r="B23" s="81"/>
      <c r="C23" s="81"/>
      <c r="D23" s="100"/>
      <c r="E23" s="100"/>
      <c r="F23" s="100"/>
      <c r="G23" s="100"/>
      <c r="H23" s="100"/>
      <c r="I23" s="100"/>
      <c r="J23" s="100"/>
      <c r="K23" s="100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</row>
    <row r="24" spans="1:29" x14ac:dyDescent="0.25">
      <c r="A24" s="81"/>
      <c r="B24" s="81"/>
      <c r="C24" s="81"/>
      <c r="D24" s="100"/>
      <c r="E24" s="100"/>
      <c r="F24" s="100"/>
      <c r="G24" s="100"/>
      <c r="H24" s="100"/>
      <c r="I24" s="100"/>
      <c r="J24" s="100"/>
      <c r="K24" s="100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</row>
    <row r="25" spans="1:29" x14ac:dyDescent="0.25">
      <c r="A25" s="81"/>
      <c r="B25" s="81"/>
      <c r="C25" s="81"/>
      <c r="D25" s="100"/>
      <c r="E25" s="100"/>
      <c r="F25" s="100"/>
      <c r="G25" s="100"/>
      <c r="H25" s="100"/>
      <c r="I25" s="100"/>
      <c r="J25" s="100"/>
      <c r="K25" s="100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</row>
    <row r="26" spans="1:29" x14ac:dyDescent="0.25">
      <c r="A26" s="81"/>
      <c r="B26" s="81"/>
      <c r="C26" s="81"/>
      <c r="D26" s="100"/>
      <c r="E26" s="100"/>
      <c r="F26" s="100"/>
      <c r="G26" s="100"/>
      <c r="H26" s="100"/>
      <c r="I26" s="100"/>
      <c r="J26" s="100"/>
      <c r="K26" s="100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</row>
    <row r="27" spans="1:29" x14ac:dyDescent="0.25">
      <c r="A27" s="81"/>
      <c r="B27" s="81"/>
      <c r="C27" s="81"/>
      <c r="D27" s="100"/>
      <c r="E27" s="100"/>
      <c r="F27" s="100"/>
      <c r="G27" s="100"/>
      <c r="H27" s="100"/>
      <c r="I27" s="100"/>
      <c r="J27" s="100"/>
      <c r="K27" s="100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</row>
    <row r="28" spans="1:29" x14ac:dyDescent="0.25">
      <c r="A28" s="81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</row>
    <row r="29" spans="1:29" x14ac:dyDescent="0.25">
      <c r="B29" s="81"/>
      <c r="C29" s="81"/>
      <c r="D29" s="100"/>
      <c r="E29" s="100"/>
      <c r="F29" s="100"/>
      <c r="G29" s="100"/>
      <c r="H29" s="100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</row>
    <row r="30" spans="1:29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</row>
    <row r="31" spans="1:29" x14ac:dyDescent="0.25"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</row>
    <row r="32" spans="1:29" x14ac:dyDescent="0.25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</row>
    <row r="33" spans="1:29" x14ac:dyDescent="0.25"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</row>
    <row r="34" spans="1:29" x14ac:dyDescent="0.25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</row>
    <row r="35" spans="1:29" x14ac:dyDescent="0.25"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</row>
    <row r="36" spans="1:29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</row>
    <row r="37" spans="1:29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</row>
    <row r="38" spans="1:29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</row>
    <row r="39" spans="1:29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</row>
    <row r="40" spans="1:29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</row>
    <row r="41" spans="1:29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</row>
    <row r="42" spans="1:29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</row>
    <row r="43" spans="1:29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</row>
    <row r="44" spans="1:29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</row>
    <row r="45" spans="1:29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</row>
    <row r="46" spans="1:29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</row>
    <row r="47" spans="1:29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</row>
    <row r="48" spans="1:29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</row>
    <row r="49" spans="1:29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</row>
    <row r="50" spans="1:29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</row>
    <row r="51" spans="1:29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</row>
    <row r="52" spans="1:29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</row>
    <row r="53" spans="1:29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</row>
    <row r="54" spans="1:29" x14ac:dyDescent="0.25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</row>
    <row r="55" spans="1:29" x14ac:dyDescent="0.25">
      <c r="A55" s="81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</row>
    <row r="56" spans="1:29" x14ac:dyDescent="0.25">
      <c r="A56" s="81"/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</row>
    <row r="57" spans="1:29" x14ac:dyDescent="0.25">
      <c r="A57" s="81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</row>
    <row r="58" spans="1:29" x14ac:dyDescent="0.25">
      <c r="A58" s="81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</row>
    <row r="59" spans="1:29" x14ac:dyDescent="0.25">
      <c r="A59" s="81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</row>
    <row r="60" spans="1:29" x14ac:dyDescent="0.25">
      <c r="A60" s="81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</row>
  </sheetData>
  <mergeCells count="10">
    <mergeCell ref="S7:U7"/>
    <mergeCell ref="A17:B17"/>
    <mergeCell ref="D1:R1"/>
    <mergeCell ref="D2:R2"/>
    <mergeCell ref="D3:R3"/>
    <mergeCell ref="D7:F7"/>
    <mergeCell ref="G7:I7"/>
    <mergeCell ref="J7:L7"/>
    <mergeCell ref="M7:O7"/>
    <mergeCell ref="P7:R7"/>
  </mergeCells>
  <hyperlinks>
    <hyperlink ref="A1" location="ACCUEIL!A1" display="Accueil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workbookViewId="0">
      <selection activeCell="H25" sqref="H25"/>
    </sheetView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10" max="10" width="11.42578125" customWidth="1"/>
    <col min="13" max="16" width="11.42578125" customWidth="1"/>
    <col min="19" max="19" width="11.42578125" customWidth="1"/>
  </cols>
  <sheetData>
    <row r="1" spans="1:32" ht="18.75" x14ac:dyDescent="0.3">
      <c r="A1" s="200" t="s">
        <v>639</v>
      </c>
      <c r="B1" s="81"/>
      <c r="C1" s="81"/>
      <c r="D1" s="272" t="s">
        <v>647</v>
      </c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</row>
    <row r="2" spans="1:32" ht="18.75" x14ac:dyDescent="0.3">
      <c r="A2" s="81"/>
      <c r="B2" s="81"/>
      <c r="C2" s="81"/>
      <c r="D2" s="272" t="s">
        <v>546</v>
      </c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</row>
    <row r="3" spans="1:32" x14ac:dyDescent="0.25">
      <c r="A3" s="81"/>
      <c r="B3" s="81"/>
      <c r="C3" s="81"/>
      <c r="D3" s="273">
        <f>+Accueil!F8</f>
        <v>43799</v>
      </c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</row>
    <row r="4" spans="1:32" ht="13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</row>
    <row r="5" spans="1:32" ht="13.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</row>
    <row r="6" spans="1:32" ht="13.5" customHeight="1" thickBot="1" x14ac:dyDescent="0.3">
      <c r="A6" s="81"/>
      <c r="B6" s="81"/>
      <c r="C6" s="81"/>
      <c r="D6" s="81"/>
      <c r="E6" s="81"/>
      <c r="F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Y6" s="81"/>
      <c r="Z6" s="81"/>
      <c r="AA6" s="81"/>
      <c r="AB6" s="81"/>
      <c r="AC6" s="81"/>
      <c r="AD6" s="81"/>
      <c r="AE6" s="81"/>
      <c r="AF6" s="81"/>
    </row>
    <row r="7" spans="1:32" ht="49.5" customHeight="1" thickBot="1" x14ac:dyDescent="0.3">
      <c r="A7" s="81"/>
      <c r="B7" s="81"/>
      <c r="C7" s="81"/>
      <c r="D7" s="269" t="s">
        <v>648</v>
      </c>
      <c r="E7" s="270"/>
      <c r="F7" s="271"/>
      <c r="G7" s="269" t="s">
        <v>649</v>
      </c>
      <c r="H7" s="270"/>
      <c r="I7" s="271"/>
      <c r="J7" s="269" t="s">
        <v>650</v>
      </c>
      <c r="K7" s="270"/>
      <c r="L7" s="271"/>
      <c r="M7" s="269" t="s">
        <v>651</v>
      </c>
      <c r="N7" s="270"/>
      <c r="O7" s="271"/>
      <c r="P7" s="269" t="s">
        <v>695</v>
      </c>
      <c r="Q7" s="270"/>
      <c r="R7" s="271"/>
      <c r="S7" s="269" t="s">
        <v>1</v>
      </c>
      <c r="T7" s="270"/>
      <c r="U7" s="271"/>
      <c r="Y7" s="81"/>
      <c r="Z7" s="81"/>
      <c r="AA7" s="81"/>
      <c r="AB7" s="81"/>
      <c r="AC7" s="81"/>
      <c r="AD7" s="81"/>
      <c r="AE7" s="81"/>
      <c r="AF7" s="81"/>
    </row>
    <row r="8" spans="1:32" ht="21.75" customHeight="1" thickBot="1" x14ac:dyDescent="0.3">
      <c r="A8" s="81"/>
      <c r="B8" s="81"/>
      <c r="C8" s="81"/>
      <c r="D8" s="4"/>
      <c r="E8" s="5" t="s">
        <v>2</v>
      </c>
      <c r="F8" s="3">
        <f>VLOOKUP(D3,ETP!$K$10:$L$21,2,FALSE)</f>
        <v>0.91666666666666674</v>
      </c>
      <c r="G8" s="4"/>
      <c r="H8" s="5" t="s">
        <v>2</v>
      </c>
      <c r="I8" s="3">
        <f>+$F$8</f>
        <v>0.91666666666666674</v>
      </c>
      <c r="J8" s="4"/>
      <c r="K8" s="5" t="s">
        <v>2</v>
      </c>
      <c r="L8" s="3">
        <f>+$F$8</f>
        <v>0.91666666666666674</v>
      </c>
      <c r="M8" s="4"/>
      <c r="N8" s="5" t="s">
        <v>2</v>
      </c>
      <c r="O8" s="3">
        <f>+$F$8</f>
        <v>0.91666666666666674</v>
      </c>
      <c r="P8" s="4"/>
      <c r="Q8" s="5" t="s">
        <v>2</v>
      </c>
      <c r="R8" s="3">
        <f>+$F$8</f>
        <v>0.91666666666666674</v>
      </c>
      <c r="S8" s="4"/>
      <c r="T8" s="5" t="s">
        <v>2</v>
      </c>
      <c r="U8" s="3">
        <f>+$F$8</f>
        <v>0.91666666666666674</v>
      </c>
      <c r="Y8" s="81"/>
      <c r="Z8" s="81"/>
      <c r="AA8" s="81"/>
      <c r="AB8" s="81"/>
      <c r="AC8" s="81"/>
      <c r="AD8" s="81"/>
      <c r="AE8" s="81"/>
      <c r="AF8" s="81"/>
    </row>
    <row r="9" spans="1:32" ht="15.75" thickBot="1" x14ac:dyDescent="0.3">
      <c r="A9" s="82"/>
      <c r="B9" s="224"/>
      <c r="C9" s="82" t="s">
        <v>548</v>
      </c>
      <c r="D9" s="10" t="s">
        <v>13</v>
      </c>
      <c r="E9" s="11" t="s">
        <v>14</v>
      </c>
      <c r="F9" s="12" t="s">
        <v>15</v>
      </c>
      <c r="G9" s="10" t="s">
        <v>13</v>
      </c>
      <c r="H9" s="11" t="s">
        <v>14</v>
      </c>
      <c r="I9" s="12" t="s">
        <v>15</v>
      </c>
      <c r="J9" s="10" t="s">
        <v>13</v>
      </c>
      <c r="K9" s="11" t="s">
        <v>14</v>
      </c>
      <c r="L9" s="12" t="s">
        <v>15</v>
      </c>
      <c r="M9" s="10" t="s">
        <v>13</v>
      </c>
      <c r="N9" s="11" t="s">
        <v>14</v>
      </c>
      <c r="O9" s="12" t="s">
        <v>15</v>
      </c>
      <c r="P9" s="10" t="s">
        <v>13</v>
      </c>
      <c r="Q9" s="11" t="s">
        <v>14</v>
      </c>
      <c r="R9" s="12" t="s">
        <v>15</v>
      </c>
      <c r="S9" s="10" t="s">
        <v>13</v>
      </c>
      <c r="T9" s="11" t="s">
        <v>14</v>
      </c>
      <c r="U9" s="12" t="s">
        <v>15</v>
      </c>
      <c r="Y9" s="81"/>
      <c r="Z9" s="81"/>
      <c r="AA9" s="81"/>
      <c r="AB9" s="81"/>
      <c r="AC9" s="81"/>
      <c r="AD9" s="81"/>
      <c r="AE9" s="81"/>
      <c r="AF9" s="81"/>
    </row>
    <row r="10" spans="1:32" ht="27.75" customHeight="1" thickBot="1" x14ac:dyDescent="0.3">
      <c r="A10" s="267" t="s">
        <v>672</v>
      </c>
      <c r="B10" s="268"/>
      <c r="C10" s="111">
        <v>1</v>
      </c>
      <c r="D10" s="275">
        <f>SUM('Asso Collecte'!E1:E20)/1000+'Asso Dav'!K6</f>
        <v>9.7719999999867468E-2</v>
      </c>
      <c r="E10" s="99">
        <v>200</v>
      </c>
      <c r="F10" s="104">
        <f>+D10/E10</f>
        <v>4.8859999999933739E-4</v>
      </c>
      <c r="G10" s="217">
        <f>SUM('Asso Forf'!G1:G204)</f>
        <v>52</v>
      </c>
      <c r="H10" s="99">
        <v>30</v>
      </c>
      <c r="I10" s="104">
        <f>+G10/H10</f>
        <v>1.7333333333333334</v>
      </c>
      <c r="J10" s="99">
        <f>+'Asso Actif'!D1</f>
        <v>27</v>
      </c>
      <c r="K10" s="99">
        <v>26</v>
      </c>
      <c r="L10" s="104">
        <f>+J10/K10</f>
        <v>1.0384615384615385</v>
      </c>
      <c r="M10" s="104">
        <f>+'Asso DRC'!F1</f>
        <v>0.88775510204081631</v>
      </c>
      <c r="N10" s="225">
        <v>0.95</v>
      </c>
      <c r="O10" s="104">
        <f>+M10/N10</f>
        <v>0.93447905477980664</v>
      </c>
      <c r="P10" s="104">
        <f>+'Asso DRC'!I1</f>
        <v>0.31256883259911894</v>
      </c>
      <c r="Q10" s="225">
        <v>0.9</v>
      </c>
      <c r="R10" s="104">
        <f>+P10/Q10</f>
        <v>0.34729870288790993</v>
      </c>
      <c r="S10" s="99">
        <f>+'PV PRO'!P17</f>
        <v>221.07975888281749</v>
      </c>
      <c r="T10" s="99">
        <f>+'PV PRO'!Q17</f>
        <v>228.78311360506382</v>
      </c>
      <c r="U10" s="104">
        <f>+'PV PRO'!R17</f>
        <v>0.96632900653872456</v>
      </c>
      <c r="Y10" s="81"/>
      <c r="Z10" s="81"/>
      <c r="AA10" s="81"/>
      <c r="AB10" s="81"/>
      <c r="AC10" s="81"/>
      <c r="AD10" s="81"/>
      <c r="AE10" s="81"/>
      <c r="AF10" s="81"/>
    </row>
    <row r="11" spans="1:32" x14ac:dyDescent="0.25">
      <c r="A11" s="81"/>
      <c r="B11" s="81"/>
      <c r="C11" s="81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81"/>
      <c r="Z11" s="81"/>
      <c r="AA11" s="81"/>
      <c r="AB11" s="81"/>
      <c r="AC11" s="81"/>
      <c r="AD11" s="81"/>
      <c r="AE11" s="81"/>
      <c r="AF11" s="81"/>
    </row>
    <row r="12" spans="1:32" x14ac:dyDescent="0.25">
      <c r="A12" s="81"/>
      <c r="B12" s="81"/>
      <c r="C12" s="81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</row>
    <row r="13" spans="1:32" x14ac:dyDescent="0.25">
      <c r="A13" s="81"/>
      <c r="B13" s="81"/>
      <c r="C13" s="81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</row>
    <row r="14" spans="1:32" x14ac:dyDescent="0.25">
      <c r="A14" s="81"/>
      <c r="B14" s="81"/>
      <c r="C14" s="81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</row>
    <row r="15" spans="1:32" x14ac:dyDescent="0.25">
      <c r="A15" s="81"/>
      <c r="B15" s="81"/>
      <c r="C15" s="81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</row>
    <row r="16" spans="1:32" x14ac:dyDescent="0.25">
      <c r="A16" s="81"/>
      <c r="B16" s="81"/>
      <c r="C16" s="81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</row>
    <row r="17" spans="1:32" x14ac:dyDescent="0.25">
      <c r="A17" s="81"/>
      <c r="B17" s="81"/>
      <c r="C17" s="81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</row>
    <row r="18" spans="1:32" x14ac:dyDescent="0.25">
      <c r="A18" s="81"/>
      <c r="B18" s="81"/>
      <c r="C18" s="81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</row>
    <row r="19" spans="1:32" x14ac:dyDescent="0.25">
      <c r="A19" s="81"/>
      <c r="B19" s="81"/>
      <c r="C19" s="81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</row>
    <row r="20" spans="1:32" x14ac:dyDescent="0.25">
      <c r="A20" s="81"/>
      <c r="B20" s="81"/>
      <c r="C20" s="81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</row>
    <row r="21" spans="1:32" x14ac:dyDescent="0.25">
      <c r="A21" s="81"/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</row>
    <row r="22" spans="1:32" x14ac:dyDescent="0.25">
      <c r="B22" s="81"/>
      <c r="C22" s="81"/>
      <c r="D22" s="100"/>
      <c r="E22" s="100"/>
      <c r="F22" s="100"/>
      <c r="G22" s="100"/>
      <c r="H22" s="100"/>
      <c r="I22" s="100"/>
      <c r="J22" s="100"/>
      <c r="K22" s="100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</row>
    <row r="23" spans="1:32" x14ac:dyDescent="0.25">
      <c r="A23" s="81"/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</row>
    <row r="24" spans="1:32" x14ac:dyDescent="0.25"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</row>
    <row r="25" spans="1:32" x14ac:dyDescent="0.25">
      <c r="A25" s="81"/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</row>
    <row r="26" spans="1:32" x14ac:dyDescent="0.25"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</row>
    <row r="27" spans="1:32" x14ac:dyDescent="0.25">
      <c r="A27" s="81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</row>
    <row r="28" spans="1:32" x14ac:dyDescent="0.25"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</row>
    <row r="29" spans="1:32" x14ac:dyDescent="0.25">
      <c r="A29" s="81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</row>
    <row r="30" spans="1:32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</row>
    <row r="31" spans="1:32" x14ac:dyDescent="0.25">
      <c r="A31" s="81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</row>
    <row r="32" spans="1:32" x14ac:dyDescent="0.25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</row>
    <row r="33" spans="1:32" x14ac:dyDescent="0.25">
      <c r="A33" s="81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</row>
    <row r="34" spans="1:32" x14ac:dyDescent="0.25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</row>
    <row r="35" spans="1:32" x14ac:dyDescent="0.25">
      <c r="A35" s="81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</row>
    <row r="36" spans="1:32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</row>
    <row r="37" spans="1:32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</row>
    <row r="38" spans="1:32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</row>
    <row r="39" spans="1:32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</row>
    <row r="40" spans="1:32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</row>
    <row r="41" spans="1:32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</row>
    <row r="42" spans="1:32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</row>
    <row r="43" spans="1:32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</row>
    <row r="44" spans="1:32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</row>
    <row r="45" spans="1:32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</row>
    <row r="46" spans="1:32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</row>
    <row r="47" spans="1:32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</row>
    <row r="48" spans="1:32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</row>
    <row r="49" spans="1:32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</row>
    <row r="50" spans="1:32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</row>
    <row r="51" spans="1:32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</row>
    <row r="52" spans="1:32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</row>
    <row r="53" spans="1:32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</row>
  </sheetData>
  <mergeCells count="10">
    <mergeCell ref="J7:L7"/>
    <mergeCell ref="A10:B10"/>
    <mergeCell ref="P7:R7"/>
    <mergeCell ref="D1:U1"/>
    <mergeCell ref="D2:U2"/>
    <mergeCell ref="D3:U3"/>
    <mergeCell ref="D7:F7"/>
    <mergeCell ref="M7:O7"/>
    <mergeCell ref="G7:I7"/>
    <mergeCell ref="S7:U7"/>
  </mergeCells>
  <hyperlinks>
    <hyperlink ref="A1" location="ACCUEIL!A1" display="Accueil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AB341"/>
  <sheetViews>
    <sheetView topLeftCell="I307" workbookViewId="0">
      <selection activeCell="Z6" sqref="Z6:Z341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0" max="10" width="8.42578125" customWidth="1"/>
  </cols>
  <sheetData>
    <row r="1" spans="1:28" x14ac:dyDescent="0.25">
      <c r="G1" s="1">
        <v>1</v>
      </c>
      <c r="H1" s="1">
        <v>2</v>
      </c>
      <c r="I1" s="1">
        <v>3</v>
      </c>
      <c r="J1" s="1">
        <v>4</v>
      </c>
    </row>
    <row r="2" spans="1:28" ht="16.5" customHeight="1" thickBot="1" x14ac:dyDescent="0.3">
      <c r="K2" s="2"/>
      <c r="N2" s="2"/>
    </row>
    <row r="3" spans="1:28" ht="44.25" customHeight="1" thickBot="1" x14ac:dyDescent="0.3">
      <c r="K3" s="269" t="s">
        <v>0</v>
      </c>
      <c r="L3" s="270"/>
      <c r="M3" s="271"/>
      <c r="N3" s="269" t="s">
        <v>392</v>
      </c>
      <c r="O3" s="270"/>
      <c r="P3" s="271"/>
      <c r="Q3" s="269" t="s">
        <v>393</v>
      </c>
      <c r="R3" s="270"/>
      <c r="S3" s="271"/>
      <c r="T3" s="269" t="s">
        <v>394</v>
      </c>
      <c r="U3" s="270"/>
      <c r="V3" s="271"/>
      <c r="W3" s="269" t="s">
        <v>1</v>
      </c>
      <c r="X3" s="270"/>
      <c r="Y3" s="271"/>
      <c r="Z3" s="269" t="s">
        <v>441</v>
      </c>
      <c r="AA3" s="270"/>
      <c r="AB3" s="271"/>
    </row>
    <row r="4" spans="1:28" ht="15.75" thickBot="1" x14ac:dyDescent="0.3">
      <c r="K4" s="4"/>
      <c r="L4" s="5" t="s">
        <v>2</v>
      </c>
      <c r="M4" s="3" t="s">
        <v>3</v>
      </c>
      <c r="N4" s="4"/>
      <c r="O4" s="5" t="s">
        <v>2</v>
      </c>
      <c r="P4" s="3" t="s">
        <v>3</v>
      </c>
      <c r="Q4" s="4"/>
      <c r="R4" s="5" t="s">
        <v>2</v>
      </c>
      <c r="S4" s="3" t="s">
        <v>3</v>
      </c>
      <c r="T4" s="4"/>
      <c r="U4" s="5" t="s">
        <v>2</v>
      </c>
      <c r="V4" s="3" t="s">
        <v>3</v>
      </c>
      <c r="W4" s="4"/>
      <c r="X4" s="5" t="s">
        <v>2</v>
      </c>
      <c r="Y4" s="3" t="s">
        <v>3</v>
      </c>
      <c r="Z4" s="4"/>
      <c r="AA4" s="5" t="s">
        <v>2</v>
      </c>
      <c r="AB4" s="3" t="s">
        <v>3</v>
      </c>
    </row>
    <row r="5" spans="1:28" ht="24.75" thickBot="1" x14ac:dyDescent="0.3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 t="s">
        <v>9</v>
      </c>
      <c r="G5" s="7" t="s">
        <v>10</v>
      </c>
      <c r="H5" s="8" t="s">
        <v>11</v>
      </c>
      <c r="I5" s="9" t="s">
        <v>12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 t="s">
        <v>13</v>
      </c>
      <c r="R5" s="11" t="s">
        <v>14</v>
      </c>
      <c r="S5" s="12" t="s">
        <v>15</v>
      </c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</row>
    <row r="6" spans="1:28" ht="15.75" thickBot="1" x14ac:dyDescent="0.3">
      <c r="A6" s="13">
        <v>50</v>
      </c>
      <c r="B6" s="14" t="s">
        <v>16</v>
      </c>
      <c r="C6" s="13">
        <v>21</v>
      </c>
      <c r="D6" s="15" t="s">
        <v>17</v>
      </c>
      <c r="E6" s="13">
        <v>410560</v>
      </c>
      <c r="F6" s="15" t="s">
        <v>18</v>
      </c>
      <c r="G6" s="13">
        <v>10560</v>
      </c>
      <c r="H6" s="15" t="s">
        <v>18</v>
      </c>
      <c r="I6" s="13">
        <v>10560</v>
      </c>
      <c r="K6" s="17">
        <f>SUMIF(COLLECTE!B:B,I6,COLLECTE!G:G)+SUMIF(DAV!I:I,I6,DAV!K:K)</f>
        <v>237.32083</v>
      </c>
      <c r="L6" s="16"/>
      <c r="M6" s="16"/>
      <c r="N6" s="17">
        <f>SUMIF(CREDIT!B:B,I6,CREDIT!F:F)+SUMIF(LLD!L:L,I6,LLD!H:H)/1000</f>
        <v>47</v>
      </c>
      <c r="O6" s="16"/>
      <c r="P6" s="16"/>
      <c r="Q6" s="16"/>
      <c r="R6" s="16"/>
      <c r="S6" s="16"/>
      <c r="T6" s="16">
        <f>SUMIF(FORFAIT!B:B,I6,FORFAIT!G:G)</f>
        <v>2</v>
      </c>
      <c r="U6" s="16"/>
      <c r="V6" s="16"/>
      <c r="W6" s="16"/>
      <c r="X6" s="16"/>
      <c r="Y6" s="16"/>
      <c r="Z6" s="16">
        <f>SUMIF(PROACTIF!D:D,I6,PROACTIF!G:G)+SUMIF(PROACTIF!P:P,I6,PROACTIF!S:S)</f>
        <v>2</v>
      </c>
      <c r="AA6" s="16"/>
      <c r="AB6" s="16"/>
    </row>
    <row r="7" spans="1:28" ht="15.75" thickBot="1" x14ac:dyDescent="0.3">
      <c r="A7" s="13">
        <v>50</v>
      </c>
      <c r="B7" s="14" t="s">
        <v>16</v>
      </c>
      <c r="C7" s="13">
        <v>21</v>
      </c>
      <c r="D7" s="15" t="s">
        <v>17</v>
      </c>
      <c r="E7" s="13">
        <v>510558</v>
      </c>
      <c r="F7" s="15" t="s">
        <v>19</v>
      </c>
      <c r="G7" s="13">
        <v>10558</v>
      </c>
      <c r="H7" s="15" t="s">
        <v>19</v>
      </c>
      <c r="I7" s="13">
        <v>10558</v>
      </c>
      <c r="K7" s="17">
        <f>SUMIF(COLLECTE!B:B,I7,COLLECTE!G:G)+SUMIF(DAV!I:I,I7,DAV!K:K)</f>
        <v>36.175070000000012</v>
      </c>
      <c r="L7" s="16"/>
      <c r="M7" s="16"/>
      <c r="N7" s="17">
        <f>SUMIF(CREDIT!B:B,I7,CREDIT!F:F)+SUMIF(LLD!L:L,I7,LLD!H:H)/1000</f>
        <v>55</v>
      </c>
      <c r="O7" s="16"/>
      <c r="P7" s="16"/>
      <c r="Q7" s="16"/>
      <c r="R7" s="16"/>
      <c r="S7" s="16"/>
      <c r="T7" s="16">
        <f>SUMIF(FORFAIT!B:B,I7,FORFAIT!G:G)</f>
        <v>1</v>
      </c>
      <c r="U7" s="16"/>
      <c r="V7" s="16"/>
      <c r="W7" s="16"/>
      <c r="X7" s="16"/>
      <c r="Y7" s="16"/>
      <c r="Z7" s="16">
        <f>SUMIF(PROACTIF!D:D,I7,PROACTIF!G:G)+SUMIF(PROACTIF!P:P,I7,PROACTIF!S:S)</f>
        <v>-2</v>
      </c>
      <c r="AA7" s="16"/>
      <c r="AB7" s="16"/>
    </row>
    <row r="8" spans="1:28" ht="15.75" thickBot="1" x14ac:dyDescent="0.3">
      <c r="A8" s="13">
        <v>50</v>
      </c>
      <c r="B8" s="14" t="s">
        <v>16</v>
      </c>
      <c r="C8" s="13">
        <v>21</v>
      </c>
      <c r="D8" s="15" t="s">
        <v>17</v>
      </c>
      <c r="E8" s="13">
        <v>410539</v>
      </c>
      <c r="F8" s="15" t="s">
        <v>20</v>
      </c>
      <c r="G8" s="13">
        <v>10539</v>
      </c>
      <c r="H8" s="15" t="s">
        <v>20</v>
      </c>
      <c r="I8" s="13">
        <v>10539</v>
      </c>
      <c r="K8" s="17">
        <f>SUMIF(COLLECTE!B:B,I8,COLLECTE!G:G)+SUMIF(DAV!I:I,I8,DAV!K:K)</f>
        <v>215.26853000000006</v>
      </c>
      <c r="L8" s="16"/>
      <c r="M8" s="16"/>
      <c r="N8" s="17">
        <f>SUMIF(CREDIT!B:B,I8,CREDIT!F:F)+SUMIF(LLD!L:L,I8,LLD!H:H)/1000</f>
        <v>64</v>
      </c>
      <c r="O8" s="16"/>
      <c r="P8" s="16"/>
      <c r="Q8" s="16"/>
      <c r="R8" s="16"/>
      <c r="S8" s="16"/>
      <c r="T8" s="16">
        <f>SUMIF(FORFAIT!B:B,I8,FORFAIT!G:G)</f>
        <v>1</v>
      </c>
      <c r="U8" s="16"/>
      <c r="V8" s="16"/>
      <c r="W8" s="16"/>
      <c r="X8" s="16"/>
      <c r="Y8" s="16"/>
      <c r="Z8" s="16">
        <f>SUMIF(PROACTIF!D:D,I8,PROACTIF!G:G)+SUMIF(PROACTIF!P:P,I8,PROACTIF!S:S)</f>
        <v>-1</v>
      </c>
      <c r="AA8" s="16"/>
      <c r="AB8" s="16"/>
    </row>
    <row r="9" spans="1:28" ht="15.75" thickBot="1" x14ac:dyDescent="0.3">
      <c r="A9" s="13">
        <v>50</v>
      </c>
      <c r="B9" s="14" t="s">
        <v>16</v>
      </c>
      <c r="C9" s="13">
        <v>21</v>
      </c>
      <c r="D9" s="15" t="s">
        <v>17</v>
      </c>
      <c r="E9" s="13">
        <v>410566</v>
      </c>
      <c r="F9" s="15" t="s">
        <v>21</v>
      </c>
      <c r="G9" s="13">
        <v>10566</v>
      </c>
      <c r="H9" s="15" t="s">
        <v>21</v>
      </c>
      <c r="I9" s="13">
        <v>10566</v>
      </c>
      <c r="K9" s="17">
        <f>SUMIF(COLLECTE!B:B,I9,COLLECTE!G:G)+SUMIF(DAV!I:I,I9,DAV!K:K)</f>
        <v>909.99716000000024</v>
      </c>
      <c r="L9" s="16"/>
      <c r="M9" s="16"/>
      <c r="N9" s="17">
        <f>SUMIF(CREDIT!B:B,I9,CREDIT!F:F)+SUMIF(LLD!L:L,I9,LLD!H:H)/1000</f>
        <v>3210.5377600000002</v>
      </c>
      <c r="O9" s="16"/>
      <c r="P9" s="16"/>
      <c r="Q9" s="16"/>
      <c r="R9" s="16"/>
      <c r="S9" s="16"/>
      <c r="T9" s="16">
        <f>SUMIF(FORFAIT!B:B,I9,FORFAIT!G:G)</f>
        <v>25</v>
      </c>
      <c r="U9" s="16"/>
      <c r="V9" s="16"/>
      <c r="W9" s="16"/>
      <c r="X9" s="16"/>
      <c r="Y9" s="16"/>
      <c r="Z9" s="16">
        <f>SUMIF(PROACTIF!D:D,I9,PROACTIF!G:G)+SUMIF(PROACTIF!P:P,I9,PROACTIF!S:S)</f>
        <v>-2</v>
      </c>
      <c r="AA9" s="16"/>
      <c r="AB9" s="16"/>
    </row>
    <row r="10" spans="1:28" ht="15.75" thickBot="1" x14ac:dyDescent="0.3">
      <c r="A10" s="13">
        <v>50</v>
      </c>
      <c r="B10" s="14" t="s">
        <v>16</v>
      </c>
      <c r="C10" s="13">
        <v>21</v>
      </c>
      <c r="D10" s="15" t="s">
        <v>17</v>
      </c>
      <c r="E10" s="13">
        <v>510590</v>
      </c>
      <c r="F10" s="15" t="s">
        <v>22</v>
      </c>
      <c r="G10" s="13">
        <v>10590</v>
      </c>
      <c r="H10" s="15" t="s">
        <v>22</v>
      </c>
      <c r="I10" s="13">
        <v>10590</v>
      </c>
      <c r="K10" s="17">
        <f>SUMIF(COLLECTE!B:B,I10,COLLECTE!G:G)+SUMIF(DAV!I:I,I10,DAV!K:K)</f>
        <v>499.10440999999997</v>
      </c>
      <c r="L10" s="16"/>
      <c r="M10" s="16"/>
      <c r="N10" s="17">
        <f>SUMIF(CREDIT!B:B,I10,CREDIT!F:F)+SUMIF(LLD!L:L,I10,LLD!H:H)/1000</f>
        <v>578.93001000000004</v>
      </c>
      <c r="O10" s="16"/>
      <c r="P10" s="16"/>
      <c r="Q10" s="16"/>
      <c r="R10" s="16"/>
      <c r="S10" s="16"/>
      <c r="T10" s="16">
        <f>SUMIF(FORFAIT!B:B,I10,FORFAIT!G:G)</f>
        <v>8</v>
      </c>
      <c r="U10" s="16"/>
      <c r="V10" s="16"/>
      <c r="W10" s="16"/>
      <c r="X10" s="16"/>
      <c r="Y10" s="16"/>
      <c r="Z10" s="16">
        <f>SUMIF(PROACTIF!D:D,I10,PROACTIF!G:G)+SUMIF(PROACTIF!P:P,I10,PROACTIF!S:S)</f>
        <v>11</v>
      </c>
      <c r="AA10" s="16"/>
      <c r="AB10" s="16"/>
    </row>
    <row r="11" spans="1:28" ht="15.75" thickBot="1" x14ac:dyDescent="0.3">
      <c r="A11" s="13">
        <v>50</v>
      </c>
      <c r="B11" s="14" t="s">
        <v>16</v>
      </c>
      <c r="C11" s="13">
        <v>21</v>
      </c>
      <c r="D11" s="15" t="s">
        <v>17</v>
      </c>
      <c r="E11" s="13">
        <v>451154</v>
      </c>
      <c r="F11" s="15" t="s">
        <v>23</v>
      </c>
      <c r="G11" s="13">
        <v>51154</v>
      </c>
      <c r="H11" s="15" t="s">
        <v>23</v>
      </c>
      <c r="I11" s="13">
        <v>51154</v>
      </c>
      <c r="K11" s="17">
        <f>SUMIF(COLLECTE!B:B,I11,COLLECTE!G:G)+SUMIF(DAV!I:I,I11,DAV!K:K)</f>
        <v>-47.619819999999962</v>
      </c>
      <c r="L11" s="16"/>
      <c r="M11" s="16"/>
      <c r="N11" s="17">
        <f>SUMIF(CREDIT!B:B,I11,CREDIT!F:F)+SUMIF(LLD!L:L,I11,LLD!H:H)/1000</f>
        <v>205.98070999999999</v>
      </c>
      <c r="O11" s="16"/>
      <c r="P11" s="16"/>
      <c r="Q11" s="16"/>
      <c r="R11" s="16"/>
      <c r="S11" s="16"/>
      <c r="T11" s="16">
        <f>SUMIF(FORFAIT!B:B,I11,FORFAIT!G:G)</f>
        <v>7</v>
      </c>
      <c r="U11" s="16"/>
      <c r="V11" s="16"/>
      <c r="W11" s="16"/>
      <c r="X11" s="16"/>
      <c r="Y11" s="16"/>
      <c r="Z11" s="16">
        <f>SUMIF(PROACTIF!D:D,I11,PROACTIF!G:G)+SUMIF(PROACTIF!P:P,I11,PROACTIF!S:S)</f>
        <v>1</v>
      </c>
      <c r="AA11" s="16"/>
      <c r="AB11" s="16"/>
    </row>
    <row r="12" spans="1:28" ht="15.75" thickBot="1" x14ac:dyDescent="0.3">
      <c r="A12" s="13">
        <v>50</v>
      </c>
      <c r="B12" s="14" t="s">
        <v>16</v>
      </c>
      <c r="C12" s="13">
        <v>21</v>
      </c>
      <c r="D12" s="15" t="s">
        <v>17</v>
      </c>
      <c r="E12" s="13">
        <v>410541</v>
      </c>
      <c r="F12" s="15" t="s">
        <v>24</v>
      </c>
      <c r="G12" s="13">
        <v>10541</v>
      </c>
      <c r="H12" s="15" t="s">
        <v>24</v>
      </c>
      <c r="I12" s="13">
        <v>10541</v>
      </c>
      <c r="K12" s="17">
        <f>SUMIF(COLLECTE!B:B,I12,COLLECTE!G:G)+SUMIF(DAV!I:I,I12,DAV!K:K)</f>
        <v>363.96548000000001</v>
      </c>
      <c r="L12" s="16"/>
      <c r="M12" s="16"/>
      <c r="N12" s="17">
        <f>SUMIF(CREDIT!B:B,I12,CREDIT!F:F)+SUMIF(LLD!L:L,I12,LLD!H:H)/1000</f>
        <v>176.5</v>
      </c>
      <c r="O12" s="16"/>
      <c r="P12" s="16"/>
      <c r="Q12" s="16"/>
      <c r="R12" s="16"/>
      <c r="S12" s="16"/>
      <c r="T12" s="16">
        <f>SUMIF(FORFAIT!B:B,I12,FORFAIT!G:G)</f>
        <v>16</v>
      </c>
      <c r="U12" s="16"/>
      <c r="V12" s="16"/>
      <c r="W12" s="16"/>
      <c r="X12" s="16"/>
      <c r="Y12" s="16"/>
      <c r="Z12" s="16">
        <f>SUMIF(PROACTIF!D:D,I12,PROACTIF!G:G)+SUMIF(PROACTIF!P:P,I12,PROACTIF!S:S)</f>
        <v>-3</v>
      </c>
      <c r="AA12" s="16"/>
      <c r="AB12" s="16"/>
    </row>
    <row r="13" spans="1:28" ht="15.75" thickBot="1" x14ac:dyDescent="0.3">
      <c r="A13" s="13">
        <v>50</v>
      </c>
      <c r="B13" s="14" t="s">
        <v>16</v>
      </c>
      <c r="C13" s="13">
        <v>21</v>
      </c>
      <c r="D13" s="15" t="s">
        <v>17</v>
      </c>
      <c r="E13" s="13">
        <v>410582</v>
      </c>
      <c r="F13" s="15" t="s">
        <v>25</v>
      </c>
      <c r="G13" s="13">
        <v>10582</v>
      </c>
      <c r="H13" s="15" t="s">
        <v>25</v>
      </c>
      <c r="I13" s="13">
        <v>10582</v>
      </c>
      <c r="K13" s="17">
        <f>SUMIF(COLLECTE!B:B,I13,COLLECTE!G:G)+SUMIF(DAV!I:I,I13,DAV!K:K)</f>
        <v>214.24598</v>
      </c>
      <c r="L13" s="16"/>
      <c r="M13" s="16"/>
      <c r="N13" s="17">
        <f>SUMIF(CREDIT!B:B,I13,CREDIT!F:F)+SUMIF(LLD!L:L,I13,LLD!H:H)/1000</f>
        <v>92.165409999999994</v>
      </c>
      <c r="O13" s="16"/>
      <c r="P13" s="16"/>
      <c r="Q13" s="16"/>
      <c r="R13" s="16"/>
      <c r="S13" s="16"/>
      <c r="T13" s="16">
        <f>SUMIF(FORFAIT!B:B,I13,FORFAIT!G:G)</f>
        <v>7</v>
      </c>
      <c r="U13" s="16"/>
      <c r="V13" s="16"/>
      <c r="W13" s="16"/>
      <c r="X13" s="16"/>
      <c r="Y13" s="16"/>
      <c r="Z13" s="16">
        <f>SUMIF(PROACTIF!D:D,I13,PROACTIF!G:G)+SUMIF(PROACTIF!P:P,I13,PROACTIF!S:S)</f>
        <v>-1</v>
      </c>
      <c r="AA13" s="16"/>
      <c r="AB13" s="16"/>
    </row>
    <row r="14" spans="1:28" ht="15.75" thickBot="1" x14ac:dyDescent="0.3">
      <c r="A14" s="13">
        <v>50</v>
      </c>
      <c r="B14" s="14" t="s">
        <v>16</v>
      </c>
      <c r="C14" s="13">
        <v>21</v>
      </c>
      <c r="D14" s="15" t="s">
        <v>17</v>
      </c>
      <c r="E14" s="13">
        <v>451156</v>
      </c>
      <c r="F14" s="15" t="s">
        <v>26</v>
      </c>
      <c r="G14" s="13">
        <v>51156</v>
      </c>
      <c r="H14" s="15" t="s">
        <v>26</v>
      </c>
      <c r="I14" s="13">
        <v>51156</v>
      </c>
      <c r="K14" s="17">
        <f>SUMIF(COLLECTE!B:B,I14,COLLECTE!G:G)+SUMIF(DAV!I:I,I14,DAV!K:K)</f>
        <v>1252.7910699999998</v>
      </c>
      <c r="L14" s="16"/>
      <c r="M14" s="16"/>
      <c r="N14" s="17">
        <f>SUMIF(CREDIT!B:B,I14,CREDIT!F:F)+SUMIF(LLD!L:L,I14,LLD!H:H)/1000</f>
        <v>2712.7719900000002</v>
      </c>
      <c r="O14" s="16"/>
      <c r="P14" s="16"/>
      <c r="Q14" s="16"/>
      <c r="R14" s="16"/>
      <c r="S14" s="16"/>
      <c r="T14" s="16">
        <f>SUMIF(FORFAIT!B:B,I14,FORFAIT!G:G)</f>
        <v>24</v>
      </c>
      <c r="U14" s="16"/>
      <c r="V14" s="16"/>
      <c r="W14" s="16"/>
      <c r="X14" s="16"/>
      <c r="Y14" s="16"/>
      <c r="Z14" s="16">
        <f>SUMIF(PROACTIF!D:D,I14,PROACTIF!G:G)+SUMIF(PROACTIF!P:P,I14,PROACTIF!S:S)</f>
        <v>5</v>
      </c>
      <c r="AA14" s="16"/>
      <c r="AB14" s="16"/>
    </row>
    <row r="15" spans="1:28" ht="15.75" thickBot="1" x14ac:dyDescent="0.3">
      <c r="A15" s="13">
        <v>50</v>
      </c>
      <c r="B15" s="14" t="s">
        <v>16</v>
      </c>
      <c r="C15" s="13">
        <v>21</v>
      </c>
      <c r="D15" s="15" t="s">
        <v>17</v>
      </c>
      <c r="E15" s="13">
        <v>551157</v>
      </c>
      <c r="F15" s="15" t="s">
        <v>27</v>
      </c>
      <c r="G15" s="13">
        <v>51157</v>
      </c>
      <c r="H15" s="15" t="s">
        <v>27</v>
      </c>
      <c r="I15" s="13">
        <v>51157</v>
      </c>
      <c r="K15" s="17">
        <f>SUMIF(COLLECTE!B:B,I15,COLLECTE!G:G)+SUMIF(DAV!I:I,I15,DAV!K:K)</f>
        <v>-37.838630000000137</v>
      </c>
      <c r="L15" s="16"/>
      <c r="M15" s="16"/>
      <c r="N15" s="17">
        <f>SUMIF(CREDIT!B:B,I15,CREDIT!F:F)+SUMIF(LLD!L:L,I15,LLD!H:H)/1000</f>
        <v>91.987020000000001</v>
      </c>
      <c r="O15" s="16"/>
      <c r="P15" s="16"/>
      <c r="Q15" s="16"/>
      <c r="R15" s="16"/>
      <c r="S15" s="16"/>
      <c r="T15" s="16">
        <f>SUMIF(FORFAIT!B:B,I15,FORFAIT!G:G)</f>
        <v>7</v>
      </c>
      <c r="U15" s="16"/>
      <c r="V15" s="16"/>
      <c r="W15" s="16"/>
      <c r="X15" s="16"/>
      <c r="Y15" s="16"/>
      <c r="Z15" s="16">
        <f>SUMIF(PROACTIF!D:D,I15,PROACTIF!G:G)+SUMIF(PROACTIF!P:P,I15,PROACTIF!S:S)</f>
        <v>-2</v>
      </c>
      <c r="AA15" s="16"/>
      <c r="AB15" s="16"/>
    </row>
    <row r="16" spans="1:28" ht="15.75" thickBot="1" x14ac:dyDescent="0.3">
      <c r="A16" s="13">
        <v>50</v>
      </c>
      <c r="B16" s="14" t="s">
        <v>16</v>
      </c>
      <c r="C16" s="13">
        <v>21</v>
      </c>
      <c r="D16" s="15" t="s">
        <v>17</v>
      </c>
      <c r="E16" s="13">
        <v>451151</v>
      </c>
      <c r="F16" s="15" t="s">
        <v>28</v>
      </c>
      <c r="G16" s="13">
        <v>51151</v>
      </c>
      <c r="H16" s="15" t="s">
        <v>28</v>
      </c>
      <c r="I16" s="13">
        <v>51151</v>
      </c>
      <c r="K16" s="17">
        <f>SUMIF(COLLECTE!B:B,I16,COLLECTE!G:G)+SUMIF(DAV!I:I,I16,DAV!K:K)</f>
        <v>941.09166000000005</v>
      </c>
      <c r="L16" s="16"/>
      <c r="M16" s="16"/>
      <c r="N16" s="17">
        <f>SUMIF(CREDIT!B:B,I16,CREDIT!F:F)+SUMIF(LLD!L:L,I16,LLD!H:H)/1000</f>
        <v>115.70044</v>
      </c>
      <c r="O16" s="16"/>
      <c r="P16" s="16"/>
      <c r="Q16" s="16"/>
      <c r="R16" s="16"/>
      <c r="S16" s="16"/>
      <c r="T16" s="16">
        <f>SUMIF(FORFAIT!B:B,I16,FORFAIT!G:G)</f>
        <v>11</v>
      </c>
      <c r="U16" s="16"/>
      <c r="V16" s="16"/>
      <c r="W16" s="16"/>
      <c r="X16" s="16"/>
      <c r="Y16" s="16"/>
      <c r="Z16" s="16">
        <f>SUMIF(PROACTIF!D:D,I16,PROACTIF!G:G)+SUMIF(PROACTIF!P:P,I16,PROACTIF!S:S)</f>
        <v>0</v>
      </c>
      <c r="AA16" s="16"/>
      <c r="AB16" s="16"/>
    </row>
    <row r="17" spans="1:28" ht="15.75" thickBot="1" x14ac:dyDescent="0.3">
      <c r="A17" s="13">
        <v>50</v>
      </c>
      <c r="B17" s="14" t="s">
        <v>16</v>
      </c>
      <c r="C17" s="13">
        <v>14</v>
      </c>
      <c r="D17" s="15" t="s">
        <v>29</v>
      </c>
      <c r="E17" s="13">
        <v>410583</v>
      </c>
      <c r="F17" s="15" t="s">
        <v>30</v>
      </c>
      <c r="G17" s="13">
        <v>10583</v>
      </c>
      <c r="H17" s="15" t="s">
        <v>30</v>
      </c>
      <c r="I17" s="13">
        <v>10583</v>
      </c>
      <c r="K17" s="17">
        <f>SUMIF(COLLECTE!B:B,I17,COLLECTE!G:G)+SUMIF(DAV!I:I,I17,DAV!K:K)</f>
        <v>139.56330000000003</v>
      </c>
      <c r="L17" s="16"/>
      <c r="M17" s="16"/>
      <c r="N17" s="17">
        <f>SUMIF(CREDIT!B:B,I17,CREDIT!F:F)+SUMIF(LLD!L:L,I17,LLD!H:H)/1000</f>
        <v>33</v>
      </c>
      <c r="O17" s="16"/>
      <c r="P17" s="16"/>
      <c r="Q17" s="16"/>
      <c r="R17" s="16"/>
      <c r="S17" s="16"/>
      <c r="T17" s="16">
        <f>SUMIF(FORFAIT!B:B,I17,FORFAIT!G:G)</f>
        <v>7</v>
      </c>
      <c r="U17" s="16"/>
      <c r="V17" s="16"/>
      <c r="W17" s="16"/>
      <c r="X17" s="16"/>
      <c r="Y17" s="16"/>
      <c r="Z17" s="16">
        <f>SUMIF(PROACTIF!D:D,I17,PROACTIF!G:G)+SUMIF(PROACTIF!P:P,I17,PROACTIF!S:S)</f>
        <v>0</v>
      </c>
      <c r="AA17" s="16"/>
      <c r="AB17" s="16"/>
    </row>
    <row r="18" spans="1:28" ht="15.75" thickBot="1" x14ac:dyDescent="0.3">
      <c r="A18" s="13">
        <v>50</v>
      </c>
      <c r="B18" s="14" t="s">
        <v>16</v>
      </c>
      <c r="C18" s="13">
        <v>14</v>
      </c>
      <c r="D18" s="15" t="s">
        <v>29</v>
      </c>
      <c r="E18" s="13">
        <v>510530</v>
      </c>
      <c r="F18" s="15" t="s">
        <v>31</v>
      </c>
      <c r="G18" s="13">
        <v>10530</v>
      </c>
      <c r="H18" s="15" t="s">
        <v>31</v>
      </c>
      <c r="I18" s="13">
        <v>10530</v>
      </c>
      <c r="K18" s="17">
        <f>SUMIF(COLLECTE!B:B,I18,COLLECTE!G:G)+SUMIF(DAV!I:I,I18,DAV!K:K)</f>
        <v>-9.5292899999999534</v>
      </c>
      <c r="L18" s="16"/>
      <c r="M18" s="16"/>
      <c r="N18" s="17">
        <f>SUMIF(CREDIT!B:B,I18,CREDIT!F:F)+SUMIF(LLD!L:L,I18,LLD!H:H)/1000</f>
        <v>1578.65</v>
      </c>
      <c r="O18" s="16"/>
      <c r="P18" s="16"/>
      <c r="Q18" s="16"/>
      <c r="R18" s="16"/>
      <c r="S18" s="16"/>
      <c r="T18" s="16">
        <f>SUMIF(FORFAIT!B:B,I18,FORFAIT!G:G)</f>
        <v>8</v>
      </c>
      <c r="U18" s="16"/>
      <c r="V18" s="16"/>
      <c r="W18" s="16"/>
      <c r="X18" s="16"/>
      <c r="Y18" s="16"/>
      <c r="Z18" s="16">
        <f>SUMIF(PROACTIF!D:D,I18,PROACTIF!G:G)+SUMIF(PROACTIF!P:P,I18,PROACTIF!S:S)</f>
        <v>3</v>
      </c>
      <c r="AA18" s="16"/>
      <c r="AB18" s="16"/>
    </row>
    <row r="19" spans="1:28" ht="15.75" thickBot="1" x14ac:dyDescent="0.3">
      <c r="A19" s="13">
        <v>50</v>
      </c>
      <c r="B19" s="14" t="s">
        <v>16</v>
      </c>
      <c r="C19" s="13">
        <v>14</v>
      </c>
      <c r="D19" s="15" t="s">
        <v>29</v>
      </c>
      <c r="E19" s="13">
        <v>410550</v>
      </c>
      <c r="F19" s="15" t="s">
        <v>32</v>
      </c>
      <c r="G19" s="13">
        <v>10550</v>
      </c>
      <c r="H19" s="15" t="s">
        <v>32</v>
      </c>
      <c r="I19" s="13">
        <v>10550</v>
      </c>
      <c r="K19" s="17">
        <f>SUMIF(COLLECTE!B:B,I19,COLLECTE!G:G)+SUMIF(DAV!I:I,I19,DAV!K:K)</f>
        <v>-409.54566999999997</v>
      </c>
      <c r="L19" s="16"/>
      <c r="M19" s="16"/>
      <c r="N19" s="17">
        <f>SUMIF(CREDIT!B:B,I19,CREDIT!F:F)+SUMIF(LLD!L:L,I19,LLD!H:H)/1000</f>
        <v>4178.77808</v>
      </c>
      <c r="O19" s="16"/>
      <c r="P19" s="16"/>
      <c r="Q19" s="16"/>
      <c r="R19" s="16"/>
      <c r="S19" s="16"/>
      <c r="T19" s="16">
        <f>SUMIF(FORFAIT!B:B,I19,FORFAIT!G:G)</f>
        <v>15</v>
      </c>
      <c r="U19" s="16"/>
      <c r="V19" s="16"/>
      <c r="W19" s="16"/>
      <c r="X19" s="16"/>
      <c r="Y19" s="16"/>
      <c r="Z19" s="16">
        <f>SUMIF(PROACTIF!D:D,I19,PROACTIF!G:G)+SUMIF(PROACTIF!P:P,I19,PROACTIF!S:S)</f>
        <v>-9</v>
      </c>
      <c r="AA19" s="16"/>
      <c r="AB19" s="16"/>
    </row>
    <row r="20" spans="1:28" ht="15.75" thickBot="1" x14ac:dyDescent="0.3">
      <c r="A20" s="13">
        <v>50</v>
      </c>
      <c r="B20" s="14" t="s">
        <v>16</v>
      </c>
      <c r="C20" s="13">
        <v>14</v>
      </c>
      <c r="D20" s="15" t="s">
        <v>29</v>
      </c>
      <c r="E20" s="13">
        <v>510556</v>
      </c>
      <c r="F20" s="15" t="s">
        <v>33</v>
      </c>
      <c r="G20" s="13">
        <v>10556</v>
      </c>
      <c r="H20" s="15" t="s">
        <v>33</v>
      </c>
      <c r="I20" s="13">
        <v>10556</v>
      </c>
      <c r="K20" s="17">
        <f>SUMIF(COLLECTE!B:B,I20,COLLECTE!G:G)+SUMIF(DAV!I:I,I20,DAV!K:K)</f>
        <v>1513.0681099999999</v>
      </c>
      <c r="L20" s="16"/>
      <c r="M20" s="16"/>
      <c r="N20" s="17">
        <f>SUMIF(CREDIT!B:B,I20,CREDIT!F:F)+SUMIF(LLD!L:L,I20,LLD!H:H)/1000</f>
        <v>6381.1082999999999</v>
      </c>
      <c r="O20" s="16"/>
      <c r="P20" s="16"/>
      <c r="Q20" s="16"/>
      <c r="R20" s="16"/>
      <c r="S20" s="16"/>
      <c r="T20" s="16">
        <f>SUMIF(FORFAIT!B:B,I20,FORFAIT!G:G)</f>
        <v>24</v>
      </c>
      <c r="U20" s="16"/>
      <c r="V20" s="16"/>
      <c r="W20" s="16"/>
      <c r="X20" s="16"/>
      <c r="Y20" s="16"/>
      <c r="Z20" s="16">
        <f>SUMIF(PROACTIF!D:D,I20,PROACTIF!G:G)+SUMIF(PROACTIF!P:P,I20,PROACTIF!S:S)</f>
        <v>-5</v>
      </c>
      <c r="AA20" s="16"/>
      <c r="AB20" s="16"/>
    </row>
    <row r="21" spans="1:28" ht="15.75" thickBot="1" x14ac:dyDescent="0.3">
      <c r="A21" s="13">
        <v>50</v>
      </c>
      <c r="B21" s="14" t="s">
        <v>16</v>
      </c>
      <c r="C21" s="13">
        <v>14</v>
      </c>
      <c r="D21" s="15" t="s">
        <v>29</v>
      </c>
      <c r="E21" s="13">
        <v>410551</v>
      </c>
      <c r="F21" s="15" t="s">
        <v>34</v>
      </c>
      <c r="G21" s="13">
        <v>10551</v>
      </c>
      <c r="H21" s="15" t="s">
        <v>34</v>
      </c>
      <c r="I21" s="13">
        <v>10551</v>
      </c>
      <c r="K21" s="17">
        <f>SUMIF(COLLECTE!B:B,I21,COLLECTE!G:G)+SUMIF(DAV!I:I,I21,DAV!K:K)</f>
        <v>177.18873999999997</v>
      </c>
      <c r="L21" s="16"/>
      <c r="M21" s="16"/>
      <c r="N21" s="17">
        <f>SUMIF(CREDIT!B:B,I21,CREDIT!F:F)+SUMIF(LLD!L:L,I21,LLD!H:H)/1000</f>
        <v>83</v>
      </c>
      <c r="O21" s="16"/>
      <c r="P21" s="16"/>
      <c r="Q21" s="16"/>
      <c r="R21" s="16"/>
      <c r="S21" s="16"/>
      <c r="T21" s="16">
        <f>SUMIF(FORFAIT!B:B,I21,FORFAIT!G:G)</f>
        <v>0</v>
      </c>
      <c r="U21" s="16"/>
      <c r="V21" s="16"/>
      <c r="W21" s="16"/>
      <c r="X21" s="16"/>
      <c r="Y21" s="16"/>
      <c r="Z21" s="16">
        <f>SUMIF(PROACTIF!D:D,I21,PROACTIF!G:G)+SUMIF(PROACTIF!P:P,I21,PROACTIF!S:S)</f>
        <v>0</v>
      </c>
      <c r="AA21" s="16"/>
      <c r="AB21" s="16"/>
    </row>
    <row r="22" spans="1:28" ht="15.75" thickBot="1" x14ac:dyDescent="0.3">
      <c r="A22" s="13">
        <v>50</v>
      </c>
      <c r="B22" s="14" t="s">
        <v>16</v>
      </c>
      <c r="C22" s="13">
        <v>14</v>
      </c>
      <c r="D22" s="15" t="s">
        <v>29</v>
      </c>
      <c r="E22" s="13">
        <v>510523</v>
      </c>
      <c r="F22" s="15" t="s">
        <v>35</v>
      </c>
      <c r="G22" s="13">
        <v>10523</v>
      </c>
      <c r="H22" s="15" t="s">
        <v>35</v>
      </c>
      <c r="I22" s="13">
        <v>10523</v>
      </c>
      <c r="K22" s="17">
        <f>SUMIF(COLLECTE!B:B,I22,COLLECTE!G:G)+SUMIF(DAV!I:I,I22,DAV!K:K)</f>
        <v>-154.51743000000002</v>
      </c>
      <c r="L22" s="16"/>
      <c r="M22" s="16"/>
      <c r="N22" s="17">
        <f>SUMIF(CREDIT!B:B,I22,CREDIT!F:F)+SUMIF(LLD!L:L,I22,LLD!H:H)/1000</f>
        <v>313.91032000000001</v>
      </c>
      <c r="O22" s="16"/>
      <c r="P22" s="16"/>
      <c r="Q22" s="16"/>
      <c r="R22" s="16"/>
      <c r="S22" s="16"/>
      <c r="T22" s="16">
        <f>SUMIF(FORFAIT!B:B,I22,FORFAIT!G:G)</f>
        <v>14</v>
      </c>
      <c r="U22" s="16"/>
      <c r="V22" s="16"/>
      <c r="W22" s="16"/>
      <c r="X22" s="16"/>
      <c r="Y22" s="16"/>
      <c r="Z22" s="16">
        <f>SUMIF(PROACTIF!D:D,I22,PROACTIF!G:G)+SUMIF(PROACTIF!P:P,I22,PROACTIF!S:S)</f>
        <v>-1</v>
      </c>
      <c r="AA22" s="16"/>
      <c r="AB22" s="16"/>
    </row>
    <row r="23" spans="1:28" ht="15.75" thickBot="1" x14ac:dyDescent="0.3">
      <c r="A23" s="13">
        <v>50</v>
      </c>
      <c r="B23" s="14" t="s">
        <v>16</v>
      </c>
      <c r="C23" s="13">
        <v>14</v>
      </c>
      <c r="D23" s="15" t="s">
        <v>29</v>
      </c>
      <c r="E23" s="13">
        <v>510570</v>
      </c>
      <c r="F23" s="15" t="s">
        <v>36</v>
      </c>
      <c r="G23" s="13">
        <v>10570</v>
      </c>
      <c r="H23" s="15" t="s">
        <v>36</v>
      </c>
      <c r="I23" s="13">
        <v>10570</v>
      </c>
      <c r="K23" s="17">
        <f>SUMIF(COLLECTE!B:B,I23,COLLECTE!G:G)+SUMIF(DAV!I:I,I23,DAV!K:K)</f>
        <v>392.96509000000003</v>
      </c>
      <c r="L23" s="16"/>
      <c r="M23" s="16"/>
      <c r="N23" s="17">
        <f>SUMIF(CREDIT!B:B,I23,CREDIT!F:F)+SUMIF(LLD!L:L,I23,LLD!H:H)/1000</f>
        <v>425.35327999999998</v>
      </c>
      <c r="O23" s="16"/>
      <c r="P23" s="16"/>
      <c r="Q23" s="16"/>
      <c r="R23" s="16"/>
      <c r="S23" s="16"/>
      <c r="T23" s="16">
        <f>SUMIF(FORFAIT!B:B,I23,FORFAIT!G:G)</f>
        <v>9</v>
      </c>
      <c r="U23" s="16"/>
      <c r="V23" s="16"/>
      <c r="W23" s="16"/>
      <c r="X23" s="16"/>
      <c r="Y23" s="16"/>
      <c r="Z23" s="16">
        <f>SUMIF(PROACTIF!D:D,I23,PROACTIF!G:G)+SUMIF(PROACTIF!P:P,I23,PROACTIF!S:S)</f>
        <v>-1</v>
      </c>
      <c r="AA23" s="16"/>
      <c r="AB23" s="16"/>
    </row>
    <row r="24" spans="1:28" ht="15.75" thickBot="1" x14ac:dyDescent="0.3">
      <c r="A24" s="13">
        <v>50</v>
      </c>
      <c r="B24" s="14" t="s">
        <v>16</v>
      </c>
      <c r="C24" s="13">
        <v>14</v>
      </c>
      <c r="D24" s="15" t="s">
        <v>29</v>
      </c>
      <c r="E24" s="13">
        <v>410571</v>
      </c>
      <c r="F24" s="15" t="s">
        <v>37</v>
      </c>
      <c r="G24" s="13">
        <v>10571</v>
      </c>
      <c r="H24" s="15" t="s">
        <v>37</v>
      </c>
      <c r="I24" s="13">
        <v>10571</v>
      </c>
      <c r="K24" s="17">
        <f>SUMIF(COLLECTE!B:B,I24,COLLECTE!G:G)+SUMIF(DAV!I:I,I24,DAV!K:K)</f>
        <v>108.89271000000002</v>
      </c>
      <c r="L24" s="16"/>
      <c r="M24" s="16"/>
      <c r="N24" s="17">
        <f>SUMIF(CREDIT!B:B,I24,CREDIT!F:F)+SUMIF(LLD!L:L,I24,LLD!H:H)/1000</f>
        <v>570.86136999999997</v>
      </c>
      <c r="O24" s="16"/>
      <c r="P24" s="16"/>
      <c r="Q24" s="16"/>
      <c r="R24" s="16"/>
      <c r="S24" s="16"/>
      <c r="T24" s="16">
        <f>SUMIF(FORFAIT!B:B,I24,FORFAIT!G:G)</f>
        <v>14</v>
      </c>
      <c r="U24" s="16"/>
      <c r="V24" s="16"/>
      <c r="W24" s="16"/>
      <c r="X24" s="16"/>
      <c r="Y24" s="16"/>
      <c r="Z24" s="16">
        <f>SUMIF(PROACTIF!D:D,I24,PROACTIF!G:G)+SUMIF(PROACTIF!P:P,I24,PROACTIF!S:S)</f>
        <v>2</v>
      </c>
      <c r="AA24" s="16"/>
      <c r="AB24" s="16"/>
    </row>
    <row r="25" spans="1:28" ht="15.75" thickBot="1" x14ac:dyDescent="0.3">
      <c r="A25" s="13">
        <v>50</v>
      </c>
      <c r="B25" s="14" t="s">
        <v>16</v>
      </c>
      <c r="C25" s="13">
        <v>14</v>
      </c>
      <c r="D25" s="15" t="s">
        <v>29</v>
      </c>
      <c r="E25" s="13">
        <v>510520</v>
      </c>
      <c r="F25" s="15" t="s">
        <v>38</v>
      </c>
      <c r="G25" s="13">
        <v>10520</v>
      </c>
      <c r="H25" s="15" t="s">
        <v>38</v>
      </c>
      <c r="I25" s="13">
        <v>10520</v>
      </c>
      <c r="K25" s="17">
        <f>SUMIF(COLLECTE!B:B,I25,COLLECTE!G:G)+SUMIF(DAV!I:I,I25,DAV!K:K)</f>
        <v>375.27237999999994</v>
      </c>
      <c r="L25" s="16"/>
      <c r="M25" s="16"/>
      <c r="N25" s="17">
        <f>SUMIF(CREDIT!B:B,I25,CREDIT!F:F)+SUMIF(LLD!L:L,I25,LLD!H:H)/1000</f>
        <v>167.52728999999999</v>
      </c>
      <c r="O25" s="16"/>
      <c r="P25" s="16"/>
      <c r="Q25" s="16"/>
      <c r="R25" s="16"/>
      <c r="S25" s="16"/>
      <c r="T25" s="16">
        <f>SUMIF(FORFAIT!B:B,I25,FORFAIT!G:G)</f>
        <v>5</v>
      </c>
      <c r="U25" s="16"/>
      <c r="V25" s="16"/>
      <c r="W25" s="16"/>
      <c r="X25" s="16"/>
      <c r="Y25" s="16"/>
      <c r="Z25" s="16">
        <f>SUMIF(PROACTIF!D:D,I25,PROACTIF!G:G)+SUMIF(PROACTIF!P:P,I25,PROACTIF!S:S)</f>
        <v>-7</v>
      </c>
      <c r="AA25" s="16"/>
      <c r="AB25" s="16"/>
    </row>
    <row r="26" spans="1:28" ht="15.75" thickBot="1" x14ac:dyDescent="0.3">
      <c r="A26" s="13">
        <v>50</v>
      </c>
      <c r="B26" s="14" t="s">
        <v>16</v>
      </c>
      <c r="C26" s="13">
        <v>14</v>
      </c>
      <c r="D26" s="15" t="s">
        <v>29</v>
      </c>
      <c r="E26" s="13">
        <v>410524</v>
      </c>
      <c r="F26" s="15" t="s">
        <v>39</v>
      </c>
      <c r="G26" s="13">
        <v>10524</v>
      </c>
      <c r="H26" s="15" t="s">
        <v>39</v>
      </c>
      <c r="I26" s="13">
        <v>10524</v>
      </c>
      <c r="K26" s="17">
        <f>SUMIF(COLLECTE!B:B,I26,COLLECTE!G:G)+SUMIF(DAV!I:I,I26,DAV!K:K)</f>
        <v>628.67306000000031</v>
      </c>
      <c r="L26" s="16"/>
      <c r="M26" s="16"/>
      <c r="N26" s="17">
        <f>SUMIF(CREDIT!B:B,I26,CREDIT!F:F)+SUMIF(LLD!L:L,I26,LLD!H:H)/1000</f>
        <v>2035.742</v>
      </c>
      <c r="O26" s="16"/>
      <c r="P26" s="16"/>
      <c r="Q26" s="16"/>
      <c r="R26" s="16"/>
      <c r="S26" s="16"/>
      <c r="T26" s="16">
        <f>SUMIF(FORFAIT!B:B,I26,FORFAIT!G:G)</f>
        <v>39</v>
      </c>
      <c r="U26" s="16"/>
      <c r="V26" s="16"/>
      <c r="W26" s="16"/>
      <c r="X26" s="16"/>
      <c r="Y26" s="16"/>
      <c r="Z26" s="16">
        <f>SUMIF(PROACTIF!D:D,I26,PROACTIF!G:G)+SUMIF(PROACTIF!P:P,I26,PROACTIF!S:S)</f>
        <v>8</v>
      </c>
      <c r="AA26" s="16"/>
      <c r="AB26" s="16"/>
    </row>
    <row r="27" spans="1:28" ht="15.75" thickBot="1" x14ac:dyDescent="0.3">
      <c r="A27" s="13">
        <v>50</v>
      </c>
      <c r="B27" s="14" t="s">
        <v>16</v>
      </c>
      <c r="C27" s="13">
        <v>14</v>
      </c>
      <c r="D27" s="15" t="s">
        <v>29</v>
      </c>
      <c r="E27" s="13">
        <v>410521</v>
      </c>
      <c r="F27" s="15" t="s">
        <v>40</v>
      </c>
      <c r="G27" s="13">
        <v>10521</v>
      </c>
      <c r="H27" s="15" t="s">
        <v>40</v>
      </c>
      <c r="I27" s="13">
        <v>10521</v>
      </c>
      <c r="K27" s="17">
        <f>SUMIF(COLLECTE!B:B,I27,COLLECTE!G:G)+SUMIF(DAV!I:I,I27,DAV!K:K)</f>
        <v>724.43042999999989</v>
      </c>
      <c r="L27" s="16"/>
      <c r="M27" s="16"/>
      <c r="N27" s="17">
        <f>SUMIF(CREDIT!B:B,I27,CREDIT!F:F)+SUMIF(LLD!L:L,I27,LLD!H:H)/1000</f>
        <v>725.96569</v>
      </c>
      <c r="O27" s="16"/>
      <c r="P27" s="16"/>
      <c r="Q27" s="16"/>
      <c r="R27" s="16"/>
      <c r="S27" s="16"/>
      <c r="T27" s="16">
        <f>SUMIF(FORFAIT!B:B,I27,FORFAIT!G:G)</f>
        <v>24</v>
      </c>
      <c r="U27" s="16"/>
      <c r="V27" s="16"/>
      <c r="W27" s="16"/>
      <c r="X27" s="16"/>
      <c r="Y27" s="16"/>
      <c r="Z27" s="16">
        <f>SUMIF(PROACTIF!D:D,I27,PROACTIF!G:G)+SUMIF(PROACTIF!P:P,I27,PROACTIF!S:S)</f>
        <v>6</v>
      </c>
      <c r="AA27" s="16"/>
      <c r="AB27" s="16"/>
    </row>
    <row r="28" spans="1:28" ht="15.75" thickBot="1" x14ac:dyDescent="0.3">
      <c r="A28" s="13">
        <v>50</v>
      </c>
      <c r="B28" s="14" t="s">
        <v>16</v>
      </c>
      <c r="C28" s="13">
        <v>14</v>
      </c>
      <c r="D28" s="15" t="s">
        <v>29</v>
      </c>
      <c r="E28" s="13">
        <v>510513</v>
      </c>
      <c r="F28" s="15" t="s">
        <v>41</v>
      </c>
      <c r="G28" s="13">
        <v>10513</v>
      </c>
      <c r="H28" s="15" t="s">
        <v>41</v>
      </c>
      <c r="I28" s="13">
        <v>10513</v>
      </c>
      <c r="K28" s="17">
        <f>SUMIF(COLLECTE!B:B,I28,COLLECTE!G:G)+SUMIF(DAV!I:I,I28,DAV!K:K)</f>
        <v>585.33337000000006</v>
      </c>
      <c r="L28" s="16"/>
      <c r="M28" s="16"/>
      <c r="N28" s="17">
        <f>SUMIF(CREDIT!B:B,I28,CREDIT!F:F)+SUMIF(LLD!L:L,I28,LLD!H:H)/1000</f>
        <v>385</v>
      </c>
      <c r="O28" s="16"/>
      <c r="P28" s="16"/>
      <c r="Q28" s="16"/>
      <c r="R28" s="16"/>
      <c r="S28" s="16"/>
      <c r="T28" s="16">
        <f>SUMIF(FORFAIT!B:B,I28,FORFAIT!G:G)</f>
        <v>14</v>
      </c>
      <c r="U28" s="16"/>
      <c r="V28" s="16"/>
      <c r="W28" s="16"/>
      <c r="X28" s="16"/>
      <c r="Y28" s="16"/>
      <c r="Z28" s="16">
        <f>SUMIF(PROACTIF!D:D,I28,PROACTIF!G:G)+SUMIF(PROACTIF!P:P,I28,PROACTIF!S:S)</f>
        <v>2</v>
      </c>
      <c r="AA28" s="16"/>
      <c r="AB28" s="16"/>
    </row>
    <row r="29" spans="1:28" ht="15.75" thickBot="1" x14ac:dyDescent="0.3">
      <c r="A29" s="13">
        <v>50</v>
      </c>
      <c r="B29" s="14" t="s">
        <v>16</v>
      </c>
      <c r="C29" s="13">
        <v>14</v>
      </c>
      <c r="D29" s="15" t="s">
        <v>29</v>
      </c>
      <c r="E29" s="13">
        <v>510511</v>
      </c>
      <c r="F29" s="15" t="s">
        <v>42</v>
      </c>
      <c r="G29" s="13">
        <v>10511</v>
      </c>
      <c r="H29" s="15" t="s">
        <v>42</v>
      </c>
      <c r="I29" s="13">
        <v>10511</v>
      </c>
      <c r="K29" s="17">
        <f>SUMIF(COLLECTE!B:B,I29,COLLECTE!G:G)+SUMIF(DAV!I:I,I29,DAV!K:K)</f>
        <v>1081.6683600000003</v>
      </c>
      <c r="L29" s="16"/>
      <c r="M29" s="16"/>
      <c r="N29" s="17">
        <f>SUMIF(CREDIT!B:B,I29,CREDIT!F:F)+SUMIF(LLD!L:L,I29,LLD!H:H)/1000</f>
        <v>56.744</v>
      </c>
      <c r="O29" s="16"/>
      <c r="P29" s="16"/>
      <c r="Q29" s="16"/>
      <c r="R29" s="16"/>
      <c r="S29" s="16"/>
      <c r="T29" s="16">
        <f>SUMIF(FORFAIT!B:B,I29,FORFAIT!G:G)</f>
        <v>14</v>
      </c>
      <c r="U29" s="16"/>
      <c r="V29" s="16"/>
      <c r="W29" s="16"/>
      <c r="X29" s="16"/>
      <c r="Y29" s="16"/>
      <c r="Z29" s="16">
        <f>SUMIF(PROACTIF!D:D,I29,PROACTIF!G:G)+SUMIF(PROACTIF!P:P,I29,PROACTIF!S:S)</f>
        <v>0</v>
      </c>
      <c r="AA29" s="16"/>
      <c r="AB29" s="16"/>
    </row>
    <row r="30" spans="1:28" ht="15.75" thickBot="1" x14ac:dyDescent="0.3">
      <c r="A30" s="13">
        <v>50</v>
      </c>
      <c r="B30" s="14" t="s">
        <v>16</v>
      </c>
      <c r="C30" s="13">
        <v>14</v>
      </c>
      <c r="D30" s="15" t="s">
        <v>29</v>
      </c>
      <c r="E30" s="13">
        <v>510522</v>
      </c>
      <c r="F30" s="15" t="s">
        <v>43</v>
      </c>
      <c r="G30" s="13">
        <v>10522</v>
      </c>
      <c r="H30" s="15" t="s">
        <v>43</v>
      </c>
      <c r="I30" s="13">
        <v>10522</v>
      </c>
      <c r="K30" s="17">
        <f>SUMIF(COLLECTE!B:B,I30,COLLECTE!G:G)+SUMIF(DAV!I:I,I30,DAV!K:K)</f>
        <v>-64.77427000000003</v>
      </c>
      <c r="L30" s="16"/>
      <c r="M30" s="16"/>
      <c r="N30" s="17">
        <f>SUMIF(CREDIT!B:B,I30,CREDIT!F:F)+SUMIF(LLD!L:L,I30,LLD!H:H)/1000</f>
        <v>70</v>
      </c>
      <c r="O30" s="16"/>
      <c r="P30" s="16"/>
      <c r="Q30" s="16"/>
      <c r="R30" s="16"/>
      <c r="S30" s="16"/>
      <c r="T30" s="16">
        <f>SUMIF(FORFAIT!B:B,I30,FORFAIT!G:G)</f>
        <v>2</v>
      </c>
      <c r="U30" s="16"/>
      <c r="V30" s="16"/>
      <c r="W30" s="16"/>
      <c r="X30" s="16"/>
      <c r="Y30" s="16"/>
      <c r="Z30" s="16">
        <f>SUMIF(PROACTIF!D:D,I30,PROACTIF!G:G)+SUMIF(PROACTIF!P:P,I30,PROACTIF!S:S)</f>
        <v>6</v>
      </c>
      <c r="AA30" s="16"/>
      <c r="AB30" s="16"/>
    </row>
    <row r="31" spans="1:28" ht="15.75" thickBot="1" x14ac:dyDescent="0.3">
      <c r="A31" s="13">
        <v>50</v>
      </c>
      <c r="B31" s="14" t="s">
        <v>16</v>
      </c>
      <c r="C31" s="13">
        <v>14</v>
      </c>
      <c r="D31" s="15" t="s">
        <v>29</v>
      </c>
      <c r="E31" s="13">
        <v>410510</v>
      </c>
      <c r="F31" s="15" t="s">
        <v>44</v>
      </c>
      <c r="G31" s="13">
        <v>10510</v>
      </c>
      <c r="H31" s="15" t="s">
        <v>44</v>
      </c>
      <c r="I31" s="13">
        <v>10510</v>
      </c>
      <c r="K31" s="17">
        <f>SUMIF(COLLECTE!B:B,I31,COLLECTE!G:G)+SUMIF(DAV!I:I,I31,DAV!K:K)</f>
        <v>7465.6392600000008</v>
      </c>
      <c r="L31" s="16"/>
      <c r="M31" s="16"/>
      <c r="N31" s="17">
        <f>SUMIF(CREDIT!B:B,I31,CREDIT!F:F)+SUMIF(LLD!L:L,I31,LLD!H:H)/1000</f>
        <v>4606.7361799999999</v>
      </c>
      <c r="O31" s="16"/>
      <c r="P31" s="16"/>
      <c r="Q31" s="16"/>
      <c r="R31" s="16"/>
      <c r="S31" s="16"/>
      <c r="T31" s="16">
        <f>SUMIF(FORFAIT!B:B,I31,FORFAIT!G:G)</f>
        <v>43</v>
      </c>
      <c r="U31" s="16"/>
      <c r="V31" s="16"/>
      <c r="W31" s="16"/>
      <c r="X31" s="16"/>
      <c r="Y31" s="16"/>
      <c r="Z31" s="16">
        <f>SUMIF(PROACTIF!D:D,I31,PROACTIF!G:G)+SUMIF(PROACTIF!P:P,I31,PROACTIF!S:S)</f>
        <v>3</v>
      </c>
      <c r="AA31" s="16"/>
      <c r="AB31" s="16"/>
    </row>
    <row r="32" spans="1:28" ht="15.75" thickBot="1" x14ac:dyDescent="0.3">
      <c r="A32" s="13">
        <v>50</v>
      </c>
      <c r="B32" s="14" t="s">
        <v>16</v>
      </c>
      <c r="C32" s="13">
        <v>14</v>
      </c>
      <c r="D32" s="15" t="s">
        <v>29</v>
      </c>
      <c r="E32" s="13">
        <v>410512</v>
      </c>
      <c r="F32" s="15" t="s">
        <v>45</v>
      </c>
      <c r="G32" s="13">
        <v>10512</v>
      </c>
      <c r="H32" s="15" t="s">
        <v>45</v>
      </c>
      <c r="I32" s="13">
        <v>10512</v>
      </c>
      <c r="K32" s="17">
        <f>SUMIF(COLLECTE!B:B,I32,COLLECTE!G:G)+SUMIF(DAV!I:I,I32,DAV!K:K)</f>
        <v>-171.27202000000017</v>
      </c>
      <c r="L32" s="16"/>
      <c r="M32" s="16"/>
      <c r="N32" s="17">
        <f>SUMIF(CREDIT!B:B,I32,CREDIT!F:F)+SUMIF(LLD!L:L,I32,LLD!H:H)/1000</f>
        <v>1071.64212</v>
      </c>
      <c r="O32" s="16"/>
      <c r="P32" s="16"/>
      <c r="Q32" s="16"/>
      <c r="R32" s="16"/>
      <c r="S32" s="16"/>
      <c r="T32" s="16">
        <f>SUMIF(FORFAIT!B:B,I32,FORFAIT!G:G)</f>
        <v>17</v>
      </c>
      <c r="U32" s="16"/>
      <c r="V32" s="16"/>
      <c r="W32" s="16"/>
      <c r="X32" s="16"/>
      <c r="Y32" s="16"/>
      <c r="Z32" s="16">
        <f>SUMIF(PROACTIF!D:D,I32,PROACTIF!G:G)+SUMIF(PROACTIF!P:P,I32,PROACTIF!S:S)</f>
        <v>-10</v>
      </c>
      <c r="AA32" s="16"/>
      <c r="AB32" s="16"/>
    </row>
    <row r="33" spans="1:28" ht="15.75" thickBot="1" x14ac:dyDescent="0.3">
      <c r="A33" s="13">
        <v>262</v>
      </c>
      <c r="B33" s="14" t="s">
        <v>46</v>
      </c>
      <c r="C33" s="13">
        <v>5060</v>
      </c>
      <c r="D33" s="15" t="s">
        <v>47</v>
      </c>
      <c r="E33" s="13">
        <v>4057</v>
      </c>
      <c r="F33" s="15" t="s">
        <v>48</v>
      </c>
      <c r="G33" s="13">
        <v>57</v>
      </c>
      <c r="H33" s="15" t="s">
        <v>48</v>
      </c>
      <c r="I33" s="13">
        <v>57</v>
      </c>
      <c r="K33" s="17">
        <f>SUMIF(COLLECTE!B:B,I33,COLLECTE!G:G)+SUMIF(DAV!I:I,I33,DAV!K:K)</f>
        <v>273.32210999999995</v>
      </c>
      <c r="L33" s="16"/>
      <c r="M33" s="16"/>
      <c r="N33" s="17">
        <f>SUMIF(CREDIT!B:B,I33,CREDIT!F:F)+SUMIF(LLD!L:L,I33,LLD!H:H)/1000</f>
        <v>218</v>
      </c>
      <c r="O33" s="16"/>
      <c r="P33" s="16"/>
      <c r="Q33" s="16"/>
      <c r="R33" s="16"/>
      <c r="S33" s="16"/>
      <c r="T33" s="16">
        <f>SUMIF(FORFAIT!B:B,I33,FORFAIT!G:G)</f>
        <v>11</v>
      </c>
      <c r="U33" s="16"/>
      <c r="V33" s="16"/>
      <c r="W33" s="16"/>
      <c r="X33" s="16"/>
      <c r="Y33" s="16"/>
      <c r="Z33" s="16">
        <f>SUMIF(PROACTIF!D:D,I33,PROACTIF!G:G)+SUMIF(PROACTIF!P:P,I33,PROACTIF!S:S)</f>
        <v>7</v>
      </c>
      <c r="AA33" s="16"/>
      <c r="AB33" s="16"/>
    </row>
    <row r="34" spans="1:28" ht="15.75" thickBot="1" x14ac:dyDescent="0.3">
      <c r="A34" s="13">
        <v>262</v>
      </c>
      <c r="B34" s="14" t="s">
        <v>46</v>
      </c>
      <c r="C34" s="13">
        <v>5060</v>
      </c>
      <c r="D34" s="15" t="s">
        <v>47</v>
      </c>
      <c r="E34" s="13">
        <v>4057</v>
      </c>
      <c r="F34" s="15" t="s">
        <v>48</v>
      </c>
      <c r="G34" s="13">
        <v>58</v>
      </c>
      <c r="H34" s="15" t="s">
        <v>49</v>
      </c>
      <c r="I34" s="13">
        <v>58</v>
      </c>
      <c r="K34" s="17">
        <f>SUMIF(COLLECTE!B:B,I34,COLLECTE!G:G)+SUMIF(DAV!I:I,I34,DAV!K:K)</f>
        <v>57.991950000000003</v>
      </c>
      <c r="L34" s="16"/>
      <c r="M34" s="16"/>
      <c r="N34" s="17">
        <f>SUMIF(CREDIT!B:B,I34,CREDIT!F:F)+SUMIF(LLD!L:L,I34,LLD!H:H)/1000</f>
        <v>0</v>
      </c>
      <c r="O34" s="16"/>
      <c r="P34" s="16"/>
      <c r="Q34" s="16"/>
      <c r="R34" s="16"/>
      <c r="S34" s="16"/>
      <c r="T34" s="16">
        <f>SUMIF(FORFAIT!B:B,I34,FORFAIT!G:G)</f>
        <v>2</v>
      </c>
      <c r="U34" s="16"/>
      <c r="V34" s="16"/>
      <c r="W34" s="16"/>
      <c r="X34" s="16"/>
      <c r="Y34" s="16"/>
      <c r="Z34" s="16">
        <f>SUMIF(PROACTIF!D:D,I34,PROACTIF!G:G)+SUMIF(PROACTIF!P:P,I34,PROACTIF!S:S)</f>
        <v>-1</v>
      </c>
      <c r="AA34" s="16"/>
      <c r="AB34" s="16"/>
    </row>
    <row r="35" spans="1:28" ht="15.75" thickBot="1" x14ac:dyDescent="0.3">
      <c r="A35" s="13">
        <v>262</v>
      </c>
      <c r="B35" s="14" t="s">
        <v>46</v>
      </c>
      <c r="C35" s="13">
        <v>5060</v>
      </c>
      <c r="D35" s="15" t="s">
        <v>47</v>
      </c>
      <c r="E35" s="13">
        <v>4057</v>
      </c>
      <c r="F35" s="15" t="s">
        <v>48</v>
      </c>
      <c r="G35" s="13">
        <v>59</v>
      </c>
      <c r="H35" s="15" t="s">
        <v>50</v>
      </c>
      <c r="I35" s="13">
        <v>59</v>
      </c>
      <c r="K35" s="17">
        <f>SUMIF(COLLECTE!B:B,I35,COLLECTE!G:G)+SUMIF(DAV!I:I,I35,DAV!K:K)</f>
        <v>37.95855000000001</v>
      </c>
      <c r="L35" s="16"/>
      <c r="M35" s="16"/>
      <c r="N35" s="17">
        <f>SUMIF(CREDIT!B:B,I35,CREDIT!F:F)+SUMIF(LLD!L:L,I35,LLD!H:H)/1000</f>
        <v>0</v>
      </c>
      <c r="O35" s="16"/>
      <c r="P35" s="16"/>
      <c r="Q35" s="16"/>
      <c r="R35" s="16"/>
      <c r="S35" s="16"/>
      <c r="T35" s="16">
        <f>SUMIF(FORFAIT!B:B,I35,FORFAIT!G:G)</f>
        <v>0</v>
      </c>
      <c r="U35" s="16"/>
      <c r="V35" s="16"/>
      <c r="W35" s="16"/>
      <c r="X35" s="16"/>
      <c r="Y35" s="16"/>
      <c r="Z35" s="16">
        <f>SUMIF(PROACTIF!D:D,I35,PROACTIF!G:G)+SUMIF(PROACTIF!P:P,I35,PROACTIF!S:S)</f>
        <v>0</v>
      </c>
      <c r="AA35" s="16"/>
      <c r="AB35" s="16"/>
    </row>
    <row r="36" spans="1:28" ht="15.75" thickBot="1" x14ac:dyDescent="0.3">
      <c r="A36" s="13">
        <v>262</v>
      </c>
      <c r="B36" s="14" t="s">
        <v>46</v>
      </c>
      <c r="C36" s="13">
        <v>5060</v>
      </c>
      <c r="D36" s="15" t="s">
        <v>47</v>
      </c>
      <c r="E36" s="13">
        <v>4082</v>
      </c>
      <c r="F36" s="15" t="s">
        <v>51</v>
      </c>
      <c r="G36" s="13">
        <v>82</v>
      </c>
      <c r="H36" s="15" t="s">
        <v>51</v>
      </c>
      <c r="I36" s="13">
        <v>82</v>
      </c>
      <c r="K36" s="17">
        <f>SUMIF(COLLECTE!B:B,I36,COLLECTE!G:G)+SUMIF(DAV!I:I,I36,DAV!K:K)</f>
        <v>446.83162999999996</v>
      </c>
      <c r="L36" s="16"/>
      <c r="M36" s="16"/>
      <c r="N36" s="17">
        <f>SUMIF(CREDIT!B:B,I36,CREDIT!F:F)+SUMIF(LLD!L:L,I36,LLD!H:H)/1000</f>
        <v>1263.9169999999999</v>
      </c>
      <c r="O36" s="16"/>
      <c r="P36" s="16"/>
      <c r="Q36" s="16"/>
      <c r="R36" s="16"/>
      <c r="S36" s="16"/>
      <c r="T36" s="16">
        <f>SUMIF(FORFAIT!B:B,I36,FORFAIT!G:G)</f>
        <v>6</v>
      </c>
      <c r="U36" s="16"/>
      <c r="V36" s="16"/>
      <c r="W36" s="16"/>
      <c r="X36" s="16"/>
      <c r="Y36" s="16"/>
      <c r="Z36" s="16">
        <f>SUMIF(PROACTIF!D:D,I36,PROACTIF!G:G)+SUMIF(PROACTIF!P:P,I36,PROACTIF!S:S)</f>
        <v>3</v>
      </c>
      <c r="AA36" s="16"/>
      <c r="AB36" s="16"/>
    </row>
    <row r="37" spans="1:28" ht="15.75" thickBot="1" x14ac:dyDescent="0.3">
      <c r="A37" s="13">
        <v>262</v>
      </c>
      <c r="B37" s="14" t="s">
        <v>46</v>
      </c>
      <c r="C37" s="13">
        <v>5060</v>
      </c>
      <c r="D37" s="15" t="s">
        <v>47</v>
      </c>
      <c r="E37" s="13">
        <v>4030</v>
      </c>
      <c r="F37" s="15" t="s">
        <v>52</v>
      </c>
      <c r="G37" s="13">
        <v>30</v>
      </c>
      <c r="H37" s="15" t="s">
        <v>52</v>
      </c>
      <c r="I37" s="13">
        <v>30</v>
      </c>
      <c r="K37" s="17">
        <f>SUMIF(COLLECTE!B:B,I37,COLLECTE!G:G)+SUMIF(DAV!I:I,I37,DAV!K:K)</f>
        <v>1163.2964199999997</v>
      </c>
      <c r="L37" s="16"/>
      <c r="M37" s="16"/>
      <c r="N37" s="17">
        <f>SUMIF(CREDIT!B:B,I37,CREDIT!F:F)+SUMIF(LLD!L:L,I37,LLD!H:H)/1000</f>
        <v>2076.154</v>
      </c>
      <c r="O37" s="16"/>
      <c r="P37" s="16"/>
      <c r="Q37" s="16"/>
      <c r="R37" s="16"/>
      <c r="S37" s="16"/>
      <c r="T37" s="16">
        <f>SUMIF(FORFAIT!B:B,I37,FORFAIT!G:G)</f>
        <v>24</v>
      </c>
      <c r="U37" s="16"/>
      <c r="V37" s="16"/>
      <c r="W37" s="16"/>
      <c r="X37" s="16"/>
      <c r="Y37" s="16"/>
      <c r="Z37" s="16">
        <f>SUMIF(PROACTIF!D:D,I37,PROACTIF!G:G)+SUMIF(PROACTIF!P:P,I37,PROACTIF!S:S)</f>
        <v>13</v>
      </c>
      <c r="AA37" s="16"/>
      <c r="AB37" s="16"/>
    </row>
    <row r="38" spans="1:28" ht="15.75" thickBot="1" x14ac:dyDescent="0.3">
      <c r="A38" s="13">
        <v>262</v>
      </c>
      <c r="B38" s="14" t="s">
        <v>46</v>
      </c>
      <c r="C38" s="13">
        <v>5060</v>
      </c>
      <c r="D38" s="15" t="s">
        <v>47</v>
      </c>
      <c r="E38" s="13">
        <v>4030</v>
      </c>
      <c r="F38" s="15" t="s">
        <v>52</v>
      </c>
      <c r="G38" s="13">
        <v>65</v>
      </c>
      <c r="H38" s="15" t="s">
        <v>53</v>
      </c>
      <c r="I38" s="13">
        <v>65</v>
      </c>
      <c r="K38" s="17">
        <f>SUMIF(COLLECTE!B:B,I38,COLLECTE!G:G)+SUMIF(DAV!I:I,I38,DAV!K:K)</f>
        <v>-101.42899999999999</v>
      </c>
      <c r="L38" s="16"/>
      <c r="M38" s="16"/>
      <c r="N38" s="17">
        <f>SUMIF(CREDIT!B:B,I38,CREDIT!F:F)+SUMIF(LLD!L:L,I38,LLD!H:H)/1000</f>
        <v>50</v>
      </c>
      <c r="O38" s="16"/>
      <c r="P38" s="16"/>
      <c r="Q38" s="16"/>
      <c r="R38" s="16"/>
      <c r="S38" s="16"/>
      <c r="T38" s="16">
        <f>SUMIF(FORFAIT!B:B,I38,FORFAIT!G:G)</f>
        <v>2</v>
      </c>
      <c r="U38" s="16"/>
      <c r="V38" s="16"/>
      <c r="W38" s="16"/>
      <c r="X38" s="16"/>
      <c r="Y38" s="16"/>
      <c r="Z38" s="16">
        <f>SUMIF(PROACTIF!D:D,I38,PROACTIF!G:G)+SUMIF(PROACTIF!P:P,I38,PROACTIF!S:S)</f>
        <v>3</v>
      </c>
      <c r="AA38" s="16"/>
      <c r="AB38" s="16"/>
    </row>
    <row r="39" spans="1:28" ht="15.75" thickBot="1" x14ac:dyDescent="0.3">
      <c r="A39" s="13">
        <v>262</v>
      </c>
      <c r="B39" s="14" t="s">
        <v>46</v>
      </c>
      <c r="C39" s="13">
        <v>5060</v>
      </c>
      <c r="D39" s="15" t="s">
        <v>47</v>
      </c>
      <c r="E39" s="13">
        <v>4060</v>
      </c>
      <c r="F39" s="15" t="s">
        <v>54</v>
      </c>
      <c r="G39" s="13">
        <v>60</v>
      </c>
      <c r="H39" s="15" t="s">
        <v>54</v>
      </c>
      <c r="I39" s="13">
        <v>60</v>
      </c>
      <c r="K39" s="17">
        <f>SUMIF(COLLECTE!B:B,I39,COLLECTE!G:G)+SUMIF(DAV!I:I,I39,DAV!K:K)</f>
        <v>-694.06859000000009</v>
      </c>
      <c r="L39" s="16"/>
      <c r="M39" s="16"/>
      <c r="N39" s="17">
        <f>SUMIF(CREDIT!B:B,I39,CREDIT!F:F)+SUMIF(LLD!L:L,I39,LLD!H:H)/1000</f>
        <v>2415.5180999999998</v>
      </c>
      <c r="O39" s="16"/>
      <c r="P39" s="16"/>
      <c r="Q39" s="16"/>
      <c r="R39" s="16"/>
      <c r="S39" s="16"/>
      <c r="T39" s="16">
        <f>SUMIF(FORFAIT!B:B,I39,FORFAIT!G:G)</f>
        <v>19</v>
      </c>
      <c r="U39" s="16"/>
      <c r="V39" s="16"/>
      <c r="W39" s="16"/>
      <c r="X39" s="16"/>
      <c r="Y39" s="16"/>
      <c r="Z39" s="16">
        <f>SUMIF(PROACTIF!D:D,I39,PROACTIF!G:G)+SUMIF(PROACTIF!P:P,I39,PROACTIF!S:S)</f>
        <v>4</v>
      </c>
      <c r="AA39" s="16"/>
      <c r="AB39" s="16"/>
    </row>
    <row r="40" spans="1:28" ht="15.75" thickBot="1" x14ac:dyDescent="0.3">
      <c r="A40" s="13">
        <v>262</v>
      </c>
      <c r="B40" s="14" t="s">
        <v>46</v>
      </c>
      <c r="C40" s="13">
        <v>5060</v>
      </c>
      <c r="D40" s="15" t="s">
        <v>47</v>
      </c>
      <c r="E40" s="13">
        <v>4064</v>
      </c>
      <c r="F40" s="15" t="s">
        <v>55</v>
      </c>
      <c r="G40" s="13">
        <v>64</v>
      </c>
      <c r="H40" s="15" t="s">
        <v>55</v>
      </c>
      <c r="I40" s="13">
        <v>64</v>
      </c>
      <c r="K40" s="17">
        <f>SUMIF(COLLECTE!B:B,I40,COLLECTE!G:G)+SUMIF(DAV!I:I,I40,DAV!K:K)</f>
        <v>-82.049569999999903</v>
      </c>
      <c r="L40" s="16"/>
      <c r="M40" s="16"/>
      <c r="N40" s="17">
        <f>SUMIF(CREDIT!B:B,I40,CREDIT!F:F)+SUMIF(LLD!L:L,I40,LLD!H:H)/1000</f>
        <v>160</v>
      </c>
      <c r="O40" s="16"/>
      <c r="P40" s="16"/>
      <c r="Q40" s="16"/>
      <c r="R40" s="16"/>
      <c r="S40" s="16"/>
      <c r="T40" s="16">
        <f>SUMIF(FORFAIT!B:B,I40,FORFAIT!G:G)</f>
        <v>6</v>
      </c>
      <c r="U40" s="16"/>
      <c r="V40" s="16"/>
      <c r="W40" s="16"/>
      <c r="X40" s="16"/>
      <c r="Y40" s="16"/>
      <c r="Z40" s="16">
        <f>SUMIF(PROACTIF!D:D,I40,PROACTIF!G:G)+SUMIF(PROACTIF!P:P,I40,PROACTIF!S:S)</f>
        <v>-2</v>
      </c>
      <c r="AA40" s="16"/>
      <c r="AB40" s="16"/>
    </row>
    <row r="41" spans="1:28" ht="15.75" thickBot="1" x14ac:dyDescent="0.3">
      <c r="A41" s="13">
        <v>262</v>
      </c>
      <c r="B41" s="14" t="s">
        <v>46</v>
      </c>
      <c r="C41" s="13">
        <v>5060</v>
      </c>
      <c r="D41" s="15" t="s">
        <v>47</v>
      </c>
      <c r="E41" s="13">
        <v>4092</v>
      </c>
      <c r="F41" s="15" t="s">
        <v>56</v>
      </c>
      <c r="G41" s="13">
        <v>92</v>
      </c>
      <c r="H41" s="15" t="s">
        <v>56</v>
      </c>
      <c r="I41" s="13">
        <v>92</v>
      </c>
      <c r="K41" s="17">
        <f>SUMIF(COLLECTE!B:B,I41,COLLECTE!G:G)+SUMIF(DAV!I:I,I41,DAV!K:K)</f>
        <v>45.865270000000024</v>
      </c>
      <c r="L41" s="16"/>
      <c r="M41" s="16"/>
      <c r="N41" s="17">
        <f>SUMIF(CREDIT!B:B,I41,CREDIT!F:F)+SUMIF(LLD!L:L,I41,LLD!H:H)/1000</f>
        <v>539.68795999999998</v>
      </c>
      <c r="O41" s="16"/>
      <c r="P41" s="16"/>
      <c r="Q41" s="16"/>
      <c r="R41" s="16"/>
      <c r="S41" s="16"/>
      <c r="T41" s="16">
        <f>SUMIF(FORFAIT!B:B,I41,FORFAIT!G:G)</f>
        <v>8</v>
      </c>
      <c r="U41" s="16"/>
      <c r="V41" s="16"/>
      <c r="W41" s="16"/>
      <c r="X41" s="16"/>
      <c r="Y41" s="16"/>
      <c r="Z41" s="16">
        <f>SUMIF(PROACTIF!D:D,I41,PROACTIF!G:G)+SUMIF(PROACTIF!P:P,I41,PROACTIF!S:S)</f>
        <v>3</v>
      </c>
      <c r="AA41" s="16"/>
      <c r="AB41" s="16"/>
    </row>
    <row r="42" spans="1:28" ht="15.75" thickBot="1" x14ac:dyDescent="0.3">
      <c r="A42" s="13">
        <v>262</v>
      </c>
      <c r="B42" s="14" t="s">
        <v>46</v>
      </c>
      <c r="C42" s="13">
        <v>5060</v>
      </c>
      <c r="D42" s="15" t="s">
        <v>47</v>
      </c>
      <c r="E42" s="13">
        <v>4041</v>
      </c>
      <c r="F42" s="15" t="s">
        <v>57</v>
      </c>
      <c r="G42" s="13">
        <v>41</v>
      </c>
      <c r="H42" s="15" t="s">
        <v>57</v>
      </c>
      <c r="I42" s="13">
        <v>41</v>
      </c>
      <c r="K42" s="17">
        <f>SUMIF(COLLECTE!B:B,I42,COLLECTE!G:G)+SUMIF(DAV!I:I,I42,DAV!K:K)</f>
        <v>75.288450000000012</v>
      </c>
      <c r="L42" s="16"/>
      <c r="M42" s="16"/>
      <c r="N42" s="17">
        <f>SUMIF(CREDIT!B:B,I42,CREDIT!F:F)+SUMIF(LLD!L:L,I42,LLD!H:H)/1000</f>
        <v>542.03061000000002</v>
      </c>
      <c r="O42" s="16"/>
      <c r="P42" s="16"/>
      <c r="Q42" s="16"/>
      <c r="R42" s="16"/>
      <c r="S42" s="16"/>
      <c r="T42" s="16">
        <f>SUMIF(FORFAIT!B:B,I42,FORFAIT!G:G)</f>
        <v>13</v>
      </c>
      <c r="U42" s="16"/>
      <c r="V42" s="16"/>
      <c r="W42" s="16"/>
      <c r="X42" s="16"/>
      <c r="Y42" s="16"/>
      <c r="Z42" s="16">
        <f>SUMIF(PROACTIF!D:D,I42,PROACTIF!G:G)+SUMIF(PROACTIF!P:P,I42,PROACTIF!S:S)</f>
        <v>0</v>
      </c>
      <c r="AA42" s="16"/>
      <c r="AB42" s="16"/>
    </row>
    <row r="43" spans="1:28" ht="15.75" thickBot="1" x14ac:dyDescent="0.3">
      <c r="A43" s="13">
        <v>262</v>
      </c>
      <c r="B43" s="14" t="s">
        <v>46</v>
      </c>
      <c r="C43" s="13">
        <v>5060</v>
      </c>
      <c r="D43" s="15" t="s">
        <v>47</v>
      </c>
      <c r="E43" s="13">
        <v>4085</v>
      </c>
      <c r="F43" s="15" t="s">
        <v>58</v>
      </c>
      <c r="G43" s="13">
        <v>85</v>
      </c>
      <c r="H43" s="15" t="s">
        <v>58</v>
      </c>
      <c r="I43" s="13">
        <v>85</v>
      </c>
      <c r="K43" s="17">
        <f>SUMIF(COLLECTE!B:B,I43,COLLECTE!G:G)+SUMIF(DAV!I:I,I43,DAV!K:K)</f>
        <v>1004.2852799999997</v>
      </c>
      <c r="L43" s="16"/>
      <c r="M43" s="16"/>
      <c r="N43" s="17">
        <f>SUMIF(CREDIT!B:B,I43,CREDIT!F:F)+SUMIF(LLD!L:L,I43,LLD!H:H)/1000</f>
        <v>2054.9049100000002</v>
      </c>
      <c r="O43" s="16"/>
      <c r="P43" s="16"/>
      <c r="Q43" s="16"/>
      <c r="R43" s="16"/>
      <c r="S43" s="16"/>
      <c r="T43" s="16">
        <f>SUMIF(FORFAIT!B:B,I43,FORFAIT!G:G)</f>
        <v>23</v>
      </c>
      <c r="U43" s="16"/>
      <c r="V43" s="16"/>
      <c r="W43" s="16"/>
      <c r="X43" s="16"/>
      <c r="Y43" s="16"/>
      <c r="Z43" s="16">
        <f>SUMIF(PROACTIF!D:D,I43,PROACTIF!G:G)+SUMIF(PROACTIF!P:P,I43,PROACTIF!S:S)</f>
        <v>6</v>
      </c>
      <c r="AA43" s="16"/>
      <c r="AB43" s="16"/>
    </row>
    <row r="44" spans="1:28" ht="15.75" thickBot="1" x14ac:dyDescent="0.3">
      <c r="A44" s="13">
        <v>262</v>
      </c>
      <c r="B44" s="14" t="s">
        <v>46</v>
      </c>
      <c r="C44" s="13">
        <v>5060</v>
      </c>
      <c r="D44" s="15" t="s">
        <v>47</v>
      </c>
      <c r="E44" s="13">
        <v>4085</v>
      </c>
      <c r="F44" s="15" t="s">
        <v>58</v>
      </c>
      <c r="G44" s="13">
        <v>86</v>
      </c>
      <c r="H44" s="15" t="s">
        <v>59</v>
      </c>
      <c r="I44" s="13">
        <v>86</v>
      </c>
      <c r="K44" s="17">
        <f>SUMIF(COLLECTE!B:B,I44,COLLECTE!G:G)+SUMIF(DAV!I:I,I44,DAV!K:K)</f>
        <v>40.957840000000033</v>
      </c>
      <c r="L44" s="16"/>
      <c r="M44" s="16"/>
      <c r="N44" s="17">
        <f>SUMIF(CREDIT!B:B,I44,CREDIT!F:F)+SUMIF(LLD!L:L,I44,LLD!H:H)/1000</f>
        <v>128.142</v>
      </c>
      <c r="O44" s="16"/>
      <c r="P44" s="16"/>
      <c r="Q44" s="16"/>
      <c r="R44" s="16"/>
      <c r="S44" s="16"/>
      <c r="T44" s="16">
        <f>SUMIF(FORFAIT!B:B,I44,FORFAIT!G:G)</f>
        <v>7</v>
      </c>
      <c r="U44" s="16"/>
      <c r="V44" s="16"/>
      <c r="W44" s="16"/>
      <c r="X44" s="16"/>
      <c r="Y44" s="16"/>
      <c r="Z44" s="16">
        <f>SUMIF(PROACTIF!D:D,I44,PROACTIF!G:G)+SUMIF(PROACTIF!P:P,I44,PROACTIF!S:S)</f>
        <v>1</v>
      </c>
      <c r="AA44" s="16"/>
      <c r="AB44" s="16"/>
    </row>
    <row r="45" spans="1:28" ht="15.75" thickBot="1" x14ac:dyDescent="0.3">
      <c r="A45" s="13">
        <v>262</v>
      </c>
      <c r="B45" s="14" t="s">
        <v>46</v>
      </c>
      <c r="C45" s="13">
        <v>5060</v>
      </c>
      <c r="D45" s="15" t="s">
        <v>47</v>
      </c>
      <c r="E45" s="13">
        <v>4066</v>
      </c>
      <c r="F45" s="15" t="s">
        <v>60</v>
      </c>
      <c r="G45" s="13">
        <v>70</v>
      </c>
      <c r="H45" s="15" t="s">
        <v>61</v>
      </c>
      <c r="I45" s="13">
        <v>70</v>
      </c>
      <c r="K45" s="17">
        <f>SUMIF(COLLECTE!B:B,I45,COLLECTE!G:G)+SUMIF(DAV!I:I,I45,DAV!K:K)</f>
        <v>66.978560000000016</v>
      </c>
      <c r="L45" s="16"/>
      <c r="M45" s="16"/>
      <c r="N45" s="17">
        <f>SUMIF(CREDIT!B:B,I45,CREDIT!F:F)+SUMIF(LLD!L:L,I45,LLD!H:H)/1000</f>
        <v>50</v>
      </c>
      <c r="O45" s="16"/>
      <c r="P45" s="16"/>
      <c r="Q45" s="16"/>
      <c r="R45" s="16"/>
      <c r="S45" s="16"/>
      <c r="T45" s="16">
        <f>SUMIF(FORFAIT!B:B,I45,FORFAIT!G:G)</f>
        <v>1</v>
      </c>
      <c r="U45" s="16"/>
      <c r="V45" s="16"/>
      <c r="W45" s="16"/>
      <c r="X45" s="16"/>
      <c r="Y45" s="16"/>
      <c r="Z45" s="16">
        <f>SUMIF(PROACTIF!D:D,I45,PROACTIF!G:G)+SUMIF(PROACTIF!P:P,I45,PROACTIF!S:S)</f>
        <v>0</v>
      </c>
      <c r="AA45" s="16"/>
      <c r="AB45" s="16"/>
    </row>
    <row r="46" spans="1:28" ht="15.75" thickBot="1" x14ac:dyDescent="0.3">
      <c r="A46" s="13">
        <v>262</v>
      </c>
      <c r="B46" s="14" t="s">
        <v>46</v>
      </c>
      <c r="C46" s="13">
        <v>5060</v>
      </c>
      <c r="D46" s="15" t="s">
        <v>47</v>
      </c>
      <c r="E46" s="13">
        <v>4066</v>
      </c>
      <c r="F46" s="15" t="s">
        <v>60</v>
      </c>
      <c r="G46" s="13">
        <v>66</v>
      </c>
      <c r="H46" s="15" t="s">
        <v>60</v>
      </c>
      <c r="I46" s="13">
        <v>66</v>
      </c>
      <c r="K46" s="17">
        <f>SUMIF(COLLECTE!B:B,I46,COLLECTE!G:G)+SUMIF(DAV!I:I,I46,DAV!K:K)</f>
        <v>-49.904410000000027</v>
      </c>
      <c r="L46" s="16"/>
      <c r="M46" s="16"/>
      <c r="N46" s="17">
        <f>SUMIF(CREDIT!B:B,I46,CREDIT!F:F)+SUMIF(LLD!L:L,I46,LLD!H:H)/1000</f>
        <v>119</v>
      </c>
      <c r="O46" s="16"/>
      <c r="P46" s="16"/>
      <c r="Q46" s="16"/>
      <c r="R46" s="16"/>
      <c r="S46" s="16"/>
      <c r="T46" s="16">
        <f>SUMIF(FORFAIT!B:B,I46,FORFAIT!G:G)</f>
        <v>4</v>
      </c>
      <c r="U46" s="16"/>
      <c r="V46" s="16"/>
      <c r="W46" s="16"/>
      <c r="X46" s="16"/>
      <c r="Y46" s="16"/>
      <c r="Z46" s="16">
        <f>SUMIF(PROACTIF!D:D,I46,PROACTIF!G:G)+SUMIF(PROACTIF!P:P,I46,PROACTIF!S:S)</f>
        <v>-2</v>
      </c>
      <c r="AA46" s="16"/>
      <c r="AB46" s="16"/>
    </row>
    <row r="47" spans="1:28" ht="15.75" thickBot="1" x14ac:dyDescent="0.3">
      <c r="A47" s="13">
        <v>262</v>
      </c>
      <c r="B47" s="14" t="s">
        <v>46</v>
      </c>
      <c r="C47" s="13">
        <v>5060</v>
      </c>
      <c r="D47" s="15" t="s">
        <v>47</v>
      </c>
      <c r="E47" s="13">
        <v>4066</v>
      </c>
      <c r="F47" s="15" t="s">
        <v>62</v>
      </c>
      <c r="G47" s="13">
        <v>68</v>
      </c>
      <c r="H47" s="15" t="s">
        <v>63</v>
      </c>
      <c r="I47" s="13">
        <v>68</v>
      </c>
      <c r="K47" s="17">
        <f>SUMIF(COLLECTE!B:B,I47,COLLECTE!G:G)+SUMIF(DAV!I:I,I47,DAV!K:K)</f>
        <v>128.84369000000001</v>
      </c>
      <c r="L47" s="16"/>
      <c r="M47" s="16"/>
      <c r="N47" s="17">
        <f>SUMIF(CREDIT!B:B,I47,CREDIT!F:F)+SUMIF(LLD!L:L,I47,LLD!H:H)/1000</f>
        <v>14.35</v>
      </c>
      <c r="O47" s="16"/>
      <c r="P47" s="16"/>
      <c r="Q47" s="16"/>
      <c r="R47" s="16"/>
      <c r="S47" s="16"/>
      <c r="T47" s="16">
        <f>SUMIF(FORFAIT!B:B,I47,FORFAIT!G:G)</f>
        <v>3</v>
      </c>
      <c r="U47" s="16"/>
      <c r="V47" s="16"/>
      <c r="W47" s="16"/>
      <c r="X47" s="16"/>
      <c r="Y47" s="16"/>
      <c r="Z47" s="16">
        <f>SUMIF(PROACTIF!D:D,I47,PROACTIF!G:G)+SUMIF(PROACTIF!P:P,I47,PROACTIF!S:S)</f>
        <v>1</v>
      </c>
      <c r="AA47" s="16"/>
      <c r="AB47" s="16"/>
    </row>
    <row r="48" spans="1:28" ht="15.75" thickBot="1" x14ac:dyDescent="0.3">
      <c r="A48" s="13">
        <v>262</v>
      </c>
      <c r="B48" s="14" t="s">
        <v>46</v>
      </c>
      <c r="C48" s="13">
        <v>5060</v>
      </c>
      <c r="D48" s="15" t="s">
        <v>47</v>
      </c>
      <c r="E48" s="13">
        <v>4067</v>
      </c>
      <c r="F48" s="15" t="s">
        <v>64</v>
      </c>
      <c r="G48" s="13">
        <v>67</v>
      </c>
      <c r="H48" s="15" t="s">
        <v>64</v>
      </c>
      <c r="I48" s="13">
        <v>67</v>
      </c>
      <c r="K48" s="17">
        <f>SUMIF(COLLECTE!B:B,I48,COLLECTE!G:G)+SUMIF(DAV!I:I,I48,DAV!K:K)</f>
        <v>-185.87701999999999</v>
      </c>
      <c r="L48" s="16"/>
      <c r="M48" s="16"/>
      <c r="N48" s="17">
        <f>SUMIF(CREDIT!B:B,I48,CREDIT!F:F)+SUMIF(LLD!L:L,I48,LLD!H:H)/1000</f>
        <v>-69.358819999999994</v>
      </c>
      <c r="O48" s="16"/>
      <c r="P48" s="16"/>
      <c r="Q48" s="16"/>
      <c r="R48" s="16"/>
      <c r="S48" s="16"/>
      <c r="T48" s="16">
        <f>SUMIF(FORFAIT!B:B,I48,FORFAIT!G:G)</f>
        <v>1</v>
      </c>
      <c r="U48" s="16"/>
      <c r="V48" s="16"/>
      <c r="W48" s="16"/>
      <c r="X48" s="16"/>
      <c r="Y48" s="16"/>
      <c r="Z48" s="16">
        <f>SUMIF(PROACTIF!D:D,I48,PROACTIF!G:G)+SUMIF(PROACTIF!P:P,I48,PROACTIF!S:S)</f>
        <v>-8</v>
      </c>
      <c r="AA48" s="16"/>
      <c r="AB48" s="16"/>
    </row>
    <row r="49" spans="1:28" ht="15.75" thickBot="1" x14ac:dyDescent="0.3">
      <c r="A49" s="13">
        <v>262</v>
      </c>
      <c r="B49" s="14" t="s">
        <v>46</v>
      </c>
      <c r="C49" s="13">
        <v>5060</v>
      </c>
      <c r="D49" s="15" t="s">
        <v>47</v>
      </c>
      <c r="E49" s="13">
        <v>4095</v>
      </c>
      <c r="F49" s="15" t="s">
        <v>65</v>
      </c>
      <c r="G49" s="13">
        <v>89</v>
      </c>
      <c r="H49" s="15" t="s">
        <v>66</v>
      </c>
      <c r="I49" s="13">
        <v>89</v>
      </c>
      <c r="K49" s="17">
        <f>SUMIF(COLLECTE!B:B,I49,COLLECTE!G:G)+SUMIF(DAV!I:I,I49,DAV!K:K)</f>
        <v>-3.2082100000000011</v>
      </c>
      <c r="L49" s="16"/>
      <c r="M49" s="16"/>
      <c r="N49" s="17">
        <f>SUMIF(CREDIT!B:B,I49,CREDIT!F:F)+SUMIF(LLD!L:L,I49,LLD!H:H)/1000</f>
        <v>8.8209999999999997</v>
      </c>
      <c r="O49" s="16"/>
      <c r="P49" s="16"/>
      <c r="Q49" s="16"/>
      <c r="R49" s="16"/>
      <c r="S49" s="16"/>
      <c r="T49" s="16">
        <f>SUMIF(FORFAIT!B:B,I49,FORFAIT!G:G)</f>
        <v>4</v>
      </c>
      <c r="U49" s="16"/>
      <c r="V49" s="16"/>
      <c r="W49" s="16"/>
      <c r="X49" s="16"/>
      <c r="Y49" s="16"/>
      <c r="Z49" s="16">
        <f>SUMIF(PROACTIF!D:D,I49,PROACTIF!G:G)+SUMIF(PROACTIF!P:P,I49,PROACTIF!S:S)</f>
        <v>1</v>
      </c>
      <c r="AA49" s="16"/>
      <c r="AB49" s="16"/>
    </row>
    <row r="50" spans="1:28" ht="15.75" thickBot="1" x14ac:dyDescent="0.3">
      <c r="A50" s="13">
        <v>262</v>
      </c>
      <c r="B50" s="14" t="s">
        <v>46</v>
      </c>
      <c r="C50" s="13">
        <v>5060</v>
      </c>
      <c r="D50" s="15" t="s">
        <v>47</v>
      </c>
      <c r="E50" s="13">
        <v>4095</v>
      </c>
      <c r="F50" s="15" t="s">
        <v>65</v>
      </c>
      <c r="G50" s="13">
        <v>95</v>
      </c>
      <c r="H50" s="15" t="s">
        <v>65</v>
      </c>
      <c r="I50" s="13">
        <v>95</v>
      </c>
      <c r="K50" s="17">
        <f>SUMIF(COLLECTE!B:B,I50,COLLECTE!G:G)+SUMIF(DAV!I:I,I50,DAV!K:K)</f>
        <v>-649.95834999999988</v>
      </c>
      <c r="L50" s="16"/>
      <c r="M50" s="16"/>
      <c r="N50" s="17">
        <f>SUMIF(CREDIT!B:B,I50,CREDIT!F:F)+SUMIF(LLD!L:L,I50,LLD!H:H)/1000</f>
        <v>144.46100000000001</v>
      </c>
      <c r="O50" s="16"/>
      <c r="P50" s="16"/>
      <c r="Q50" s="16"/>
      <c r="R50" s="16"/>
      <c r="S50" s="16"/>
      <c r="T50" s="16">
        <f>SUMIF(FORFAIT!B:B,I50,FORFAIT!G:G)</f>
        <v>5</v>
      </c>
      <c r="U50" s="16"/>
      <c r="V50" s="16"/>
      <c r="W50" s="16"/>
      <c r="X50" s="16"/>
      <c r="Y50" s="16"/>
      <c r="Z50" s="16">
        <f>SUMIF(PROACTIF!D:D,I50,PROACTIF!G:G)+SUMIF(PROACTIF!P:P,I50,PROACTIF!S:S)</f>
        <v>0</v>
      </c>
      <c r="AA50" s="16"/>
      <c r="AB50" s="16"/>
    </row>
    <row r="51" spans="1:28" ht="15.75" thickBot="1" x14ac:dyDescent="0.3">
      <c r="A51" s="13">
        <v>262</v>
      </c>
      <c r="B51" s="14" t="s">
        <v>46</v>
      </c>
      <c r="C51" s="13">
        <v>5060</v>
      </c>
      <c r="D51" s="15" t="s">
        <v>47</v>
      </c>
      <c r="E51" s="13">
        <v>4087</v>
      </c>
      <c r="F51" s="15" t="s">
        <v>67</v>
      </c>
      <c r="G51" s="13">
        <v>93</v>
      </c>
      <c r="H51" s="15" t="s">
        <v>68</v>
      </c>
      <c r="I51" s="13">
        <v>93</v>
      </c>
      <c r="K51" s="17">
        <f>SUMIF(COLLECTE!B:B,I51,COLLECTE!G:G)+SUMIF(DAV!I:I,I51,DAV!K:K)</f>
        <v>378.13795999999996</v>
      </c>
      <c r="L51" s="16"/>
      <c r="M51" s="16"/>
      <c r="N51" s="17">
        <f>SUMIF(CREDIT!B:B,I51,CREDIT!F:F)+SUMIF(LLD!L:L,I51,LLD!H:H)/1000</f>
        <v>60</v>
      </c>
      <c r="O51" s="16"/>
      <c r="P51" s="16"/>
      <c r="Q51" s="16"/>
      <c r="R51" s="16"/>
      <c r="S51" s="16"/>
      <c r="T51" s="16">
        <f>SUMIF(FORFAIT!B:B,I51,FORFAIT!G:G)</f>
        <v>4</v>
      </c>
      <c r="U51" s="16"/>
      <c r="V51" s="16"/>
      <c r="W51" s="16"/>
      <c r="X51" s="16"/>
      <c r="Y51" s="16"/>
      <c r="Z51" s="16">
        <f>SUMIF(PROACTIF!D:D,I51,PROACTIF!G:G)+SUMIF(PROACTIF!P:P,I51,PROACTIF!S:S)</f>
        <v>-2</v>
      </c>
      <c r="AA51" s="16"/>
      <c r="AB51" s="16"/>
    </row>
    <row r="52" spans="1:28" ht="15.75" thickBot="1" x14ac:dyDescent="0.3">
      <c r="A52" s="13">
        <v>262</v>
      </c>
      <c r="B52" s="14" t="s">
        <v>46</v>
      </c>
      <c r="C52" s="13">
        <v>5060</v>
      </c>
      <c r="D52" s="15" t="s">
        <v>47</v>
      </c>
      <c r="E52" s="13">
        <v>4087</v>
      </c>
      <c r="F52" s="15" t="s">
        <v>67</v>
      </c>
      <c r="G52" s="13">
        <v>87</v>
      </c>
      <c r="H52" s="15" t="s">
        <v>67</v>
      </c>
      <c r="I52" s="13">
        <v>87</v>
      </c>
      <c r="K52" s="17">
        <f>SUMIF(COLLECTE!B:B,I52,COLLECTE!G:G)+SUMIF(DAV!I:I,I52,DAV!K:K)</f>
        <v>-727.96156000000008</v>
      </c>
      <c r="L52" s="16"/>
      <c r="M52" s="16"/>
      <c r="N52" s="17">
        <f>SUMIF(CREDIT!B:B,I52,CREDIT!F:F)+SUMIF(LLD!L:L,I52,LLD!H:H)/1000</f>
        <v>809.63688999999999</v>
      </c>
      <c r="O52" s="16"/>
      <c r="P52" s="16"/>
      <c r="Q52" s="16"/>
      <c r="R52" s="16"/>
      <c r="S52" s="16"/>
      <c r="T52" s="16">
        <f>SUMIF(FORFAIT!B:B,I52,FORFAIT!G:G)</f>
        <v>11</v>
      </c>
      <c r="U52" s="16"/>
      <c r="V52" s="16"/>
      <c r="W52" s="16"/>
      <c r="X52" s="16"/>
      <c r="Y52" s="16"/>
      <c r="Z52" s="16">
        <f>SUMIF(PROACTIF!D:D,I52,PROACTIF!G:G)+SUMIF(PROACTIF!P:P,I52,PROACTIF!S:S)</f>
        <v>-3</v>
      </c>
      <c r="AA52" s="16"/>
      <c r="AB52" s="16"/>
    </row>
    <row r="53" spans="1:28" ht="15.75" thickBot="1" x14ac:dyDescent="0.3">
      <c r="A53" s="13">
        <v>262</v>
      </c>
      <c r="B53" s="14" t="s">
        <v>46</v>
      </c>
      <c r="C53" s="13">
        <v>5060</v>
      </c>
      <c r="D53" s="15" t="s">
        <v>47</v>
      </c>
      <c r="E53" s="13">
        <v>4073</v>
      </c>
      <c r="F53" s="15" t="s">
        <v>69</v>
      </c>
      <c r="G53" s="13">
        <v>73</v>
      </c>
      <c r="H53" s="15" t="s">
        <v>69</v>
      </c>
      <c r="I53" s="13">
        <v>73</v>
      </c>
      <c r="K53" s="17">
        <f>SUMIF(COLLECTE!B:B,I53,COLLECTE!G:G)+SUMIF(DAV!I:I,I53,DAV!K:K)</f>
        <v>-33.179010000000027</v>
      </c>
      <c r="L53" s="16"/>
      <c r="M53" s="16"/>
      <c r="N53" s="17">
        <f>SUMIF(CREDIT!B:B,I53,CREDIT!F:F)+SUMIF(LLD!L:L,I53,LLD!H:H)/1000</f>
        <v>548.20204999999999</v>
      </c>
      <c r="O53" s="16"/>
      <c r="P53" s="16"/>
      <c r="Q53" s="16"/>
      <c r="R53" s="16"/>
      <c r="S53" s="16"/>
      <c r="T53" s="16">
        <f>SUMIF(FORFAIT!B:B,I53,FORFAIT!G:G)</f>
        <v>6</v>
      </c>
      <c r="U53" s="16"/>
      <c r="V53" s="16"/>
      <c r="W53" s="16"/>
      <c r="X53" s="16"/>
      <c r="Y53" s="16"/>
      <c r="Z53" s="16">
        <f>SUMIF(PROACTIF!D:D,I53,PROACTIF!G:G)+SUMIF(PROACTIF!P:P,I53,PROACTIF!S:S)</f>
        <v>-3</v>
      </c>
      <c r="AA53" s="16"/>
      <c r="AB53" s="16"/>
    </row>
    <row r="54" spans="1:28" ht="15.75" thickBot="1" x14ac:dyDescent="0.3">
      <c r="A54" s="13">
        <v>262</v>
      </c>
      <c r="B54" s="14" t="s">
        <v>46</v>
      </c>
      <c r="C54" s="13">
        <v>5060</v>
      </c>
      <c r="D54" s="15" t="s">
        <v>47</v>
      </c>
      <c r="E54" s="13">
        <v>4074</v>
      </c>
      <c r="F54" s="15" t="s">
        <v>70</v>
      </c>
      <c r="G54" s="13">
        <v>74</v>
      </c>
      <c r="H54" s="15" t="s">
        <v>70</v>
      </c>
      <c r="I54" s="13">
        <v>74</v>
      </c>
      <c r="K54" s="17">
        <f>SUMIF(COLLECTE!B:B,I54,COLLECTE!G:G)+SUMIF(DAV!I:I,I54,DAV!K:K)</f>
        <v>180.66534999999999</v>
      </c>
      <c r="L54" s="16"/>
      <c r="M54" s="16"/>
      <c r="N54" s="17">
        <f>SUMIF(CREDIT!B:B,I54,CREDIT!F:F)+SUMIF(LLD!L:L,I54,LLD!H:H)/1000</f>
        <v>22</v>
      </c>
      <c r="O54" s="16"/>
      <c r="P54" s="16"/>
      <c r="Q54" s="16"/>
      <c r="R54" s="16"/>
      <c r="S54" s="16"/>
      <c r="T54" s="16">
        <f>SUMIF(FORFAIT!B:B,I54,FORFAIT!G:G)</f>
        <v>0</v>
      </c>
      <c r="U54" s="16"/>
      <c r="V54" s="16"/>
      <c r="W54" s="16"/>
      <c r="X54" s="16"/>
      <c r="Y54" s="16"/>
      <c r="Z54" s="16">
        <f>SUMIF(PROACTIF!D:D,I54,PROACTIF!G:G)+SUMIF(PROACTIF!P:P,I54,PROACTIF!S:S)</f>
        <v>-6</v>
      </c>
      <c r="AA54" s="16"/>
      <c r="AB54" s="16"/>
    </row>
    <row r="55" spans="1:28" ht="15.75" thickBot="1" x14ac:dyDescent="0.3">
      <c r="A55" s="13">
        <v>262</v>
      </c>
      <c r="B55" s="14" t="s">
        <v>46</v>
      </c>
      <c r="C55" s="13">
        <v>5060</v>
      </c>
      <c r="D55" s="15" t="s">
        <v>47</v>
      </c>
      <c r="E55" s="13">
        <v>4079</v>
      </c>
      <c r="F55" s="15" t="s">
        <v>71</v>
      </c>
      <c r="G55" s="13">
        <v>79</v>
      </c>
      <c r="H55" s="15" t="s">
        <v>71</v>
      </c>
      <c r="I55" s="13">
        <v>79</v>
      </c>
      <c r="K55" s="17">
        <f>SUMIF(COLLECTE!B:B,I55,COLLECTE!G:G)+SUMIF(DAV!I:I,I55,DAV!K:K)</f>
        <v>57.054959999999987</v>
      </c>
      <c r="L55" s="16"/>
      <c r="M55" s="16"/>
      <c r="N55" s="17">
        <f>SUMIF(CREDIT!B:B,I55,CREDIT!F:F)+SUMIF(LLD!L:L,I55,LLD!H:H)/1000</f>
        <v>246.66</v>
      </c>
      <c r="O55" s="16"/>
      <c r="P55" s="16"/>
      <c r="Q55" s="16"/>
      <c r="R55" s="16"/>
      <c r="S55" s="16"/>
      <c r="T55" s="16">
        <f>SUMIF(FORFAIT!B:B,I55,FORFAIT!G:G)</f>
        <v>4</v>
      </c>
      <c r="U55" s="16"/>
      <c r="V55" s="16"/>
      <c r="W55" s="16"/>
      <c r="X55" s="16"/>
      <c r="Y55" s="16"/>
      <c r="Z55" s="16">
        <f>SUMIF(PROACTIF!D:D,I55,PROACTIF!G:G)+SUMIF(PROACTIF!P:P,I55,PROACTIF!S:S)</f>
        <v>-4</v>
      </c>
      <c r="AA55" s="16"/>
      <c r="AB55" s="16"/>
    </row>
    <row r="56" spans="1:28" ht="15.75" thickBot="1" x14ac:dyDescent="0.3">
      <c r="A56" s="13">
        <v>262</v>
      </c>
      <c r="B56" s="14" t="s">
        <v>46</v>
      </c>
      <c r="C56" s="13">
        <v>5060</v>
      </c>
      <c r="D56" s="15" t="s">
        <v>47</v>
      </c>
      <c r="E56" s="13">
        <v>4031</v>
      </c>
      <c r="F56" s="15" t="s">
        <v>72</v>
      </c>
      <c r="G56" s="13">
        <v>31</v>
      </c>
      <c r="H56" s="15" t="s">
        <v>72</v>
      </c>
      <c r="I56" s="13">
        <v>31</v>
      </c>
      <c r="K56" s="17">
        <f>SUMIF(COLLECTE!B:B,I56,COLLECTE!G:G)+SUMIF(DAV!I:I,I56,DAV!K:K)</f>
        <v>525.3288399999999</v>
      </c>
      <c r="L56" s="16"/>
      <c r="M56" s="16"/>
      <c r="N56" s="17">
        <f>SUMIF(CREDIT!B:B,I56,CREDIT!F:F)+SUMIF(LLD!L:L,I56,LLD!H:H)/1000</f>
        <v>404.2</v>
      </c>
      <c r="O56" s="16"/>
      <c r="P56" s="16"/>
      <c r="Q56" s="16"/>
      <c r="R56" s="16"/>
      <c r="S56" s="16"/>
      <c r="T56" s="16">
        <f>SUMIF(FORFAIT!B:B,I56,FORFAIT!G:G)</f>
        <v>12</v>
      </c>
      <c r="U56" s="16"/>
      <c r="V56" s="16"/>
      <c r="W56" s="16"/>
      <c r="X56" s="16"/>
      <c r="Y56" s="16"/>
      <c r="Z56" s="16">
        <f>SUMIF(PROACTIF!D:D,I56,PROACTIF!G:G)+SUMIF(PROACTIF!P:P,I56,PROACTIF!S:S)</f>
        <v>5</v>
      </c>
      <c r="AA56" s="16"/>
      <c r="AB56" s="16"/>
    </row>
    <row r="57" spans="1:28" ht="15.75" thickBot="1" x14ac:dyDescent="0.3">
      <c r="A57" s="13">
        <v>262</v>
      </c>
      <c r="B57" s="14" t="s">
        <v>46</v>
      </c>
      <c r="C57" s="13">
        <v>5060</v>
      </c>
      <c r="D57" s="15" t="s">
        <v>47</v>
      </c>
      <c r="E57" s="13">
        <v>4071</v>
      </c>
      <c r="F57" s="15" t="s">
        <v>73</v>
      </c>
      <c r="G57" s="13">
        <v>76</v>
      </c>
      <c r="H57" s="15" t="s">
        <v>74</v>
      </c>
      <c r="I57" s="13">
        <v>76</v>
      </c>
      <c r="K57" s="17">
        <f>SUMIF(COLLECTE!B:B,I57,COLLECTE!G:G)+SUMIF(DAV!I:I,I57,DAV!K:K)</f>
        <v>43.996149999999972</v>
      </c>
      <c r="L57" s="16"/>
      <c r="M57" s="16"/>
      <c r="N57" s="17">
        <f>SUMIF(CREDIT!B:B,I57,CREDIT!F:F)+SUMIF(LLD!L:L,I57,LLD!H:H)/1000</f>
        <v>29</v>
      </c>
      <c r="O57" s="16"/>
      <c r="P57" s="16"/>
      <c r="Q57" s="16"/>
      <c r="R57" s="16"/>
      <c r="S57" s="16"/>
      <c r="T57" s="16">
        <f>SUMIF(FORFAIT!B:B,I57,FORFAIT!G:G)</f>
        <v>3</v>
      </c>
      <c r="U57" s="16"/>
      <c r="V57" s="16"/>
      <c r="W57" s="16"/>
      <c r="X57" s="16"/>
      <c r="Y57" s="16"/>
      <c r="Z57" s="16">
        <f>SUMIF(PROACTIF!D:D,I57,PROACTIF!G:G)+SUMIF(PROACTIF!P:P,I57,PROACTIF!S:S)</f>
        <v>-1</v>
      </c>
      <c r="AA57" s="16"/>
      <c r="AB57" s="16"/>
    </row>
    <row r="58" spans="1:28" ht="15.75" thickBot="1" x14ac:dyDescent="0.3">
      <c r="A58" s="13">
        <v>262</v>
      </c>
      <c r="B58" s="14" t="s">
        <v>46</v>
      </c>
      <c r="C58" s="13">
        <v>5060</v>
      </c>
      <c r="D58" s="15" t="s">
        <v>47</v>
      </c>
      <c r="E58" s="13">
        <v>4071</v>
      </c>
      <c r="F58" s="15" t="s">
        <v>73</v>
      </c>
      <c r="G58" s="13">
        <v>78</v>
      </c>
      <c r="H58" s="15" t="s">
        <v>75</v>
      </c>
      <c r="I58" s="13">
        <v>78</v>
      </c>
      <c r="K58" s="17">
        <f>SUMIF(COLLECTE!B:B,I58,COLLECTE!G:G)+SUMIF(DAV!I:I,I58,DAV!K:K)</f>
        <v>32.547110000000018</v>
      </c>
      <c r="L58" s="16"/>
      <c r="M58" s="16"/>
      <c r="N58" s="17">
        <f>SUMIF(CREDIT!B:B,I58,CREDIT!F:F)+SUMIF(LLD!L:L,I58,LLD!H:H)/1000</f>
        <v>-2</v>
      </c>
      <c r="O58" s="16"/>
      <c r="P58" s="16"/>
      <c r="Q58" s="16"/>
      <c r="R58" s="16"/>
      <c r="S58" s="16"/>
      <c r="T58" s="16">
        <f>SUMIF(FORFAIT!B:B,I58,FORFAIT!G:G)</f>
        <v>5</v>
      </c>
      <c r="U58" s="16"/>
      <c r="V58" s="16"/>
      <c r="W58" s="16"/>
      <c r="X58" s="16"/>
      <c r="Y58" s="16"/>
      <c r="Z58" s="16">
        <f>SUMIF(PROACTIF!D:D,I58,PROACTIF!G:G)+SUMIF(PROACTIF!P:P,I58,PROACTIF!S:S)</f>
        <v>-3</v>
      </c>
      <c r="AA58" s="16"/>
      <c r="AB58" s="16"/>
    </row>
    <row r="59" spans="1:28" ht="15.75" thickBot="1" x14ac:dyDescent="0.3">
      <c r="A59" s="13">
        <v>262</v>
      </c>
      <c r="B59" s="14" t="s">
        <v>46</v>
      </c>
      <c r="C59" s="13">
        <v>5060</v>
      </c>
      <c r="D59" s="15" t="s">
        <v>47</v>
      </c>
      <c r="E59" s="13">
        <v>4071</v>
      </c>
      <c r="F59" s="15" t="s">
        <v>73</v>
      </c>
      <c r="G59" s="13">
        <v>77</v>
      </c>
      <c r="H59" s="15" t="s">
        <v>76</v>
      </c>
      <c r="I59" s="13">
        <v>77</v>
      </c>
      <c r="K59" s="17">
        <f>SUMIF(COLLECTE!B:B,I59,COLLECTE!G:G)+SUMIF(DAV!I:I,I59,DAV!K:K)</f>
        <v>202.89476999999997</v>
      </c>
      <c r="L59" s="16"/>
      <c r="M59" s="16"/>
      <c r="N59" s="17">
        <f>SUMIF(CREDIT!B:B,I59,CREDIT!F:F)+SUMIF(LLD!L:L,I59,LLD!H:H)/1000</f>
        <v>205</v>
      </c>
      <c r="O59" s="16"/>
      <c r="P59" s="16"/>
      <c r="Q59" s="16"/>
      <c r="R59" s="16"/>
      <c r="S59" s="16"/>
      <c r="T59" s="16">
        <f>SUMIF(FORFAIT!B:B,I59,FORFAIT!G:G)</f>
        <v>3</v>
      </c>
      <c r="U59" s="16"/>
      <c r="V59" s="16"/>
      <c r="W59" s="16"/>
      <c r="X59" s="16"/>
      <c r="Y59" s="16"/>
      <c r="Z59" s="16">
        <f>SUMIF(PROACTIF!D:D,I59,PROACTIF!G:G)+SUMIF(PROACTIF!P:P,I59,PROACTIF!S:S)</f>
        <v>3</v>
      </c>
      <c r="AA59" s="16"/>
      <c r="AB59" s="16"/>
    </row>
    <row r="60" spans="1:28" ht="15.75" thickBot="1" x14ac:dyDescent="0.3">
      <c r="A60" s="13">
        <v>262</v>
      </c>
      <c r="B60" s="14" t="s">
        <v>46</v>
      </c>
      <c r="C60" s="13">
        <v>5060</v>
      </c>
      <c r="D60" s="15" t="s">
        <v>47</v>
      </c>
      <c r="E60" s="13">
        <v>4071</v>
      </c>
      <c r="F60" s="15" t="s">
        <v>73</v>
      </c>
      <c r="G60" s="13">
        <v>71</v>
      </c>
      <c r="H60" s="15" t="s">
        <v>73</v>
      </c>
      <c r="I60" s="13">
        <v>71</v>
      </c>
      <c r="K60" s="17">
        <f>SUMIF(COLLECTE!B:B,I60,COLLECTE!G:G)+SUMIF(DAV!I:I,I60,DAV!K:K)</f>
        <v>403.72959000000003</v>
      </c>
      <c r="L60" s="16"/>
      <c r="M60" s="16"/>
      <c r="N60" s="17">
        <f>SUMIF(CREDIT!B:B,I60,CREDIT!F:F)+SUMIF(LLD!L:L,I60,LLD!H:H)/1000</f>
        <v>1328.6</v>
      </c>
      <c r="O60" s="16"/>
      <c r="P60" s="16"/>
      <c r="Q60" s="16"/>
      <c r="R60" s="16"/>
      <c r="S60" s="16"/>
      <c r="T60" s="16">
        <f>SUMIF(FORFAIT!B:B,I60,FORFAIT!G:G)</f>
        <v>18</v>
      </c>
      <c r="U60" s="16"/>
      <c r="V60" s="16"/>
      <c r="W60" s="16"/>
      <c r="X60" s="16"/>
      <c r="Y60" s="16"/>
      <c r="Z60" s="16">
        <f>SUMIF(PROACTIF!D:D,I60,PROACTIF!G:G)+SUMIF(PROACTIF!P:P,I60,PROACTIF!S:S)</f>
        <v>3</v>
      </c>
      <c r="AA60" s="16"/>
      <c r="AB60" s="16"/>
    </row>
    <row r="61" spans="1:28" ht="15.75" thickBot="1" x14ac:dyDescent="0.3">
      <c r="A61" s="13">
        <v>262</v>
      </c>
      <c r="B61" s="14" t="s">
        <v>46</v>
      </c>
      <c r="C61" s="13">
        <v>5060</v>
      </c>
      <c r="D61" s="15" t="s">
        <v>47</v>
      </c>
      <c r="E61" s="13">
        <v>4080</v>
      </c>
      <c r="F61" s="15" t="s">
        <v>77</v>
      </c>
      <c r="G61" s="13">
        <v>80</v>
      </c>
      <c r="H61" s="15" t="s">
        <v>77</v>
      </c>
      <c r="I61" s="13">
        <v>80</v>
      </c>
      <c r="K61" s="17">
        <f>SUMIF(COLLECTE!B:B,I61,COLLECTE!G:G)+SUMIF(DAV!I:I,I61,DAV!K:K)</f>
        <v>116.41050999999996</v>
      </c>
      <c r="L61" s="16"/>
      <c r="M61" s="16"/>
      <c r="N61" s="17">
        <f>SUMIF(CREDIT!B:B,I61,CREDIT!F:F)+SUMIF(LLD!L:L,I61,LLD!H:H)/1000</f>
        <v>665.77083000000005</v>
      </c>
      <c r="O61" s="16"/>
      <c r="P61" s="16"/>
      <c r="Q61" s="16"/>
      <c r="R61" s="16"/>
      <c r="S61" s="16"/>
      <c r="T61" s="16">
        <f>SUMIF(FORFAIT!B:B,I61,FORFAIT!G:G)</f>
        <v>9</v>
      </c>
      <c r="U61" s="16"/>
      <c r="V61" s="16"/>
      <c r="W61" s="16"/>
      <c r="X61" s="16"/>
      <c r="Y61" s="16"/>
      <c r="Z61" s="16">
        <f>SUMIF(PROACTIF!D:D,I61,PROACTIF!G:G)+SUMIF(PROACTIF!P:P,I61,PROACTIF!S:S)</f>
        <v>3</v>
      </c>
      <c r="AA61" s="16"/>
      <c r="AB61" s="16"/>
    </row>
    <row r="62" spans="1:28" ht="15.75" thickBot="1" x14ac:dyDescent="0.3">
      <c r="A62" s="13">
        <v>262</v>
      </c>
      <c r="B62" s="14" t="s">
        <v>46</v>
      </c>
      <c r="C62" s="13">
        <v>5101</v>
      </c>
      <c r="D62" s="15" t="s">
        <v>78</v>
      </c>
      <c r="E62" s="13">
        <v>4113</v>
      </c>
      <c r="F62" s="15" t="s">
        <v>79</v>
      </c>
      <c r="G62" s="13">
        <v>113</v>
      </c>
      <c r="H62" s="15" t="s">
        <v>79</v>
      </c>
      <c r="I62" s="13">
        <v>113</v>
      </c>
      <c r="K62" s="17">
        <f>SUMIF(COLLECTE!B:B,I62,COLLECTE!G:G)+SUMIF(DAV!I:I,I62,DAV!K:K)</f>
        <v>409.91048999999998</v>
      </c>
      <c r="L62" s="16"/>
      <c r="M62" s="16"/>
      <c r="N62" s="17">
        <f>SUMIF(CREDIT!B:B,I62,CREDIT!F:F)+SUMIF(LLD!L:L,I62,LLD!H:H)/1000</f>
        <v>85.2</v>
      </c>
      <c r="O62" s="16"/>
      <c r="P62" s="16"/>
      <c r="Q62" s="16"/>
      <c r="R62" s="16"/>
      <c r="S62" s="16"/>
      <c r="T62" s="16">
        <f>SUMIF(FORFAIT!B:B,I62,FORFAIT!G:G)</f>
        <v>6</v>
      </c>
      <c r="U62" s="16"/>
      <c r="V62" s="16"/>
      <c r="W62" s="16"/>
      <c r="X62" s="16"/>
      <c r="Y62" s="16"/>
      <c r="Z62" s="16">
        <f>SUMIF(PROACTIF!D:D,I62,PROACTIF!G:G)+SUMIF(PROACTIF!P:P,I62,PROACTIF!S:S)</f>
        <v>-7</v>
      </c>
      <c r="AA62" s="16"/>
      <c r="AB62" s="16"/>
    </row>
    <row r="63" spans="1:28" ht="15.75" thickBot="1" x14ac:dyDescent="0.3">
      <c r="A63" s="13">
        <v>262</v>
      </c>
      <c r="B63" s="14" t="s">
        <v>46</v>
      </c>
      <c r="C63" s="13">
        <v>5101</v>
      </c>
      <c r="D63" s="15" t="s">
        <v>78</v>
      </c>
      <c r="E63" s="13">
        <v>4111</v>
      </c>
      <c r="F63" s="15" t="s">
        <v>80</v>
      </c>
      <c r="G63" s="13">
        <v>111</v>
      </c>
      <c r="H63" s="15" t="s">
        <v>80</v>
      </c>
      <c r="I63" s="13">
        <v>111</v>
      </c>
      <c r="K63" s="17">
        <f>SUMIF(COLLECTE!B:B,I63,COLLECTE!G:G)+SUMIF(DAV!I:I,I63,DAV!K:K)</f>
        <v>59.119559999999922</v>
      </c>
      <c r="L63" s="16"/>
      <c r="M63" s="16"/>
      <c r="N63" s="17">
        <f>SUMIF(CREDIT!B:B,I63,CREDIT!F:F)+SUMIF(LLD!L:L,I63,LLD!H:H)/1000</f>
        <v>664.81667000000004</v>
      </c>
      <c r="O63" s="16"/>
      <c r="P63" s="16"/>
      <c r="Q63" s="16"/>
      <c r="R63" s="16"/>
      <c r="S63" s="16"/>
      <c r="T63" s="16">
        <f>SUMIF(FORFAIT!B:B,I63,FORFAIT!G:G)</f>
        <v>9</v>
      </c>
      <c r="U63" s="16"/>
      <c r="V63" s="16"/>
      <c r="W63" s="16"/>
      <c r="X63" s="16"/>
      <c r="Y63" s="16"/>
      <c r="Z63" s="16">
        <f>SUMIF(PROACTIF!D:D,I63,PROACTIF!G:G)+SUMIF(PROACTIF!P:P,I63,PROACTIF!S:S)</f>
        <v>0</v>
      </c>
      <c r="AA63" s="16"/>
      <c r="AB63" s="16"/>
    </row>
    <row r="64" spans="1:28" ht="15.75" thickBot="1" x14ac:dyDescent="0.3">
      <c r="A64" s="13">
        <v>262</v>
      </c>
      <c r="B64" s="14" t="s">
        <v>46</v>
      </c>
      <c r="C64" s="13">
        <v>5101</v>
      </c>
      <c r="D64" s="15" t="s">
        <v>78</v>
      </c>
      <c r="E64" s="13">
        <v>4104</v>
      </c>
      <c r="F64" s="15" t="s">
        <v>81</v>
      </c>
      <c r="G64" s="13">
        <v>104</v>
      </c>
      <c r="H64" s="15" t="s">
        <v>81</v>
      </c>
      <c r="I64" s="13">
        <v>104</v>
      </c>
      <c r="K64" s="17">
        <f>SUMIF(COLLECTE!B:B,I64,COLLECTE!G:G)+SUMIF(DAV!I:I,I64,DAV!K:K)</f>
        <v>-129.69220999999987</v>
      </c>
      <c r="L64" s="16"/>
      <c r="M64" s="16"/>
      <c r="N64" s="17">
        <f>SUMIF(CREDIT!B:B,I64,CREDIT!F:F)+SUMIF(LLD!L:L,I64,LLD!H:H)/1000</f>
        <v>697.78</v>
      </c>
      <c r="O64" s="16"/>
      <c r="P64" s="16"/>
      <c r="Q64" s="16"/>
      <c r="R64" s="16"/>
      <c r="S64" s="16"/>
      <c r="T64" s="16">
        <f>SUMIF(FORFAIT!B:B,I64,FORFAIT!G:G)</f>
        <v>6</v>
      </c>
      <c r="U64" s="16"/>
      <c r="V64" s="16"/>
      <c r="W64" s="16"/>
      <c r="X64" s="16"/>
      <c r="Y64" s="16"/>
      <c r="Z64" s="16">
        <f>SUMIF(PROACTIF!D:D,I64,PROACTIF!G:G)+SUMIF(PROACTIF!P:P,I64,PROACTIF!S:S)</f>
        <v>-13</v>
      </c>
      <c r="AA64" s="16"/>
      <c r="AB64" s="16"/>
    </row>
    <row r="65" spans="1:28" ht="15.75" thickBot="1" x14ac:dyDescent="0.3">
      <c r="A65" s="13">
        <v>262</v>
      </c>
      <c r="B65" s="14" t="s">
        <v>46</v>
      </c>
      <c r="C65" s="13">
        <v>5101</v>
      </c>
      <c r="D65" s="15" t="s">
        <v>78</v>
      </c>
      <c r="E65" s="13">
        <v>4008</v>
      </c>
      <c r="F65" s="15" t="s">
        <v>82</v>
      </c>
      <c r="G65" s="13">
        <v>8</v>
      </c>
      <c r="H65" s="15" t="s">
        <v>82</v>
      </c>
      <c r="I65" s="13">
        <v>8</v>
      </c>
      <c r="K65" s="17">
        <f>SUMIF(COLLECTE!B:B,I65,COLLECTE!G:G)+SUMIF(DAV!I:I,I65,DAV!K:K)</f>
        <v>-253.93540000000004</v>
      </c>
      <c r="L65" s="16"/>
      <c r="M65" s="16"/>
      <c r="N65" s="17">
        <f>SUMIF(CREDIT!B:B,I65,CREDIT!F:F)+SUMIF(LLD!L:L,I65,LLD!H:H)/1000</f>
        <v>221.20483999999999</v>
      </c>
      <c r="O65" s="16"/>
      <c r="P65" s="16"/>
      <c r="Q65" s="16"/>
      <c r="R65" s="16"/>
      <c r="S65" s="16"/>
      <c r="T65" s="16">
        <f>SUMIF(FORFAIT!B:B,I65,FORFAIT!G:G)</f>
        <v>10</v>
      </c>
      <c r="U65" s="16"/>
      <c r="V65" s="16"/>
      <c r="W65" s="16"/>
      <c r="X65" s="16"/>
      <c r="Y65" s="16"/>
      <c r="Z65" s="16">
        <f>SUMIF(PROACTIF!D:D,I65,PROACTIF!G:G)+SUMIF(PROACTIF!P:P,I65,PROACTIF!S:S)</f>
        <v>2</v>
      </c>
      <c r="AA65" s="16"/>
      <c r="AB65" s="16"/>
    </row>
    <row r="66" spans="1:28" ht="15.75" thickBot="1" x14ac:dyDescent="0.3">
      <c r="A66" s="13">
        <v>262</v>
      </c>
      <c r="B66" s="14" t="s">
        <v>46</v>
      </c>
      <c r="C66" s="13">
        <v>5101</v>
      </c>
      <c r="D66" s="15" t="s">
        <v>78</v>
      </c>
      <c r="E66" s="13">
        <v>4007</v>
      </c>
      <c r="F66" s="15" t="s">
        <v>83</v>
      </c>
      <c r="G66" s="13">
        <v>7</v>
      </c>
      <c r="H66" s="15" t="s">
        <v>83</v>
      </c>
      <c r="I66" s="13">
        <v>7</v>
      </c>
      <c r="K66" s="17">
        <f>SUMIF(COLLECTE!B:B,I66,COLLECTE!G:G)+SUMIF(DAV!I:I,I66,DAV!K:K)</f>
        <v>1728.4002800000001</v>
      </c>
      <c r="L66" s="16"/>
      <c r="M66" s="16"/>
      <c r="N66" s="17">
        <f>SUMIF(CREDIT!B:B,I66,CREDIT!F:F)+SUMIF(LLD!L:L,I66,LLD!H:H)/1000</f>
        <v>1394.3529100000001</v>
      </c>
      <c r="O66" s="16"/>
      <c r="P66" s="16"/>
      <c r="Q66" s="16"/>
      <c r="R66" s="16"/>
      <c r="S66" s="16"/>
      <c r="T66" s="16">
        <f>SUMIF(FORFAIT!B:B,I66,FORFAIT!G:G)</f>
        <v>18</v>
      </c>
      <c r="U66" s="16"/>
      <c r="V66" s="16"/>
      <c r="W66" s="16"/>
      <c r="X66" s="16"/>
      <c r="Y66" s="16"/>
      <c r="Z66" s="16">
        <f>SUMIF(PROACTIF!D:D,I66,PROACTIF!G:G)+SUMIF(PROACTIF!P:P,I66,PROACTIF!S:S)</f>
        <v>-3</v>
      </c>
      <c r="AA66" s="16"/>
      <c r="AB66" s="16"/>
    </row>
    <row r="67" spans="1:28" ht="15.75" thickBot="1" x14ac:dyDescent="0.3">
      <c r="A67" s="13">
        <v>262</v>
      </c>
      <c r="B67" s="14" t="s">
        <v>46</v>
      </c>
      <c r="C67" s="13">
        <v>5101</v>
      </c>
      <c r="D67" s="15" t="s">
        <v>78</v>
      </c>
      <c r="E67" s="13">
        <v>4007</v>
      </c>
      <c r="F67" s="15" t="s">
        <v>83</v>
      </c>
      <c r="G67" s="13">
        <v>13</v>
      </c>
      <c r="H67" s="15" t="s">
        <v>84</v>
      </c>
      <c r="I67" s="13">
        <v>13</v>
      </c>
      <c r="K67" s="17">
        <f>SUMIF(COLLECTE!B:B,I67,COLLECTE!G:G)+SUMIF(DAV!I:I,I67,DAV!K:K)</f>
        <v>166.74367000000004</v>
      </c>
      <c r="L67" s="16"/>
      <c r="M67" s="16"/>
      <c r="N67" s="17">
        <f>SUMIF(CREDIT!B:B,I67,CREDIT!F:F)+SUMIF(LLD!L:L,I67,LLD!H:H)/1000</f>
        <v>0</v>
      </c>
      <c r="O67" s="16"/>
      <c r="P67" s="16"/>
      <c r="Q67" s="16"/>
      <c r="R67" s="16"/>
      <c r="S67" s="16"/>
      <c r="T67" s="16">
        <f>SUMIF(FORFAIT!B:B,I67,FORFAIT!G:G)</f>
        <v>6</v>
      </c>
      <c r="U67" s="16"/>
      <c r="V67" s="16"/>
      <c r="W67" s="16"/>
      <c r="X67" s="16"/>
      <c r="Y67" s="16"/>
      <c r="Z67" s="16">
        <f>SUMIF(PROACTIF!D:D,I67,PROACTIF!G:G)+SUMIF(PROACTIF!P:P,I67,PROACTIF!S:S)</f>
        <v>1</v>
      </c>
      <c r="AA67" s="16"/>
      <c r="AB67" s="16"/>
    </row>
    <row r="68" spans="1:28" ht="15.75" thickBot="1" x14ac:dyDescent="0.3">
      <c r="A68" s="13">
        <v>262</v>
      </c>
      <c r="B68" s="14" t="s">
        <v>46</v>
      </c>
      <c r="C68" s="13">
        <v>5101</v>
      </c>
      <c r="D68" s="15" t="s">
        <v>78</v>
      </c>
      <c r="E68" s="13">
        <v>4015</v>
      </c>
      <c r="F68" s="15" t="s">
        <v>85</v>
      </c>
      <c r="G68" s="13">
        <v>15</v>
      </c>
      <c r="H68" s="15" t="s">
        <v>85</v>
      </c>
      <c r="I68" s="13">
        <v>15</v>
      </c>
      <c r="K68" s="17">
        <f>SUMIF(COLLECTE!B:B,I68,COLLECTE!G:G)+SUMIF(DAV!I:I,I68,DAV!K:K)</f>
        <v>-179.66334999999998</v>
      </c>
      <c r="L68" s="16"/>
      <c r="M68" s="16"/>
      <c r="N68" s="17">
        <f>SUMIF(CREDIT!B:B,I68,CREDIT!F:F)+SUMIF(LLD!L:L,I68,LLD!H:H)/1000</f>
        <v>337.64720999999997</v>
      </c>
      <c r="O68" s="16"/>
      <c r="P68" s="16"/>
      <c r="Q68" s="16"/>
      <c r="R68" s="16"/>
      <c r="S68" s="16"/>
      <c r="T68" s="16">
        <f>SUMIF(FORFAIT!B:B,I68,FORFAIT!G:G)</f>
        <v>8</v>
      </c>
      <c r="U68" s="16"/>
      <c r="V68" s="16"/>
      <c r="W68" s="16"/>
      <c r="X68" s="16"/>
      <c r="Y68" s="16"/>
      <c r="Z68" s="16">
        <f>SUMIF(PROACTIF!D:D,I68,PROACTIF!G:G)+SUMIF(PROACTIF!P:P,I68,PROACTIF!S:S)</f>
        <v>-2</v>
      </c>
      <c r="AA68" s="16"/>
      <c r="AB68" s="16"/>
    </row>
    <row r="69" spans="1:28" ht="15.75" thickBot="1" x14ac:dyDescent="0.3">
      <c r="A69" s="13">
        <v>262</v>
      </c>
      <c r="B69" s="14" t="s">
        <v>46</v>
      </c>
      <c r="C69" s="13">
        <v>5101</v>
      </c>
      <c r="D69" s="15" t="s">
        <v>78</v>
      </c>
      <c r="E69" s="13">
        <v>4015</v>
      </c>
      <c r="F69" s="15" t="s">
        <v>85</v>
      </c>
      <c r="G69" s="13">
        <v>14</v>
      </c>
      <c r="H69" s="15" t="s">
        <v>86</v>
      </c>
      <c r="I69" s="13">
        <v>14</v>
      </c>
      <c r="K69" s="17">
        <f>SUMIF(COLLECTE!B:B,I69,COLLECTE!G:G)+SUMIF(DAV!I:I,I69,DAV!K:K)</f>
        <v>-233.25102000000001</v>
      </c>
      <c r="L69" s="16"/>
      <c r="M69" s="16"/>
      <c r="N69" s="17">
        <f>SUMIF(CREDIT!B:B,I69,CREDIT!F:F)+SUMIF(LLD!L:L,I69,LLD!H:H)/1000</f>
        <v>538.09438</v>
      </c>
      <c r="O69" s="16"/>
      <c r="P69" s="16"/>
      <c r="Q69" s="16"/>
      <c r="R69" s="16"/>
      <c r="S69" s="16"/>
      <c r="T69" s="16">
        <f>SUMIF(FORFAIT!B:B,I69,FORFAIT!G:G)</f>
        <v>5</v>
      </c>
      <c r="U69" s="16"/>
      <c r="V69" s="16"/>
      <c r="W69" s="16"/>
      <c r="X69" s="16"/>
      <c r="Y69" s="16"/>
      <c r="Z69" s="16">
        <f>SUMIF(PROACTIF!D:D,I69,PROACTIF!G:G)+SUMIF(PROACTIF!P:P,I69,PROACTIF!S:S)</f>
        <v>-5</v>
      </c>
      <c r="AA69" s="16"/>
      <c r="AB69" s="16"/>
    </row>
    <row r="70" spans="1:28" ht="15.75" thickBot="1" x14ac:dyDescent="0.3">
      <c r="A70" s="13">
        <v>262</v>
      </c>
      <c r="B70" s="14" t="s">
        <v>46</v>
      </c>
      <c r="C70" s="13">
        <v>5101</v>
      </c>
      <c r="D70" s="15" t="s">
        <v>78</v>
      </c>
      <c r="E70" s="13">
        <v>4109</v>
      </c>
      <c r="F70" s="15" t="s">
        <v>87</v>
      </c>
      <c r="G70" s="13">
        <v>109</v>
      </c>
      <c r="H70" s="15" t="s">
        <v>87</v>
      </c>
      <c r="I70" s="13">
        <v>109</v>
      </c>
      <c r="K70" s="17">
        <f>SUMIF(COLLECTE!B:B,I70,COLLECTE!G:G)+SUMIF(DAV!I:I,I70,DAV!K:K)</f>
        <v>32.584719999999976</v>
      </c>
      <c r="L70" s="16"/>
      <c r="M70" s="16"/>
      <c r="N70" s="17">
        <f>SUMIF(CREDIT!B:B,I70,CREDIT!F:F)+SUMIF(LLD!L:L,I70,LLD!H:H)/1000</f>
        <v>287</v>
      </c>
      <c r="O70" s="16"/>
      <c r="P70" s="16"/>
      <c r="Q70" s="16"/>
      <c r="R70" s="16"/>
      <c r="S70" s="16"/>
      <c r="T70" s="16">
        <f>SUMIF(FORFAIT!B:B,I70,FORFAIT!G:G)</f>
        <v>6</v>
      </c>
      <c r="U70" s="16"/>
      <c r="V70" s="16"/>
      <c r="W70" s="16"/>
      <c r="X70" s="16"/>
      <c r="Y70" s="16"/>
      <c r="Z70" s="16">
        <f>SUMIF(PROACTIF!D:D,I70,PROACTIF!G:G)+SUMIF(PROACTIF!P:P,I70,PROACTIF!S:S)</f>
        <v>2</v>
      </c>
      <c r="AA70" s="16"/>
      <c r="AB70" s="16"/>
    </row>
    <row r="71" spans="1:28" ht="15.75" thickBot="1" x14ac:dyDescent="0.3">
      <c r="A71" s="13">
        <v>262</v>
      </c>
      <c r="B71" s="14" t="s">
        <v>46</v>
      </c>
      <c r="C71" s="13">
        <v>5101</v>
      </c>
      <c r="D71" s="15" t="s">
        <v>78</v>
      </c>
      <c r="E71" s="13">
        <v>4129</v>
      </c>
      <c r="F71" s="15" t="s">
        <v>88</v>
      </c>
      <c r="G71" s="13">
        <v>129</v>
      </c>
      <c r="H71" s="15" t="s">
        <v>88</v>
      </c>
      <c r="I71" s="13">
        <v>129</v>
      </c>
      <c r="K71" s="17">
        <f>SUMIF(COLLECTE!B:B,I71,COLLECTE!G:G)+SUMIF(DAV!I:I,I71,DAV!K:K)</f>
        <v>86.350599999999986</v>
      </c>
      <c r="L71" s="16"/>
      <c r="M71" s="16"/>
      <c r="N71" s="17">
        <f>SUMIF(CREDIT!B:B,I71,CREDIT!F:F)+SUMIF(LLD!L:L,I71,LLD!H:H)/1000</f>
        <v>116.2</v>
      </c>
      <c r="O71" s="16"/>
      <c r="P71" s="16"/>
      <c r="Q71" s="16"/>
      <c r="R71" s="16"/>
      <c r="S71" s="16"/>
      <c r="T71" s="16">
        <f>SUMIF(FORFAIT!B:B,I71,FORFAIT!G:G)</f>
        <v>5</v>
      </c>
      <c r="U71" s="16"/>
      <c r="V71" s="16"/>
      <c r="W71" s="16"/>
      <c r="X71" s="16"/>
      <c r="Y71" s="16"/>
      <c r="Z71" s="16">
        <f>SUMIF(PROACTIF!D:D,I71,PROACTIF!G:G)+SUMIF(PROACTIF!P:P,I71,PROACTIF!S:S)</f>
        <v>1</v>
      </c>
      <c r="AA71" s="16"/>
      <c r="AB71" s="16"/>
    </row>
    <row r="72" spans="1:28" ht="15.75" thickBot="1" x14ac:dyDescent="0.3">
      <c r="A72" s="13">
        <v>262</v>
      </c>
      <c r="B72" s="14" t="s">
        <v>46</v>
      </c>
      <c r="C72" s="13">
        <v>5101</v>
      </c>
      <c r="D72" s="15" t="s">
        <v>78</v>
      </c>
      <c r="E72" s="13">
        <v>4116</v>
      </c>
      <c r="F72" s="15" t="s">
        <v>89</v>
      </c>
      <c r="G72" s="13">
        <v>116</v>
      </c>
      <c r="H72" s="15" t="s">
        <v>89</v>
      </c>
      <c r="I72" s="13">
        <v>116</v>
      </c>
      <c r="K72" s="17">
        <f>SUMIF(COLLECTE!B:B,I72,COLLECTE!G:G)+SUMIF(DAV!I:I,I72,DAV!K:K)</f>
        <v>739.31796999999983</v>
      </c>
      <c r="L72" s="16"/>
      <c r="M72" s="16"/>
      <c r="N72" s="17">
        <f>SUMIF(CREDIT!B:B,I72,CREDIT!F:F)+SUMIF(LLD!L:L,I72,LLD!H:H)/1000</f>
        <v>6622.7857800000002</v>
      </c>
      <c r="O72" s="16"/>
      <c r="P72" s="16"/>
      <c r="Q72" s="16"/>
      <c r="R72" s="16"/>
      <c r="S72" s="16"/>
      <c r="T72" s="16">
        <f>SUMIF(FORFAIT!B:B,I72,FORFAIT!G:G)</f>
        <v>17</v>
      </c>
      <c r="U72" s="16"/>
      <c r="V72" s="16"/>
      <c r="W72" s="16"/>
      <c r="X72" s="16"/>
      <c r="Y72" s="16"/>
      <c r="Z72" s="16">
        <f>SUMIF(PROACTIF!D:D,I72,PROACTIF!G:G)+SUMIF(PROACTIF!P:P,I72,PROACTIF!S:S)</f>
        <v>-2</v>
      </c>
      <c r="AA72" s="16"/>
      <c r="AB72" s="16"/>
    </row>
    <row r="73" spans="1:28" ht="15.75" thickBot="1" x14ac:dyDescent="0.3">
      <c r="A73" s="13">
        <v>262</v>
      </c>
      <c r="B73" s="14" t="s">
        <v>46</v>
      </c>
      <c r="C73" s="13">
        <v>5101</v>
      </c>
      <c r="D73" s="15" t="s">
        <v>78</v>
      </c>
      <c r="E73" s="13">
        <v>4126</v>
      </c>
      <c r="F73" s="15" t="s">
        <v>90</v>
      </c>
      <c r="G73" s="13">
        <v>126</v>
      </c>
      <c r="H73" s="15" t="s">
        <v>90</v>
      </c>
      <c r="I73" s="13">
        <v>126</v>
      </c>
      <c r="K73" s="17">
        <f>SUMIF(COLLECTE!B:B,I73,COLLECTE!G:G)+SUMIF(DAV!I:I,I73,DAV!K:K)</f>
        <v>555.11492999999996</v>
      </c>
      <c r="L73" s="16"/>
      <c r="M73" s="16"/>
      <c r="N73" s="17">
        <f>SUMIF(CREDIT!B:B,I73,CREDIT!F:F)+SUMIF(LLD!L:L,I73,LLD!H:H)/1000</f>
        <v>1199.4158300000001</v>
      </c>
      <c r="O73" s="16"/>
      <c r="P73" s="16"/>
      <c r="Q73" s="16"/>
      <c r="R73" s="16"/>
      <c r="S73" s="16"/>
      <c r="T73" s="16">
        <f>SUMIF(FORFAIT!B:B,I73,FORFAIT!G:G)</f>
        <v>15</v>
      </c>
      <c r="U73" s="16"/>
      <c r="V73" s="16"/>
      <c r="W73" s="16"/>
      <c r="X73" s="16"/>
      <c r="Y73" s="16"/>
      <c r="Z73" s="16">
        <f>SUMIF(PROACTIF!D:D,I73,PROACTIF!G:G)+SUMIF(PROACTIF!P:P,I73,PROACTIF!S:S)</f>
        <v>9</v>
      </c>
      <c r="AA73" s="16"/>
      <c r="AB73" s="16"/>
    </row>
    <row r="74" spans="1:28" ht="15.75" thickBot="1" x14ac:dyDescent="0.3">
      <c r="A74" s="13">
        <v>262</v>
      </c>
      <c r="B74" s="14" t="s">
        <v>46</v>
      </c>
      <c r="C74" s="13">
        <v>5101</v>
      </c>
      <c r="D74" s="15" t="s">
        <v>78</v>
      </c>
      <c r="E74" s="13">
        <v>4119</v>
      </c>
      <c r="F74" s="15" t="s">
        <v>91</v>
      </c>
      <c r="G74" s="13">
        <v>119</v>
      </c>
      <c r="H74" s="15" t="s">
        <v>91</v>
      </c>
      <c r="I74" s="13">
        <v>119</v>
      </c>
      <c r="K74" s="17">
        <f>SUMIF(COLLECTE!B:B,I74,COLLECTE!G:G)+SUMIF(DAV!I:I,I74,DAV!K:K)</f>
        <v>494.34540999999984</v>
      </c>
      <c r="L74" s="16"/>
      <c r="M74" s="16"/>
      <c r="N74" s="17">
        <f>SUMIF(CREDIT!B:B,I74,CREDIT!F:F)+SUMIF(LLD!L:L,I74,LLD!H:H)/1000</f>
        <v>2609.5</v>
      </c>
      <c r="O74" s="16"/>
      <c r="P74" s="16"/>
      <c r="Q74" s="16"/>
      <c r="R74" s="16"/>
      <c r="S74" s="16"/>
      <c r="T74" s="16">
        <f>SUMIF(FORFAIT!B:B,I74,FORFAIT!G:G)</f>
        <v>10</v>
      </c>
      <c r="U74" s="16"/>
      <c r="V74" s="16"/>
      <c r="W74" s="16"/>
      <c r="X74" s="16"/>
      <c r="Y74" s="16"/>
      <c r="Z74" s="16">
        <f>SUMIF(PROACTIF!D:D,I74,PROACTIF!G:G)+SUMIF(PROACTIF!P:P,I74,PROACTIF!S:S)</f>
        <v>-3</v>
      </c>
      <c r="AA74" s="16"/>
      <c r="AB74" s="16"/>
    </row>
    <row r="75" spans="1:28" ht="15.75" thickBot="1" x14ac:dyDescent="0.3">
      <c r="A75" s="13">
        <v>262</v>
      </c>
      <c r="B75" s="14" t="s">
        <v>46</v>
      </c>
      <c r="C75" s="13">
        <v>5101</v>
      </c>
      <c r="D75" s="15" t="s">
        <v>78</v>
      </c>
      <c r="E75" s="13">
        <v>4127</v>
      </c>
      <c r="F75" s="15" t="s">
        <v>92</v>
      </c>
      <c r="G75" s="13">
        <v>127</v>
      </c>
      <c r="H75" s="15" t="s">
        <v>92</v>
      </c>
      <c r="I75" s="13">
        <v>127</v>
      </c>
      <c r="K75" s="17">
        <f>SUMIF(COLLECTE!B:B,I75,COLLECTE!G:G)+SUMIF(DAV!I:I,I75,DAV!K:K)</f>
        <v>-326.61970000000008</v>
      </c>
      <c r="L75" s="16"/>
      <c r="M75" s="16"/>
      <c r="N75" s="17">
        <f>SUMIF(CREDIT!B:B,I75,CREDIT!F:F)+SUMIF(LLD!L:L,I75,LLD!H:H)/1000</f>
        <v>175.15880000000001</v>
      </c>
      <c r="O75" s="16"/>
      <c r="P75" s="16"/>
      <c r="Q75" s="16"/>
      <c r="R75" s="16"/>
      <c r="S75" s="16"/>
      <c r="T75" s="16">
        <f>SUMIF(FORFAIT!B:B,I75,FORFAIT!G:G)</f>
        <v>9</v>
      </c>
      <c r="U75" s="16"/>
      <c r="V75" s="16"/>
      <c r="W75" s="16"/>
      <c r="X75" s="16"/>
      <c r="Y75" s="16"/>
      <c r="Z75" s="16">
        <f>SUMIF(PROACTIF!D:D,I75,PROACTIF!G:G)+SUMIF(PROACTIF!P:P,I75,PROACTIF!S:S)</f>
        <v>-2</v>
      </c>
      <c r="AA75" s="16"/>
      <c r="AB75" s="16"/>
    </row>
    <row r="76" spans="1:28" ht="15.75" thickBot="1" x14ac:dyDescent="0.3">
      <c r="A76" s="13">
        <v>262</v>
      </c>
      <c r="B76" s="14" t="s">
        <v>46</v>
      </c>
      <c r="C76" s="13">
        <v>5101</v>
      </c>
      <c r="D76" s="15" t="s">
        <v>78</v>
      </c>
      <c r="E76" s="13">
        <v>4121</v>
      </c>
      <c r="F76" s="15" t="s">
        <v>93</v>
      </c>
      <c r="G76" s="13">
        <v>121</v>
      </c>
      <c r="H76" s="15" t="s">
        <v>93</v>
      </c>
      <c r="I76" s="13">
        <v>121</v>
      </c>
      <c r="K76" s="17">
        <f>SUMIF(COLLECTE!B:B,I76,COLLECTE!G:G)+SUMIF(DAV!I:I,I76,DAV!K:K)</f>
        <v>652.87264000000005</v>
      </c>
      <c r="L76" s="16"/>
      <c r="M76" s="16"/>
      <c r="N76" s="17">
        <f>SUMIF(CREDIT!B:B,I76,CREDIT!F:F)+SUMIF(LLD!L:L,I76,LLD!H:H)/1000</f>
        <v>217.67796999999999</v>
      </c>
      <c r="O76" s="16"/>
      <c r="P76" s="16"/>
      <c r="Q76" s="16"/>
      <c r="R76" s="16"/>
      <c r="S76" s="16"/>
      <c r="T76" s="16">
        <f>SUMIF(FORFAIT!B:B,I76,FORFAIT!G:G)</f>
        <v>8</v>
      </c>
      <c r="U76" s="16"/>
      <c r="V76" s="16"/>
      <c r="W76" s="16"/>
      <c r="X76" s="16"/>
      <c r="Y76" s="16"/>
      <c r="Z76" s="16">
        <f>SUMIF(PROACTIF!D:D,I76,PROACTIF!G:G)+SUMIF(PROACTIF!P:P,I76,PROACTIF!S:S)</f>
        <v>-2</v>
      </c>
      <c r="AA76" s="16"/>
      <c r="AB76" s="16"/>
    </row>
    <row r="77" spans="1:28" ht="15.75" thickBot="1" x14ac:dyDescent="0.3">
      <c r="A77" s="13">
        <v>262</v>
      </c>
      <c r="B77" s="14" t="s">
        <v>46</v>
      </c>
      <c r="C77" s="13">
        <v>5101</v>
      </c>
      <c r="D77" s="15" t="s">
        <v>78</v>
      </c>
      <c r="E77" s="13">
        <v>4101</v>
      </c>
      <c r="F77" s="15" t="s">
        <v>94</v>
      </c>
      <c r="G77" s="13">
        <v>108</v>
      </c>
      <c r="H77" s="15" t="s">
        <v>95</v>
      </c>
      <c r="I77" s="13">
        <v>108</v>
      </c>
      <c r="K77" s="17">
        <f>SUMIF(COLLECTE!B:B,I77,COLLECTE!G:G)+SUMIF(DAV!I:I,I77,DAV!K:K)</f>
        <v>25.779069999999976</v>
      </c>
      <c r="L77" s="16"/>
      <c r="M77" s="16"/>
      <c r="N77" s="17">
        <f>SUMIF(CREDIT!B:B,I77,CREDIT!F:F)+SUMIF(LLD!L:L,I77,LLD!H:H)/1000</f>
        <v>47</v>
      </c>
      <c r="O77" s="16"/>
      <c r="P77" s="16"/>
      <c r="Q77" s="16"/>
      <c r="R77" s="16"/>
      <c r="S77" s="16"/>
      <c r="T77" s="16">
        <f>SUMIF(FORFAIT!B:B,I77,FORFAIT!G:G)</f>
        <v>2</v>
      </c>
      <c r="U77" s="16"/>
      <c r="V77" s="16"/>
      <c r="W77" s="16"/>
      <c r="X77" s="16"/>
      <c r="Y77" s="16"/>
      <c r="Z77" s="16">
        <f>SUMIF(PROACTIF!D:D,I77,PROACTIF!G:G)+SUMIF(PROACTIF!P:P,I77,PROACTIF!S:S)</f>
        <v>2</v>
      </c>
      <c r="AA77" s="16"/>
      <c r="AB77" s="16"/>
    </row>
    <row r="78" spans="1:28" ht="15.75" thickBot="1" x14ac:dyDescent="0.3">
      <c r="A78" s="13">
        <v>262</v>
      </c>
      <c r="B78" s="14" t="s">
        <v>46</v>
      </c>
      <c r="C78" s="13">
        <v>5101</v>
      </c>
      <c r="D78" s="15" t="s">
        <v>78</v>
      </c>
      <c r="E78" s="13">
        <v>4101</v>
      </c>
      <c r="F78" s="15" t="s">
        <v>94</v>
      </c>
      <c r="G78" s="13">
        <v>101</v>
      </c>
      <c r="H78" s="15" t="s">
        <v>94</v>
      </c>
      <c r="I78" s="13">
        <v>101</v>
      </c>
      <c r="K78" s="17">
        <f>SUMIF(COLLECTE!B:B,I78,COLLECTE!G:G)+SUMIF(DAV!I:I,I78,DAV!K:K)</f>
        <v>143.24932999999993</v>
      </c>
      <c r="L78" s="16"/>
      <c r="M78" s="16"/>
      <c r="N78" s="17">
        <f>SUMIF(CREDIT!B:B,I78,CREDIT!F:F)+SUMIF(LLD!L:L,I78,LLD!H:H)/1000</f>
        <v>1190.39113</v>
      </c>
      <c r="O78" s="16"/>
      <c r="P78" s="16"/>
      <c r="Q78" s="16"/>
      <c r="R78" s="16"/>
      <c r="S78" s="16"/>
      <c r="T78" s="16">
        <f>SUMIF(FORFAIT!B:B,I78,FORFAIT!G:G)</f>
        <v>10</v>
      </c>
      <c r="U78" s="16"/>
      <c r="V78" s="16"/>
      <c r="W78" s="16"/>
      <c r="X78" s="16"/>
      <c r="Y78" s="16"/>
      <c r="Z78" s="16">
        <f>SUMIF(PROACTIF!D:D,I78,PROACTIF!G:G)+SUMIF(PROACTIF!P:P,I78,PROACTIF!S:S)</f>
        <v>-3</v>
      </c>
      <c r="AA78" s="16"/>
      <c r="AB78" s="16"/>
    </row>
    <row r="79" spans="1:28" ht="15.75" thickBot="1" x14ac:dyDescent="0.3">
      <c r="A79" s="13">
        <v>262</v>
      </c>
      <c r="B79" s="14" t="s">
        <v>46</v>
      </c>
      <c r="C79" s="13">
        <v>5101</v>
      </c>
      <c r="D79" s="15" t="s">
        <v>78</v>
      </c>
      <c r="E79" s="13">
        <v>4110</v>
      </c>
      <c r="F79" s="15" t="s">
        <v>96</v>
      </c>
      <c r="G79" s="13">
        <v>110</v>
      </c>
      <c r="H79" s="15" t="s">
        <v>96</v>
      </c>
      <c r="I79" s="13">
        <v>110</v>
      </c>
      <c r="K79" s="17">
        <f>SUMIF(COLLECTE!B:B,I79,COLLECTE!G:G)+SUMIF(DAV!I:I,I79,DAV!K:K)</f>
        <v>108.31817000000004</v>
      </c>
      <c r="L79" s="16"/>
      <c r="M79" s="16"/>
      <c r="N79" s="17">
        <f>SUMIF(CREDIT!B:B,I79,CREDIT!F:F)+SUMIF(LLD!L:L,I79,LLD!H:H)/1000</f>
        <v>12</v>
      </c>
      <c r="O79" s="16"/>
      <c r="P79" s="16"/>
      <c r="Q79" s="16"/>
      <c r="R79" s="16"/>
      <c r="S79" s="16"/>
      <c r="T79" s="16">
        <f>SUMIF(FORFAIT!B:B,I79,FORFAIT!G:G)</f>
        <v>5</v>
      </c>
      <c r="U79" s="16"/>
      <c r="V79" s="16"/>
      <c r="W79" s="16"/>
      <c r="X79" s="16"/>
      <c r="Y79" s="16"/>
      <c r="Z79" s="16">
        <f>SUMIF(PROACTIF!D:D,I79,PROACTIF!G:G)+SUMIF(PROACTIF!P:P,I79,PROACTIF!S:S)</f>
        <v>-1</v>
      </c>
      <c r="AA79" s="16"/>
      <c r="AB79" s="16"/>
    </row>
    <row r="80" spans="1:28" ht="15.75" thickBot="1" x14ac:dyDescent="0.3">
      <c r="A80" s="13">
        <v>262</v>
      </c>
      <c r="B80" s="14" t="s">
        <v>46</v>
      </c>
      <c r="C80" s="13">
        <v>5101</v>
      </c>
      <c r="D80" s="15" t="s">
        <v>78</v>
      </c>
      <c r="E80" s="13">
        <v>4107</v>
      </c>
      <c r="F80" s="15" t="s">
        <v>97</v>
      </c>
      <c r="G80" s="13">
        <v>107</v>
      </c>
      <c r="H80" s="15" t="s">
        <v>97</v>
      </c>
      <c r="I80" s="13">
        <v>107</v>
      </c>
      <c r="K80" s="17">
        <f>SUMIF(COLLECTE!B:B,I80,COLLECTE!G:G)+SUMIF(DAV!I:I,I80,DAV!K:K)</f>
        <v>42.248989999999999</v>
      </c>
      <c r="L80" s="16"/>
      <c r="M80" s="16"/>
      <c r="N80" s="17">
        <f>SUMIF(CREDIT!B:B,I80,CREDIT!F:F)+SUMIF(LLD!L:L,I80,LLD!H:H)/1000</f>
        <v>295.99299999999999</v>
      </c>
      <c r="O80" s="16"/>
      <c r="P80" s="16"/>
      <c r="Q80" s="16"/>
      <c r="R80" s="16"/>
      <c r="S80" s="16"/>
      <c r="T80" s="16">
        <f>SUMIF(FORFAIT!B:B,I80,FORFAIT!G:G)</f>
        <v>2</v>
      </c>
      <c r="U80" s="16"/>
      <c r="V80" s="16"/>
      <c r="W80" s="16"/>
      <c r="X80" s="16"/>
      <c r="Y80" s="16"/>
      <c r="Z80" s="16">
        <f>SUMIF(PROACTIF!D:D,I80,PROACTIF!G:G)+SUMIF(PROACTIF!P:P,I80,PROACTIF!S:S)</f>
        <v>-2</v>
      </c>
      <c r="AA80" s="16"/>
      <c r="AB80" s="16"/>
    </row>
    <row r="81" spans="1:28" ht="15.75" thickBot="1" x14ac:dyDescent="0.3">
      <c r="A81" s="13">
        <v>262</v>
      </c>
      <c r="B81" s="14" t="s">
        <v>46</v>
      </c>
      <c r="C81" s="13">
        <v>5101</v>
      </c>
      <c r="D81" s="15" t="s">
        <v>78</v>
      </c>
      <c r="E81" s="13">
        <v>4120</v>
      </c>
      <c r="F81" s="15" t="s">
        <v>98</v>
      </c>
      <c r="G81" s="13">
        <v>120</v>
      </c>
      <c r="H81" s="15" t="s">
        <v>98</v>
      </c>
      <c r="I81" s="13">
        <v>120</v>
      </c>
      <c r="K81" s="17">
        <f>SUMIF(COLLECTE!B:B,I81,COLLECTE!G:G)+SUMIF(DAV!I:I,I81,DAV!K:K)</f>
        <v>299.00574999999992</v>
      </c>
      <c r="L81" s="16"/>
      <c r="M81" s="16"/>
      <c r="N81" s="17">
        <f>SUMIF(CREDIT!B:B,I81,CREDIT!F:F)+SUMIF(LLD!L:L,I81,LLD!H:H)/1000</f>
        <v>365.44</v>
      </c>
      <c r="O81" s="16"/>
      <c r="P81" s="16"/>
      <c r="Q81" s="16"/>
      <c r="R81" s="16"/>
      <c r="S81" s="16"/>
      <c r="T81" s="16">
        <f>SUMIF(FORFAIT!B:B,I81,FORFAIT!G:G)</f>
        <v>3</v>
      </c>
      <c r="U81" s="16"/>
      <c r="V81" s="16"/>
      <c r="W81" s="16"/>
      <c r="X81" s="16"/>
      <c r="Y81" s="16"/>
      <c r="Z81" s="16">
        <f>SUMIF(PROACTIF!D:D,I81,PROACTIF!G:G)+SUMIF(PROACTIF!P:P,I81,PROACTIF!S:S)</f>
        <v>-2</v>
      </c>
      <c r="AA81" s="16"/>
      <c r="AB81" s="16"/>
    </row>
    <row r="82" spans="1:28" ht="15.75" thickBot="1" x14ac:dyDescent="0.3">
      <c r="A82" s="13">
        <v>262</v>
      </c>
      <c r="B82" s="14" t="s">
        <v>46</v>
      </c>
      <c r="C82" s="13">
        <v>5006</v>
      </c>
      <c r="D82" s="15" t="s">
        <v>99</v>
      </c>
      <c r="E82" s="13">
        <v>4028</v>
      </c>
      <c r="F82" s="15" t="s">
        <v>100</v>
      </c>
      <c r="G82" s="13">
        <v>28</v>
      </c>
      <c r="H82" s="15" t="s">
        <v>100</v>
      </c>
      <c r="I82" s="13">
        <v>28</v>
      </c>
      <c r="K82" s="17">
        <f>SUMIF(COLLECTE!B:B,I82,COLLECTE!G:G)+SUMIF(DAV!I:I,I82,DAV!K:K)</f>
        <v>77.382019999999983</v>
      </c>
      <c r="L82" s="16"/>
      <c r="M82" s="16"/>
      <c r="N82" s="17">
        <f>SUMIF(CREDIT!B:B,I82,CREDIT!F:F)+SUMIF(LLD!L:L,I82,LLD!H:H)/1000</f>
        <v>185.52244999999999</v>
      </c>
      <c r="O82" s="16"/>
      <c r="P82" s="16"/>
      <c r="Q82" s="16"/>
      <c r="R82" s="16"/>
      <c r="S82" s="16"/>
      <c r="T82" s="16">
        <f>SUMIF(FORFAIT!B:B,I82,FORFAIT!G:G)</f>
        <v>14</v>
      </c>
      <c r="U82" s="16"/>
      <c r="V82" s="16"/>
      <c r="W82" s="16"/>
      <c r="X82" s="16"/>
      <c r="Y82" s="16"/>
      <c r="Z82" s="16">
        <f>SUMIF(PROACTIF!D:D,I82,PROACTIF!G:G)+SUMIF(PROACTIF!P:P,I82,PROACTIF!S:S)</f>
        <v>-5</v>
      </c>
      <c r="AA82" s="16"/>
      <c r="AB82" s="16"/>
    </row>
    <row r="83" spans="1:28" ht="15.75" thickBot="1" x14ac:dyDescent="0.3">
      <c r="A83" s="13">
        <v>262</v>
      </c>
      <c r="B83" s="14" t="s">
        <v>46</v>
      </c>
      <c r="C83" s="13">
        <v>5006</v>
      </c>
      <c r="D83" s="15" t="s">
        <v>99</v>
      </c>
      <c r="E83" s="13">
        <v>4033</v>
      </c>
      <c r="F83" s="15" t="s">
        <v>101</v>
      </c>
      <c r="G83" s="13">
        <v>33</v>
      </c>
      <c r="H83" s="15" t="s">
        <v>101</v>
      </c>
      <c r="I83" s="13">
        <v>33</v>
      </c>
      <c r="K83" s="17">
        <f>SUMIF(COLLECTE!B:B,I83,COLLECTE!G:G)+SUMIF(DAV!I:I,I83,DAV!K:K)</f>
        <v>132.06096999999991</v>
      </c>
      <c r="L83" s="16"/>
      <c r="M83" s="16"/>
      <c r="N83" s="17">
        <f>SUMIF(CREDIT!B:B,I83,CREDIT!F:F)+SUMIF(LLD!L:L,I83,LLD!H:H)/1000</f>
        <v>65.438000000000002</v>
      </c>
      <c r="O83" s="16"/>
      <c r="P83" s="16"/>
      <c r="Q83" s="16"/>
      <c r="R83" s="16"/>
      <c r="S83" s="16"/>
      <c r="T83" s="16">
        <f>SUMIF(FORFAIT!B:B,I83,FORFAIT!G:G)</f>
        <v>4</v>
      </c>
      <c r="U83" s="16"/>
      <c r="V83" s="16"/>
      <c r="W83" s="16"/>
      <c r="X83" s="16"/>
      <c r="Y83" s="16"/>
      <c r="Z83" s="16">
        <f>SUMIF(PROACTIF!D:D,I83,PROACTIF!G:G)+SUMIF(PROACTIF!P:P,I83,PROACTIF!S:S)</f>
        <v>-4</v>
      </c>
      <c r="AA83" s="16"/>
      <c r="AB83" s="16"/>
    </row>
    <row r="84" spans="1:28" ht="15.75" thickBot="1" x14ac:dyDescent="0.3">
      <c r="A84" s="13">
        <v>262</v>
      </c>
      <c r="B84" s="14" t="s">
        <v>46</v>
      </c>
      <c r="C84" s="13">
        <v>5006</v>
      </c>
      <c r="D84" s="15" t="s">
        <v>99</v>
      </c>
      <c r="E84" s="13">
        <v>4037</v>
      </c>
      <c r="F84" s="15" t="s">
        <v>102</v>
      </c>
      <c r="G84" s="13">
        <v>37</v>
      </c>
      <c r="H84" s="15" t="s">
        <v>102</v>
      </c>
      <c r="I84" s="13">
        <v>37</v>
      </c>
      <c r="K84" s="17">
        <f>SUMIF(COLLECTE!B:B,I84,COLLECTE!G:G)+SUMIF(DAV!I:I,I84,DAV!K:K)</f>
        <v>600.60118</v>
      </c>
      <c r="L84" s="16"/>
      <c r="M84" s="16"/>
      <c r="N84" s="17">
        <f>SUMIF(CREDIT!B:B,I84,CREDIT!F:F)+SUMIF(LLD!L:L,I84,LLD!H:H)/1000</f>
        <v>417.55099999999999</v>
      </c>
      <c r="O84" s="16"/>
      <c r="P84" s="16"/>
      <c r="Q84" s="16"/>
      <c r="R84" s="16"/>
      <c r="S84" s="16"/>
      <c r="T84" s="16">
        <f>SUMIF(FORFAIT!B:B,I84,FORFAIT!G:G)</f>
        <v>8</v>
      </c>
      <c r="U84" s="16"/>
      <c r="V84" s="16"/>
      <c r="W84" s="16"/>
      <c r="X84" s="16"/>
      <c r="Y84" s="16"/>
      <c r="Z84" s="16">
        <f>SUMIF(PROACTIF!D:D,I84,PROACTIF!G:G)+SUMIF(PROACTIF!P:P,I84,PROACTIF!S:S)</f>
        <v>10</v>
      </c>
      <c r="AA84" s="16"/>
      <c r="AB84" s="16"/>
    </row>
    <row r="85" spans="1:28" ht="15.75" thickBot="1" x14ac:dyDescent="0.3">
      <c r="A85" s="13">
        <v>262</v>
      </c>
      <c r="B85" s="14" t="s">
        <v>46</v>
      </c>
      <c r="C85" s="13">
        <v>5006</v>
      </c>
      <c r="D85" s="15" t="s">
        <v>99</v>
      </c>
      <c r="E85" s="13">
        <v>4037</v>
      </c>
      <c r="F85" s="15" t="s">
        <v>102</v>
      </c>
      <c r="G85" s="13">
        <v>34</v>
      </c>
      <c r="H85" s="15" t="s">
        <v>103</v>
      </c>
      <c r="I85" s="13">
        <v>34</v>
      </c>
      <c r="K85" s="17">
        <f>SUMIF(COLLECTE!B:B,I85,COLLECTE!G:G)+SUMIF(DAV!I:I,I85,DAV!K:K)</f>
        <v>784.29079000000002</v>
      </c>
      <c r="L85" s="16"/>
      <c r="M85" s="16"/>
      <c r="N85" s="17">
        <f>SUMIF(CREDIT!B:B,I85,CREDIT!F:F)+SUMIF(LLD!L:L,I85,LLD!H:H)/1000</f>
        <v>605.27819999999997</v>
      </c>
      <c r="O85" s="16"/>
      <c r="P85" s="16"/>
      <c r="Q85" s="16"/>
      <c r="R85" s="16"/>
      <c r="S85" s="16"/>
      <c r="T85" s="16">
        <f>SUMIF(FORFAIT!B:B,I85,FORFAIT!G:G)</f>
        <v>5</v>
      </c>
      <c r="U85" s="16"/>
      <c r="V85" s="16"/>
      <c r="W85" s="16"/>
      <c r="X85" s="16"/>
      <c r="Y85" s="16"/>
      <c r="Z85" s="16">
        <f>SUMIF(PROACTIF!D:D,I85,PROACTIF!G:G)+SUMIF(PROACTIF!P:P,I85,PROACTIF!S:S)</f>
        <v>2</v>
      </c>
      <c r="AA85" s="16"/>
      <c r="AB85" s="16"/>
    </row>
    <row r="86" spans="1:28" ht="15.75" thickBot="1" x14ac:dyDescent="0.3">
      <c r="A86" s="13">
        <v>262</v>
      </c>
      <c r="B86" s="14" t="s">
        <v>46</v>
      </c>
      <c r="C86" s="13">
        <v>5006</v>
      </c>
      <c r="D86" s="15" t="s">
        <v>99</v>
      </c>
      <c r="E86" s="13">
        <v>4038</v>
      </c>
      <c r="F86" s="15" t="s">
        <v>104</v>
      </c>
      <c r="G86" s="13">
        <v>38</v>
      </c>
      <c r="H86" s="15" t="s">
        <v>104</v>
      </c>
      <c r="I86" s="13">
        <v>38</v>
      </c>
      <c r="K86" s="17">
        <f>SUMIF(COLLECTE!B:B,I86,COLLECTE!G:G)+SUMIF(DAV!I:I,I86,DAV!K:K)</f>
        <v>635.40500999999983</v>
      </c>
      <c r="L86" s="16"/>
      <c r="M86" s="16"/>
      <c r="N86" s="17">
        <f>SUMIF(CREDIT!B:B,I86,CREDIT!F:F)+SUMIF(LLD!L:L,I86,LLD!H:H)/1000</f>
        <v>949</v>
      </c>
      <c r="O86" s="16"/>
      <c r="P86" s="16"/>
      <c r="Q86" s="16"/>
      <c r="R86" s="16"/>
      <c r="S86" s="16"/>
      <c r="T86" s="16">
        <f>SUMIF(FORFAIT!B:B,I86,FORFAIT!G:G)</f>
        <v>14</v>
      </c>
      <c r="U86" s="16"/>
      <c r="V86" s="16"/>
      <c r="W86" s="16"/>
      <c r="X86" s="16"/>
      <c r="Y86" s="16"/>
      <c r="Z86" s="16">
        <f>SUMIF(PROACTIF!D:D,I86,PROACTIF!G:G)+SUMIF(PROACTIF!P:P,I86,PROACTIF!S:S)</f>
        <v>9</v>
      </c>
      <c r="AA86" s="16"/>
      <c r="AB86" s="16"/>
    </row>
    <row r="87" spans="1:28" ht="15.75" thickBot="1" x14ac:dyDescent="0.3">
      <c r="A87" s="13">
        <v>262</v>
      </c>
      <c r="B87" s="14" t="s">
        <v>46</v>
      </c>
      <c r="C87" s="13">
        <v>5006</v>
      </c>
      <c r="D87" s="15" t="s">
        <v>99</v>
      </c>
      <c r="E87" s="13">
        <v>4039</v>
      </c>
      <c r="F87" s="15" t="s">
        <v>105</v>
      </c>
      <c r="G87" s="13">
        <v>39</v>
      </c>
      <c r="H87" s="15" t="s">
        <v>105</v>
      </c>
      <c r="I87" s="13">
        <v>39</v>
      </c>
      <c r="K87" s="17">
        <f>SUMIF(COLLECTE!B:B,I87,COLLECTE!G:G)+SUMIF(DAV!I:I,I87,DAV!K:K)</f>
        <v>84.744050000000016</v>
      </c>
      <c r="L87" s="16"/>
      <c r="M87" s="16"/>
      <c r="N87" s="17">
        <f>SUMIF(CREDIT!B:B,I87,CREDIT!F:F)+SUMIF(LLD!L:L,I87,LLD!H:H)/1000</f>
        <v>256</v>
      </c>
      <c r="O87" s="16"/>
      <c r="P87" s="16"/>
      <c r="Q87" s="16"/>
      <c r="R87" s="16"/>
      <c r="S87" s="16"/>
      <c r="T87" s="16">
        <f>SUMIF(FORFAIT!B:B,I87,FORFAIT!G:G)</f>
        <v>4</v>
      </c>
      <c r="U87" s="16"/>
      <c r="V87" s="16"/>
      <c r="W87" s="16"/>
      <c r="X87" s="16"/>
      <c r="Y87" s="16"/>
      <c r="Z87" s="16">
        <f>SUMIF(PROACTIF!D:D,I87,PROACTIF!G:G)+SUMIF(PROACTIF!P:P,I87,PROACTIF!S:S)</f>
        <v>1</v>
      </c>
      <c r="AA87" s="16"/>
      <c r="AB87" s="16"/>
    </row>
    <row r="88" spans="1:28" ht="15.75" thickBot="1" x14ac:dyDescent="0.3">
      <c r="A88" s="13">
        <v>262</v>
      </c>
      <c r="B88" s="14" t="s">
        <v>46</v>
      </c>
      <c r="C88" s="13">
        <v>5006</v>
      </c>
      <c r="D88" s="15" t="s">
        <v>99</v>
      </c>
      <c r="E88" s="13">
        <v>4027</v>
      </c>
      <c r="F88" s="15" t="s">
        <v>106</v>
      </c>
      <c r="G88" s="13">
        <v>27</v>
      </c>
      <c r="H88" s="15" t="s">
        <v>106</v>
      </c>
      <c r="I88" s="13">
        <v>27</v>
      </c>
      <c r="K88" s="17">
        <f>SUMIF(COLLECTE!B:B,I88,COLLECTE!G:G)+SUMIF(DAV!I:I,I88,DAV!K:K)</f>
        <v>1238.97478</v>
      </c>
      <c r="L88" s="16"/>
      <c r="M88" s="16"/>
      <c r="N88" s="17">
        <f>SUMIF(CREDIT!B:B,I88,CREDIT!F:F)+SUMIF(LLD!L:L,I88,LLD!H:H)/1000</f>
        <v>1717.72333</v>
      </c>
      <c r="O88" s="16"/>
      <c r="P88" s="16"/>
      <c r="Q88" s="16"/>
      <c r="R88" s="16"/>
      <c r="S88" s="16"/>
      <c r="T88" s="16">
        <f>SUMIF(FORFAIT!B:B,I88,FORFAIT!G:G)</f>
        <v>30</v>
      </c>
      <c r="U88" s="16"/>
      <c r="V88" s="16"/>
      <c r="W88" s="16"/>
      <c r="X88" s="16"/>
      <c r="Y88" s="16"/>
      <c r="Z88" s="16">
        <f>SUMIF(PROACTIF!D:D,I88,PROACTIF!G:G)+SUMIF(PROACTIF!P:P,I88,PROACTIF!S:S)</f>
        <v>7</v>
      </c>
      <c r="AA88" s="16"/>
      <c r="AB88" s="16"/>
    </row>
    <row r="89" spans="1:28" ht="15.75" thickBot="1" x14ac:dyDescent="0.3">
      <c r="A89" s="13">
        <v>262</v>
      </c>
      <c r="B89" s="14" t="s">
        <v>46</v>
      </c>
      <c r="C89" s="13">
        <v>5006</v>
      </c>
      <c r="D89" s="15" t="s">
        <v>99</v>
      </c>
      <c r="E89" s="13">
        <v>4029</v>
      </c>
      <c r="F89" s="15" t="s">
        <v>107</v>
      </c>
      <c r="G89" s="13">
        <v>29</v>
      </c>
      <c r="H89" s="15" t="s">
        <v>107</v>
      </c>
      <c r="I89" s="13">
        <v>29</v>
      </c>
      <c r="K89" s="17">
        <f>SUMIF(COLLECTE!B:B,I89,COLLECTE!G:G)+SUMIF(DAV!I:I,I89,DAV!K:K)</f>
        <v>516.58133999999995</v>
      </c>
      <c r="L89" s="16"/>
      <c r="M89" s="16"/>
      <c r="N89" s="17">
        <f>SUMIF(CREDIT!B:B,I89,CREDIT!F:F)+SUMIF(LLD!L:L,I89,LLD!H:H)/1000</f>
        <v>72.599999999999994</v>
      </c>
      <c r="O89" s="16"/>
      <c r="P89" s="16"/>
      <c r="Q89" s="16"/>
      <c r="R89" s="16"/>
      <c r="S89" s="16"/>
      <c r="T89" s="16">
        <f>SUMIF(FORFAIT!B:B,I89,FORFAIT!G:G)</f>
        <v>5</v>
      </c>
      <c r="U89" s="16"/>
      <c r="V89" s="16"/>
      <c r="W89" s="16"/>
      <c r="X89" s="16"/>
      <c r="Y89" s="16"/>
      <c r="Z89" s="16">
        <f>SUMIF(PROACTIF!D:D,I89,PROACTIF!G:G)+SUMIF(PROACTIF!P:P,I89,PROACTIF!S:S)</f>
        <v>2</v>
      </c>
      <c r="AA89" s="16"/>
      <c r="AB89" s="16"/>
    </row>
    <row r="90" spans="1:28" ht="15.75" thickBot="1" x14ac:dyDescent="0.3">
      <c r="A90" s="13">
        <v>262</v>
      </c>
      <c r="B90" s="14" t="s">
        <v>46</v>
      </c>
      <c r="C90" s="13">
        <v>5006</v>
      </c>
      <c r="D90" s="15" t="s">
        <v>99</v>
      </c>
      <c r="E90" s="13">
        <v>4019</v>
      </c>
      <c r="F90" s="15" t="s">
        <v>108</v>
      </c>
      <c r="G90" s="13">
        <v>19</v>
      </c>
      <c r="H90" s="15" t="s">
        <v>108</v>
      </c>
      <c r="I90" s="13">
        <v>19</v>
      </c>
      <c r="K90" s="17">
        <f>SUMIF(COLLECTE!B:B,I90,COLLECTE!G:G)+SUMIF(DAV!I:I,I90,DAV!K:K)</f>
        <v>213.83505000000014</v>
      </c>
      <c r="L90" s="16"/>
      <c r="M90" s="16"/>
      <c r="N90" s="17">
        <f>SUMIF(CREDIT!B:B,I90,CREDIT!F:F)+SUMIF(LLD!L:L,I90,LLD!H:H)/1000</f>
        <v>3319.9656599999998</v>
      </c>
      <c r="O90" s="16"/>
      <c r="P90" s="16"/>
      <c r="Q90" s="16"/>
      <c r="R90" s="16"/>
      <c r="S90" s="16"/>
      <c r="T90" s="16">
        <f>SUMIF(FORFAIT!B:B,I90,FORFAIT!G:G)</f>
        <v>12</v>
      </c>
      <c r="U90" s="16"/>
      <c r="V90" s="16"/>
      <c r="W90" s="16"/>
      <c r="X90" s="16"/>
      <c r="Y90" s="16"/>
      <c r="Z90" s="16">
        <f>SUMIF(PROACTIF!D:D,I90,PROACTIF!G:G)+SUMIF(PROACTIF!P:P,I90,PROACTIF!S:S)</f>
        <v>-4</v>
      </c>
      <c r="AA90" s="16"/>
      <c r="AB90" s="16"/>
    </row>
    <row r="91" spans="1:28" ht="15.75" thickBot="1" x14ac:dyDescent="0.3">
      <c r="A91" s="13">
        <v>262</v>
      </c>
      <c r="B91" s="14" t="s">
        <v>46</v>
      </c>
      <c r="C91" s="13">
        <v>5006</v>
      </c>
      <c r="D91" s="15" t="s">
        <v>99</v>
      </c>
      <c r="E91" s="13">
        <v>4024</v>
      </c>
      <c r="F91" s="15" t="s">
        <v>109</v>
      </c>
      <c r="G91" s="13">
        <v>24</v>
      </c>
      <c r="H91" s="15" t="s">
        <v>109</v>
      </c>
      <c r="I91" s="13">
        <v>24</v>
      </c>
      <c r="K91" s="17">
        <f>SUMIF(COLLECTE!B:B,I91,COLLECTE!G:G)+SUMIF(DAV!I:I,I91,DAV!K:K)</f>
        <v>-566.86796000000004</v>
      </c>
      <c r="L91" s="16"/>
      <c r="M91" s="16"/>
      <c r="N91" s="17">
        <f>SUMIF(CREDIT!B:B,I91,CREDIT!F:F)+SUMIF(LLD!L:L,I91,LLD!H:H)/1000</f>
        <v>229</v>
      </c>
      <c r="O91" s="16"/>
      <c r="P91" s="16"/>
      <c r="Q91" s="16"/>
      <c r="R91" s="16"/>
      <c r="S91" s="16"/>
      <c r="T91" s="16">
        <f>SUMIF(FORFAIT!B:B,I91,FORFAIT!G:G)</f>
        <v>9</v>
      </c>
      <c r="U91" s="16"/>
      <c r="V91" s="16"/>
      <c r="W91" s="16"/>
      <c r="X91" s="16"/>
      <c r="Y91" s="16"/>
      <c r="Z91" s="16">
        <f>SUMIF(PROACTIF!D:D,I91,PROACTIF!G:G)+SUMIF(PROACTIF!P:P,I91,PROACTIF!S:S)</f>
        <v>-1</v>
      </c>
      <c r="AA91" s="16"/>
      <c r="AB91" s="16"/>
    </row>
    <row r="92" spans="1:28" ht="15.75" thickBot="1" x14ac:dyDescent="0.3">
      <c r="A92" s="13">
        <v>262</v>
      </c>
      <c r="B92" s="14" t="s">
        <v>46</v>
      </c>
      <c r="C92" s="13">
        <v>5006</v>
      </c>
      <c r="D92" s="15" t="s">
        <v>99</v>
      </c>
      <c r="E92" s="13">
        <v>4047</v>
      </c>
      <c r="F92" s="15" t="s">
        <v>110</v>
      </c>
      <c r="G92" s="13">
        <v>47</v>
      </c>
      <c r="H92" s="15" t="s">
        <v>110</v>
      </c>
      <c r="I92" s="13">
        <v>47</v>
      </c>
      <c r="K92" s="17">
        <f>SUMIF(COLLECTE!B:B,I92,COLLECTE!G:G)+SUMIF(DAV!I:I,I92,DAV!K:K)</f>
        <v>256.0221200000002</v>
      </c>
      <c r="L92" s="16"/>
      <c r="M92" s="16"/>
      <c r="N92" s="17">
        <f>SUMIF(CREDIT!B:B,I92,CREDIT!F:F)+SUMIF(LLD!L:L,I92,LLD!H:H)/1000</f>
        <v>2157.5647199999999</v>
      </c>
      <c r="O92" s="16"/>
      <c r="P92" s="16"/>
      <c r="Q92" s="16"/>
      <c r="R92" s="16"/>
      <c r="S92" s="16"/>
      <c r="T92" s="16">
        <f>SUMIF(FORFAIT!B:B,I92,FORFAIT!G:G)</f>
        <v>17</v>
      </c>
      <c r="U92" s="16"/>
      <c r="V92" s="16"/>
      <c r="W92" s="16"/>
      <c r="X92" s="16"/>
      <c r="Y92" s="16"/>
      <c r="Z92" s="16">
        <f>SUMIF(PROACTIF!D:D,I92,PROACTIF!G:G)+SUMIF(PROACTIF!P:P,I92,PROACTIF!S:S)</f>
        <v>16</v>
      </c>
      <c r="AA92" s="16"/>
      <c r="AB92" s="16"/>
    </row>
    <row r="93" spans="1:28" ht="15.75" thickBot="1" x14ac:dyDescent="0.3">
      <c r="A93" s="13">
        <v>262</v>
      </c>
      <c r="B93" s="14" t="s">
        <v>46</v>
      </c>
      <c r="C93" s="13">
        <v>5006</v>
      </c>
      <c r="D93" s="15" t="s">
        <v>99</v>
      </c>
      <c r="E93" s="13">
        <v>4026</v>
      </c>
      <c r="F93" s="15" t="s">
        <v>111</v>
      </c>
      <c r="G93" s="13">
        <v>26</v>
      </c>
      <c r="H93" s="15" t="s">
        <v>111</v>
      </c>
      <c r="I93" s="13">
        <v>26</v>
      </c>
      <c r="K93" s="17">
        <f>SUMIF(COLLECTE!B:B,I93,COLLECTE!G:G)+SUMIF(DAV!I:I,I93,DAV!K:K)</f>
        <v>-178.80257999999998</v>
      </c>
      <c r="L93" s="16"/>
      <c r="M93" s="16"/>
      <c r="N93" s="17">
        <f>SUMIF(CREDIT!B:B,I93,CREDIT!F:F)+SUMIF(LLD!L:L,I93,LLD!H:H)/1000</f>
        <v>0</v>
      </c>
      <c r="O93" s="16"/>
      <c r="P93" s="16"/>
      <c r="Q93" s="16"/>
      <c r="R93" s="16"/>
      <c r="S93" s="16"/>
      <c r="T93" s="16">
        <f>SUMIF(FORFAIT!B:B,I93,FORFAIT!G:G)</f>
        <v>3</v>
      </c>
      <c r="U93" s="16"/>
      <c r="V93" s="16"/>
      <c r="W93" s="16"/>
      <c r="X93" s="16"/>
      <c r="Y93" s="16"/>
      <c r="Z93" s="16">
        <f>SUMIF(PROACTIF!D:D,I93,PROACTIF!G:G)+SUMIF(PROACTIF!P:P,I93,PROACTIF!S:S)</f>
        <v>-1</v>
      </c>
      <c r="AA93" s="16"/>
      <c r="AB93" s="16"/>
    </row>
    <row r="94" spans="1:28" ht="15.75" thickBot="1" x14ac:dyDescent="0.3">
      <c r="A94" s="13">
        <v>262</v>
      </c>
      <c r="B94" s="14" t="s">
        <v>46</v>
      </c>
      <c r="C94" s="13">
        <v>5006</v>
      </c>
      <c r="D94" s="15" t="s">
        <v>99</v>
      </c>
      <c r="E94" s="13">
        <v>4025</v>
      </c>
      <c r="F94" s="15" t="s">
        <v>112</v>
      </c>
      <c r="G94" s="13">
        <v>25</v>
      </c>
      <c r="H94" s="15" t="s">
        <v>112</v>
      </c>
      <c r="I94" s="13">
        <v>25</v>
      </c>
      <c r="K94" s="17">
        <f>SUMIF(COLLECTE!B:B,I94,COLLECTE!G:G)+SUMIF(DAV!I:I,I94,DAV!K:K)</f>
        <v>61.830180000000013</v>
      </c>
      <c r="L94" s="16"/>
      <c r="M94" s="16"/>
      <c r="N94" s="17">
        <f>SUMIF(CREDIT!B:B,I94,CREDIT!F:F)+SUMIF(LLD!L:L,I94,LLD!H:H)/1000</f>
        <v>1532.32069</v>
      </c>
      <c r="O94" s="16"/>
      <c r="P94" s="16"/>
      <c r="Q94" s="16"/>
      <c r="R94" s="16"/>
      <c r="S94" s="16"/>
      <c r="T94" s="16">
        <f>SUMIF(FORFAIT!B:B,I94,FORFAIT!G:G)</f>
        <v>10</v>
      </c>
      <c r="U94" s="16"/>
      <c r="V94" s="16"/>
      <c r="W94" s="16"/>
      <c r="X94" s="16"/>
      <c r="Y94" s="16"/>
      <c r="Z94" s="16">
        <f>SUMIF(PROACTIF!D:D,I94,PROACTIF!G:G)+SUMIF(PROACTIF!P:P,I94,PROACTIF!S:S)</f>
        <v>0</v>
      </c>
      <c r="AA94" s="16"/>
      <c r="AB94" s="16"/>
    </row>
    <row r="95" spans="1:28" ht="15.75" thickBot="1" x14ac:dyDescent="0.3">
      <c r="A95" s="13">
        <v>262</v>
      </c>
      <c r="B95" s="14" t="s">
        <v>46</v>
      </c>
      <c r="C95" s="13">
        <v>5006</v>
      </c>
      <c r="D95" s="15" t="s">
        <v>99</v>
      </c>
      <c r="E95" s="13">
        <v>4045</v>
      </c>
      <c r="F95" s="15" t="s">
        <v>113</v>
      </c>
      <c r="G95" s="13">
        <v>45</v>
      </c>
      <c r="H95" s="15" t="s">
        <v>113</v>
      </c>
      <c r="I95" s="13">
        <v>45</v>
      </c>
      <c r="K95" s="17">
        <f>SUMIF(COLLECTE!B:B,I95,COLLECTE!G:G)+SUMIF(DAV!I:I,I95,DAV!K:K)</f>
        <v>201.02637000000027</v>
      </c>
      <c r="L95" s="16"/>
      <c r="M95" s="16"/>
      <c r="N95" s="17">
        <f>SUMIF(CREDIT!B:B,I95,CREDIT!F:F)+SUMIF(LLD!L:L,I95,LLD!H:H)/1000</f>
        <v>1013.1042</v>
      </c>
      <c r="O95" s="16"/>
      <c r="P95" s="16"/>
      <c r="Q95" s="16"/>
      <c r="R95" s="16"/>
      <c r="S95" s="16"/>
      <c r="T95" s="16">
        <f>SUMIF(FORFAIT!B:B,I95,FORFAIT!G:G)</f>
        <v>21</v>
      </c>
      <c r="U95" s="16"/>
      <c r="V95" s="16"/>
      <c r="W95" s="16"/>
      <c r="X95" s="16"/>
      <c r="Y95" s="16"/>
      <c r="Z95" s="16">
        <f>SUMIF(PROACTIF!D:D,I95,PROACTIF!G:G)+SUMIF(PROACTIF!P:P,I95,PROACTIF!S:S)</f>
        <v>-7</v>
      </c>
      <c r="AA95" s="16"/>
      <c r="AB95" s="16"/>
    </row>
    <row r="96" spans="1:28" ht="15.75" thickBot="1" x14ac:dyDescent="0.3">
      <c r="A96" s="13">
        <v>262</v>
      </c>
      <c r="B96" s="14" t="s">
        <v>46</v>
      </c>
      <c r="C96" s="13">
        <v>5006</v>
      </c>
      <c r="D96" s="15" t="s">
        <v>99</v>
      </c>
      <c r="E96" s="13">
        <v>4043</v>
      </c>
      <c r="F96" s="15" t="s">
        <v>114</v>
      </c>
      <c r="G96" s="13">
        <v>18</v>
      </c>
      <c r="H96" s="15" t="s">
        <v>115</v>
      </c>
      <c r="I96" s="13">
        <v>18</v>
      </c>
      <c r="K96" s="17">
        <f>SUMIF(COLLECTE!B:B,I96,COLLECTE!G:G)+SUMIF(DAV!I:I,I96,DAV!K:K)</f>
        <v>5239.9058799999993</v>
      </c>
      <c r="L96" s="16"/>
      <c r="M96" s="16"/>
      <c r="N96" s="17">
        <f>SUMIF(CREDIT!B:B,I96,CREDIT!F:F)+SUMIF(LLD!L:L,I96,LLD!H:H)/1000</f>
        <v>11215.499299999999</v>
      </c>
      <c r="O96" s="16"/>
      <c r="P96" s="16"/>
      <c r="Q96" s="16"/>
      <c r="R96" s="16"/>
      <c r="S96" s="16"/>
      <c r="T96" s="16">
        <f>SUMIF(FORFAIT!B:B,I96,FORFAIT!G:G)</f>
        <v>70</v>
      </c>
      <c r="U96" s="16"/>
      <c r="V96" s="16"/>
      <c r="W96" s="16"/>
      <c r="X96" s="16"/>
      <c r="Y96" s="16"/>
      <c r="Z96" s="16">
        <f>SUMIF(PROACTIF!D:D,I96,PROACTIF!G:G)+SUMIF(PROACTIF!P:P,I96,PROACTIF!S:S)</f>
        <v>41</v>
      </c>
      <c r="AA96" s="16"/>
      <c r="AB96" s="16"/>
    </row>
    <row r="97" spans="1:28" ht="15.75" thickBot="1" x14ac:dyDescent="0.3">
      <c r="A97" s="13">
        <v>262</v>
      </c>
      <c r="B97" s="14" t="s">
        <v>46</v>
      </c>
      <c r="C97" s="13">
        <v>5006</v>
      </c>
      <c r="D97" s="15" t="s">
        <v>99</v>
      </c>
      <c r="E97" s="13">
        <v>4043</v>
      </c>
      <c r="F97" s="15" t="s">
        <v>114</v>
      </c>
      <c r="G97" s="13">
        <v>50</v>
      </c>
      <c r="H97" s="15" t="s">
        <v>116</v>
      </c>
      <c r="I97" s="13">
        <v>50</v>
      </c>
      <c r="K97" s="17">
        <f>SUMIF(COLLECTE!B:B,I97,COLLECTE!G:G)+SUMIF(DAV!I:I,I97,DAV!K:K)</f>
        <v>-143.04325999999998</v>
      </c>
      <c r="L97" s="16"/>
      <c r="M97" s="16"/>
      <c r="N97" s="17">
        <f>SUMIF(CREDIT!B:B,I97,CREDIT!F:F)+SUMIF(LLD!L:L,I97,LLD!H:H)/1000</f>
        <v>50</v>
      </c>
      <c r="O97" s="16"/>
      <c r="P97" s="16"/>
      <c r="Q97" s="16"/>
      <c r="R97" s="16"/>
      <c r="S97" s="16"/>
      <c r="T97" s="16">
        <f>SUMIF(FORFAIT!B:B,I97,FORFAIT!G:G)</f>
        <v>3</v>
      </c>
      <c r="U97" s="16"/>
      <c r="V97" s="16"/>
      <c r="W97" s="16"/>
      <c r="X97" s="16"/>
      <c r="Y97" s="16"/>
      <c r="Z97" s="16">
        <f>SUMIF(PROACTIF!D:D,I97,PROACTIF!G:G)+SUMIF(PROACTIF!P:P,I97,PROACTIF!S:S)</f>
        <v>4</v>
      </c>
      <c r="AA97" s="16"/>
      <c r="AB97" s="16"/>
    </row>
    <row r="98" spans="1:28" ht="15.75" thickBot="1" x14ac:dyDescent="0.3">
      <c r="A98" s="13">
        <v>262</v>
      </c>
      <c r="B98" s="14" t="s">
        <v>46</v>
      </c>
      <c r="C98" s="13">
        <v>5006</v>
      </c>
      <c r="D98" s="15" t="s">
        <v>99</v>
      </c>
      <c r="E98" s="13">
        <v>4043</v>
      </c>
      <c r="F98" s="15" t="s">
        <v>114</v>
      </c>
      <c r="G98" s="13">
        <v>43</v>
      </c>
      <c r="H98" s="15" t="s">
        <v>114</v>
      </c>
      <c r="I98" s="13">
        <v>43</v>
      </c>
      <c r="K98" s="17">
        <f>SUMIF(COLLECTE!B:B,I98,COLLECTE!G:G)+SUMIF(DAV!I:I,I98,DAV!K:K)</f>
        <v>973.23178999999971</v>
      </c>
      <c r="L98" s="16"/>
      <c r="M98" s="16"/>
      <c r="N98" s="17">
        <f>SUMIF(CREDIT!B:B,I98,CREDIT!F:F)+SUMIF(LLD!L:L,I98,LLD!H:H)/1000</f>
        <v>3720.7788599999999</v>
      </c>
      <c r="O98" s="16"/>
      <c r="P98" s="16"/>
      <c r="Q98" s="16"/>
      <c r="R98" s="16"/>
      <c r="S98" s="16"/>
      <c r="T98" s="16">
        <f>SUMIF(FORFAIT!B:B,I98,FORFAIT!G:G)</f>
        <v>25</v>
      </c>
      <c r="U98" s="16"/>
      <c r="V98" s="16"/>
      <c r="W98" s="16"/>
      <c r="X98" s="16"/>
      <c r="Y98" s="16"/>
      <c r="Z98" s="16">
        <f>SUMIF(PROACTIF!D:D,I98,PROACTIF!G:G)+SUMIF(PROACTIF!P:P,I98,PROACTIF!S:S)</f>
        <v>3</v>
      </c>
      <c r="AA98" s="16"/>
      <c r="AB98" s="16"/>
    </row>
    <row r="99" spans="1:28" ht="15.75" thickBot="1" x14ac:dyDescent="0.3">
      <c r="A99" s="13">
        <v>262</v>
      </c>
      <c r="B99" s="14" t="s">
        <v>46</v>
      </c>
      <c r="C99" s="13">
        <v>5006</v>
      </c>
      <c r="D99" s="15" t="s">
        <v>99</v>
      </c>
      <c r="E99" s="13">
        <v>4048</v>
      </c>
      <c r="F99" s="15" t="s">
        <v>117</v>
      </c>
      <c r="G99" s="13">
        <v>40</v>
      </c>
      <c r="H99" s="15" t="s">
        <v>118</v>
      </c>
      <c r="I99" s="13">
        <v>40</v>
      </c>
      <c r="K99" s="17">
        <f>SUMIF(COLLECTE!B:B,I99,COLLECTE!G:G)+SUMIF(DAV!I:I,I99,DAV!K:K)</f>
        <v>28.279060000000037</v>
      </c>
      <c r="L99" s="16"/>
      <c r="M99" s="16"/>
      <c r="N99" s="17">
        <f>SUMIF(CREDIT!B:B,I99,CREDIT!F:F)+SUMIF(LLD!L:L,I99,LLD!H:H)/1000</f>
        <v>45.86</v>
      </c>
      <c r="O99" s="16"/>
      <c r="P99" s="16"/>
      <c r="Q99" s="16"/>
      <c r="R99" s="16"/>
      <c r="S99" s="16"/>
      <c r="T99" s="16">
        <f>SUMIF(FORFAIT!B:B,I99,FORFAIT!G:G)</f>
        <v>3</v>
      </c>
      <c r="U99" s="16"/>
      <c r="V99" s="16"/>
      <c r="W99" s="16"/>
      <c r="X99" s="16"/>
      <c r="Y99" s="16"/>
      <c r="Z99" s="16">
        <f>SUMIF(PROACTIF!D:D,I99,PROACTIF!G:G)+SUMIF(PROACTIF!P:P,I99,PROACTIF!S:S)</f>
        <v>1</v>
      </c>
      <c r="AA99" s="16"/>
      <c r="AB99" s="16"/>
    </row>
    <row r="100" spans="1:28" ht="15.75" thickBot="1" x14ac:dyDescent="0.3">
      <c r="A100" s="13">
        <v>262</v>
      </c>
      <c r="B100" s="14" t="s">
        <v>46</v>
      </c>
      <c r="C100" s="13">
        <v>5006</v>
      </c>
      <c r="D100" s="15" t="s">
        <v>99</v>
      </c>
      <c r="E100" s="13">
        <v>4048</v>
      </c>
      <c r="F100" s="15" t="s">
        <v>117</v>
      </c>
      <c r="G100" s="13">
        <v>48</v>
      </c>
      <c r="H100" s="15" t="s">
        <v>117</v>
      </c>
      <c r="I100" s="13">
        <v>48</v>
      </c>
      <c r="K100" s="17">
        <f>SUMIF(COLLECTE!B:B,I100,COLLECTE!G:G)+SUMIF(DAV!I:I,I100,DAV!K:K)</f>
        <v>-272.08197999999999</v>
      </c>
      <c r="L100" s="16"/>
      <c r="M100" s="16"/>
      <c r="N100" s="17">
        <f>SUMIF(CREDIT!B:B,I100,CREDIT!F:F)+SUMIF(LLD!L:L,I100,LLD!H:H)/1000</f>
        <v>79.912999999999997</v>
      </c>
      <c r="O100" s="16"/>
      <c r="P100" s="16"/>
      <c r="Q100" s="16"/>
      <c r="R100" s="16"/>
      <c r="S100" s="16"/>
      <c r="T100" s="16">
        <f>SUMIF(FORFAIT!B:B,I100,FORFAIT!G:G)</f>
        <v>4</v>
      </c>
      <c r="U100" s="16"/>
      <c r="V100" s="16"/>
      <c r="W100" s="16"/>
      <c r="X100" s="16"/>
      <c r="Y100" s="16"/>
      <c r="Z100" s="16">
        <f>SUMIF(PROACTIF!D:D,I100,PROACTIF!G:G)+SUMIF(PROACTIF!P:P,I100,PROACTIF!S:S)</f>
        <v>-3</v>
      </c>
      <c r="AA100" s="16"/>
      <c r="AB100" s="16"/>
    </row>
    <row r="101" spans="1:28" ht="15.75" thickBot="1" x14ac:dyDescent="0.3">
      <c r="A101" s="13">
        <v>262</v>
      </c>
      <c r="B101" s="14" t="s">
        <v>46</v>
      </c>
      <c r="C101" s="13">
        <v>5006</v>
      </c>
      <c r="D101" s="15" t="s">
        <v>99</v>
      </c>
      <c r="E101" s="13">
        <v>4010</v>
      </c>
      <c r="F101" s="15" t="s">
        <v>119</v>
      </c>
      <c r="G101" s="13">
        <v>10</v>
      </c>
      <c r="H101" s="15" t="s">
        <v>119</v>
      </c>
      <c r="I101" s="13">
        <v>10</v>
      </c>
      <c r="K101" s="17">
        <f>SUMIF(COLLECTE!B:B,I101,COLLECTE!G:G)+SUMIF(DAV!I:I,I101,DAV!K:K)</f>
        <v>49.284690000000097</v>
      </c>
      <c r="L101" s="16"/>
      <c r="M101" s="16"/>
      <c r="N101" s="17">
        <f>SUMIF(CREDIT!B:B,I101,CREDIT!F:F)+SUMIF(LLD!L:L,I101,LLD!H:H)/1000</f>
        <v>0</v>
      </c>
      <c r="O101" s="16"/>
      <c r="P101" s="16"/>
      <c r="Q101" s="16"/>
      <c r="R101" s="16"/>
      <c r="S101" s="16"/>
      <c r="T101" s="16">
        <f>SUMIF(FORFAIT!B:B,I101,FORFAIT!G:G)</f>
        <v>2</v>
      </c>
      <c r="U101" s="16"/>
      <c r="V101" s="16"/>
      <c r="W101" s="16"/>
      <c r="X101" s="16"/>
      <c r="Y101" s="16"/>
      <c r="Z101" s="16">
        <f>SUMIF(PROACTIF!D:D,I101,PROACTIF!G:G)+SUMIF(PROACTIF!P:P,I101,PROACTIF!S:S)</f>
        <v>-4</v>
      </c>
      <c r="AA101" s="16"/>
      <c r="AB101" s="16"/>
    </row>
    <row r="102" spans="1:28" ht="15.75" thickBot="1" x14ac:dyDescent="0.3">
      <c r="A102" s="13">
        <v>262</v>
      </c>
      <c r="B102" s="14" t="s">
        <v>46</v>
      </c>
      <c r="C102" s="13">
        <v>5006</v>
      </c>
      <c r="D102" s="15" t="s">
        <v>99</v>
      </c>
      <c r="E102" s="13">
        <v>4054</v>
      </c>
      <c r="F102" s="15" t="s">
        <v>120</v>
      </c>
      <c r="G102" s="13">
        <v>54</v>
      </c>
      <c r="H102" s="15" t="s">
        <v>120</v>
      </c>
      <c r="I102" s="13">
        <v>54</v>
      </c>
      <c r="K102" s="17">
        <f>SUMIF(COLLECTE!B:B,I102,COLLECTE!G:G)+SUMIF(DAV!I:I,I102,DAV!K:K)</f>
        <v>111.90408000000002</v>
      </c>
      <c r="L102" s="16"/>
      <c r="M102" s="16"/>
      <c r="N102" s="17">
        <f>SUMIF(CREDIT!B:B,I102,CREDIT!F:F)+SUMIF(LLD!L:L,I102,LLD!H:H)/1000</f>
        <v>129.19999999999999</v>
      </c>
      <c r="O102" s="16"/>
      <c r="P102" s="16"/>
      <c r="Q102" s="16"/>
      <c r="R102" s="16"/>
      <c r="S102" s="16"/>
      <c r="T102" s="16">
        <f>SUMIF(FORFAIT!B:B,I102,FORFAIT!G:G)</f>
        <v>7</v>
      </c>
      <c r="U102" s="16"/>
      <c r="V102" s="16"/>
      <c r="W102" s="16"/>
      <c r="X102" s="16"/>
      <c r="Y102" s="16"/>
      <c r="Z102" s="16">
        <f>SUMIF(PROACTIF!D:D,I102,PROACTIF!G:G)+SUMIF(PROACTIF!P:P,I102,PROACTIF!S:S)</f>
        <v>8</v>
      </c>
      <c r="AA102" s="16"/>
      <c r="AB102" s="16"/>
    </row>
    <row r="103" spans="1:28" ht="15.75" thickBot="1" x14ac:dyDescent="0.3">
      <c r="A103" s="13">
        <v>262</v>
      </c>
      <c r="B103" s="14" t="s">
        <v>46</v>
      </c>
      <c r="C103" s="13">
        <v>5006</v>
      </c>
      <c r="D103" s="15" t="s">
        <v>99</v>
      </c>
      <c r="E103" s="13">
        <v>4006</v>
      </c>
      <c r="F103" s="15" t="s">
        <v>121</v>
      </c>
      <c r="G103" s="13">
        <v>6</v>
      </c>
      <c r="H103" s="15" t="s">
        <v>121</v>
      </c>
      <c r="I103" s="13">
        <v>6</v>
      </c>
      <c r="K103" s="17">
        <f>SUMIF(COLLECTE!B:B,I103,COLLECTE!G:G)+SUMIF(DAV!I:I,I103,DAV!K:K)</f>
        <v>800.05914999999959</v>
      </c>
      <c r="L103" s="16"/>
      <c r="M103" s="16"/>
      <c r="N103" s="17">
        <f>SUMIF(CREDIT!B:B,I103,CREDIT!F:F)+SUMIF(LLD!L:L,I103,LLD!H:H)/1000</f>
        <v>99.612170000000006</v>
      </c>
      <c r="O103" s="16"/>
      <c r="P103" s="16"/>
      <c r="Q103" s="16"/>
      <c r="R103" s="16"/>
      <c r="S103" s="16"/>
      <c r="T103" s="16">
        <f>SUMIF(FORFAIT!B:B,I103,FORFAIT!G:G)</f>
        <v>14</v>
      </c>
      <c r="U103" s="16"/>
      <c r="V103" s="16"/>
      <c r="W103" s="16"/>
      <c r="X103" s="16"/>
      <c r="Y103" s="16"/>
      <c r="Z103" s="16">
        <f>SUMIF(PROACTIF!D:D,I103,PROACTIF!G:G)+SUMIF(PROACTIF!P:P,I103,PROACTIF!S:S)</f>
        <v>-2</v>
      </c>
      <c r="AA103" s="16"/>
      <c r="AB103" s="16"/>
    </row>
    <row r="104" spans="1:28" ht="15.75" thickBot="1" x14ac:dyDescent="0.3">
      <c r="A104" s="13">
        <v>262</v>
      </c>
      <c r="B104" s="14" t="s">
        <v>46</v>
      </c>
      <c r="C104" s="13">
        <v>5006</v>
      </c>
      <c r="D104" s="15" t="s">
        <v>99</v>
      </c>
      <c r="E104" s="13">
        <v>4020</v>
      </c>
      <c r="F104" s="15" t="s">
        <v>122</v>
      </c>
      <c r="G104" s="13">
        <v>20</v>
      </c>
      <c r="H104" s="15" t="s">
        <v>122</v>
      </c>
      <c r="I104" s="13">
        <v>20</v>
      </c>
      <c r="K104" s="17">
        <f>SUMIF(COLLECTE!B:B,I104,COLLECTE!G:G)+SUMIF(DAV!I:I,I104,DAV!K:K)</f>
        <v>439.36662000000013</v>
      </c>
      <c r="L104" s="16"/>
      <c r="M104" s="16"/>
      <c r="N104" s="17">
        <f>SUMIF(CREDIT!B:B,I104,CREDIT!F:F)+SUMIF(LLD!L:L,I104,LLD!H:H)/1000</f>
        <v>1431.65705</v>
      </c>
      <c r="O104" s="16"/>
      <c r="P104" s="16"/>
      <c r="Q104" s="16"/>
      <c r="R104" s="16"/>
      <c r="S104" s="16"/>
      <c r="T104" s="16">
        <f>SUMIF(FORFAIT!B:B,I104,FORFAIT!G:G)</f>
        <v>12</v>
      </c>
      <c r="U104" s="16"/>
      <c r="V104" s="16"/>
      <c r="W104" s="16"/>
      <c r="X104" s="16"/>
      <c r="Y104" s="16"/>
      <c r="Z104" s="16">
        <f>SUMIF(PROACTIF!D:D,I104,PROACTIF!G:G)+SUMIF(PROACTIF!P:P,I104,PROACTIF!S:S)</f>
        <v>-11</v>
      </c>
      <c r="AA104" s="16"/>
      <c r="AB104" s="16"/>
    </row>
    <row r="105" spans="1:28" ht="15.75" thickBot="1" x14ac:dyDescent="0.3">
      <c r="A105" s="13">
        <v>262</v>
      </c>
      <c r="B105" s="14" t="s">
        <v>46</v>
      </c>
      <c r="C105" s="13">
        <v>5006</v>
      </c>
      <c r="D105" s="15" t="s">
        <v>99</v>
      </c>
      <c r="E105" s="13">
        <v>4012</v>
      </c>
      <c r="F105" s="15" t="s">
        <v>123</v>
      </c>
      <c r="G105" s="13">
        <v>12</v>
      </c>
      <c r="H105" s="15" t="s">
        <v>124</v>
      </c>
      <c r="I105" s="13">
        <v>12</v>
      </c>
      <c r="K105" s="17">
        <f>SUMIF(COLLECTE!B:B,I105,COLLECTE!G:G)+SUMIF(DAV!I:I,I105,DAV!K:K)</f>
        <v>-159.67615999999998</v>
      </c>
      <c r="L105" s="16"/>
      <c r="M105" s="16"/>
      <c r="N105" s="17">
        <f>SUMIF(CREDIT!B:B,I105,CREDIT!F:F)+SUMIF(LLD!L:L,I105,LLD!H:H)/1000</f>
        <v>15</v>
      </c>
      <c r="O105" s="16"/>
      <c r="P105" s="16"/>
      <c r="Q105" s="16"/>
      <c r="R105" s="16"/>
      <c r="S105" s="16"/>
      <c r="T105" s="16">
        <f>SUMIF(FORFAIT!B:B,I105,FORFAIT!G:G)</f>
        <v>3</v>
      </c>
      <c r="U105" s="16"/>
      <c r="V105" s="16"/>
      <c r="W105" s="16"/>
      <c r="X105" s="16"/>
      <c r="Y105" s="16"/>
      <c r="Z105" s="16">
        <f>SUMIF(PROACTIF!D:D,I105,PROACTIF!G:G)+SUMIF(PROACTIF!P:P,I105,PROACTIF!S:S)</f>
        <v>-5</v>
      </c>
      <c r="AA105" s="16"/>
      <c r="AB105" s="16"/>
    </row>
    <row r="106" spans="1:28" ht="15.75" thickBot="1" x14ac:dyDescent="0.3">
      <c r="A106" s="13">
        <v>262</v>
      </c>
      <c r="B106" s="14" t="s">
        <v>46</v>
      </c>
      <c r="C106" s="13">
        <v>5006</v>
      </c>
      <c r="D106" s="15" t="s">
        <v>99</v>
      </c>
      <c r="E106" s="13">
        <v>4023</v>
      </c>
      <c r="F106" s="15" t="s">
        <v>125</v>
      </c>
      <c r="G106" s="13">
        <v>23</v>
      </c>
      <c r="H106" s="15" t="s">
        <v>125</v>
      </c>
      <c r="I106" s="13">
        <v>23</v>
      </c>
      <c r="K106" s="17">
        <f>SUMIF(COLLECTE!B:B,I106,COLLECTE!G:G)+SUMIF(DAV!I:I,I106,DAV!K:K)</f>
        <v>718.5851399999998</v>
      </c>
      <c r="L106" s="16"/>
      <c r="M106" s="16"/>
      <c r="N106" s="17">
        <f>SUMIF(CREDIT!B:B,I106,CREDIT!F:F)+SUMIF(LLD!L:L,I106,LLD!H:H)/1000</f>
        <v>712</v>
      </c>
      <c r="O106" s="16"/>
      <c r="P106" s="16"/>
      <c r="Q106" s="16"/>
      <c r="R106" s="16"/>
      <c r="S106" s="16"/>
      <c r="T106" s="16">
        <f>SUMIF(FORFAIT!B:B,I106,FORFAIT!G:G)</f>
        <v>8</v>
      </c>
      <c r="U106" s="16"/>
      <c r="V106" s="16"/>
      <c r="W106" s="16"/>
      <c r="X106" s="16"/>
      <c r="Y106" s="16"/>
      <c r="Z106" s="16">
        <f>SUMIF(PROACTIF!D:D,I106,PROACTIF!G:G)+SUMIF(PROACTIF!P:P,I106,PROACTIF!S:S)</f>
        <v>2</v>
      </c>
      <c r="AA106" s="16"/>
      <c r="AB106" s="16"/>
    </row>
    <row r="107" spans="1:28" ht="15.75" thickBot="1" x14ac:dyDescent="0.3">
      <c r="A107" s="13">
        <v>264</v>
      </c>
      <c r="B107" s="14" t="s">
        <v>126</v>
      </c>
      <c r="C107" s="13">
        <v>5130</v>
      </c>
      <c r="D107" s="15" t="s">
        <v>127</v>
      </c>
      <c r="E107" s="13">
        <v>4132</v>
      </c>
      <c r="F107" s="15" t="s">
        <v>128</v>
      </c>
      <c r="G107" s="13">
        <v>132</v>
      </c>
      <c r="H107" s="15" t="s">
        <v>128</v>
      </c>
      <c r="I107" s="13">
        <v>132</v>
      </c>
      <c r="K107" s="17">
        <f>SUMIF(COLLECTE!B:B,I107,COLLECTE!G:G)+SUMIF(DAV!I:I,I107,DAV!K:K)</f>
        <v>92.011810000000054</v>
      </c>
      <c r="L107" s="16"/>
      <c r="M107" s="16"/>
      <c r="N107" s="17">
        <f>SUMIF(CREDIT!B:B,I107,CREDIT!F:F)+SUMIF(LLD!L:L,I107,LLD!H:H)/1000</f>
        <v>370.15451999999999</v>
      </c>
      <c r="O107" s="16"/>
      <c r="P107" s="16"/>
      <c r="Q107" s="16"/>
      <c r="R107" s="16"/>
      <c r="S107" s="16"/>
      <c r="T107" s="16">
        <f>SUMIF(FORFAIT!B:B,I107,FORFAIT!G:G)</f>
        <v>9</v>
      </c>
      <c r="U107" s="16"/>
      <c r="V107" s="16"/>
      <c r="W107" s="16"/>
      <c r="X107" s="16"/>
      <c r="Y107" s="16"/>
      <c r="Z107" s="16">
        <f>SUMIF(PROACTIF!D:D,I107,PROACTIF!G:G)+SUMIF(PROACTIF!P:P,I107,PROACTIF!S:S)</f>
        <v>-4</v>
      </c>
      <c r="AA107" s="16"/>
      <c r="AB107" s="16"/>
    </row>
    <row r="108" spans="1:28" ht="15.75" thickBot="1" x14ac:dyDescent="0.3">
      <c r="A108" s="13">
        <v>264</v>
      </c>
      <c r="B108" s="14" t="s">
        <v>126</v>
      </c>
      <c r="C108" s="13">
        <v>5130</v>
      </c>
      <c r="D108" s="15" t="s">
        <v>127</v>
      </c>
      <c r="E108" s="13">
        <v>4130</v>
      </c>
      <c r="F108" s="15" t="s">
        <v>129</v>
      </c>
      <c r="G108" s="13">
        <v>130</v>
      </c>
      <c r="H108" s="15" t="s">
        <v>129</v>
      </c>
      <c r="I108" s="13">
        <v>130</v>
      </c>
      <c r="K108" s="17">
        <f>SUMIF(COLLECTE!B:B,I108,COLLECTE!G:G)+SUMIF(DAV!I:I,I108,DAV!K:K)</f>
        <v>2140.4177399999999</v>
      </c>
      <c r="L108" s="16"/>
      <c r="M108" s="16"/>
      <c r="N108" s="17">
        <f>SUMIF(CREDIT!B:B,I108,CREDIT!F:F)+SUMIF(LLD!L:L,I108,LLD!H:H)/1000</f>
        <v>1687.64652</v>
      </c>
      <c r="O108" s="16"/>
      <c r="P108" s="16"/>
      <c r="Q108" s="16"/>
      <c r="R108" s="16"/>
      <c r="S108" s="16"/>
      <c r="T108" s="16">
        <f>SUMIF(FORFAIT!B:B,I108,FORFAIT!G:G)</f>
        <v>17</v>
      </c>
      <c r="U108" s="16"/>
      <c r="V108" s="16"/>
      <c r="W108" s="16"/>
      <c r="X108" s="16"/>
      <c r="Y108" s="16"/>
      <c r="Z108" s="16">
        <f>SUMIF(PROACTIF!D:D,I108,PROACTIF!G:G)+SUMIF(PROACTIF!P:P,I108,PROACTIF!S:S)</f>
        <v>2</v>
      </c>
      <c r="AA108" s="16"/>
      <c r="AB108" s="16"/>
    </row>
    <row r="109" spans="1:28" ht="15.75" thickBot="1" x14ac:dyDescent="0.3">
      <c r="A109" s="13">
        <v>264</v>
      </c>
      <c r="B109" s="14" t="s">
        <v>126</v>
      </c>
      <c r="C109" s="13">
        <v>5130</v>
      </c>
      <c r="D109" s="15" t="s">
        <v>127</v>
      </c>
      <c r="E109" s="13">
        <v>4134</v>
      </c>
      <c r="F109" s="15" t="s">
        <v>130</v>
      </c>
      <c r="G109" s="13">
        <v>134</v>
      </c>
      <c r="H109" s="15" t="s">
        <v>130</v>
      </c>
      <c r="I109" s="13">
        <v>134</v>
      </c>
      <c r="K109" s="17">
        <f>SUMIF(COLLECTE!B:B,I109,COLLECTE!G:G)+SUMIF(DAV!I:I,I109,DAV!K:K)</f>
        <v>117.44073999999995</v>
      </c>
      <c r="L109" s="16"/>
      <c r="M109" s="16"/>
      <c r="N109" s="17">
        <f>SUMIF(CREDIT!B:B,I109,CREDIT!F:F)+SUMIF(LLD!L:L,I109,LLD!H:H)/1000</f>
        <v>52.352829999999997</v>
      </c>
      <c r="O109" s="16"/>
      <c r="P109" s="16"/>
      <c r="Q109" s="16"/>
      <c r="R109" s="16"/>
      <c r="S109" s="16"/>
      <c r="T109" s="16">
        <f>SUMIF(FORFAIT!B:B,I109,FORFAIT!G:G)</f>
        <v>10</v>
      </c>
      <c r="U109" s="16"/>
      <c r="V109" s="16"/>
      <c r="W109" s="16"/>
      <c r="X109" s="16"/>
      <c r="Y109" s="16"/>
      <c r="Z109" s="16">
        <f>SUMIF(PROACTIF!D:D,I109,PROACTIF!G:G)+SUMIF(PROACTIF!P:P,I109,PROACTIF!S:S)</f>
        <v>2</v>
      </c>
      <c r="AA109" s="16"/>
      <c r="AB109" s="16"/>
    </row>
    <row r="110" spans="1:28" ht="15.75" thickBot="1" x14ac:dyDescent="0.3">
      <c r="A110" s="13">
        <v>264</v>
      </c>
      <c r="B110" s="14" t="s">
        <v>126</v>
      </c>
      <c r="C110" s="13">
        <v>5130</v>
      </c>
      <c r="D110" s="15" t="s">
        <v>127</v>
      </c>
      <c r="E110" s="13">
        <v>4135</v>
      </c>
      <c r="F110" s="15" t="s">
        <v>131</v>
      </c>
      <c r="G110" s="13">
        <v>135</v>
      </c>
      <c r="H110" s="15" t="s">
        <v>131</v>
      </c>
      <c r="I110" s="13">
        <v>135</v>
      </c>
      <c r="K110" s="17">
        <f>SUMIF(COLLECTE!B:B,I110,COLLECTE!G:G)+SUMIF(DAV!I:I,I110,DAV!K:K)</f>
        <v>-18.265839999999884</v>
      </c>
      <c r="L110" s="16"/>
      <c r="M110" s="16"/>
      <c r="N110" s="17">
        <f>SUMIF(CREDIT!B:B,I110,CREDIT!F:F)+SUMIF(LLD!L:L,I110,LLD!H:H)/1000</f>
        <v>741.76423</v>
      </c>
      <c r="O110" s="16"/>
      <c r="P110" s="16"/>
      <c r="Q110" s="16"/>
      <c r="R110" s="16"/>
      <c r="S110" s="16"/>
      <c r="T110" s="16">
        <f>SUMIF(FORFAIT!B:B,I110,FORFAIT!G:G)</f>
        <v>8</v>
      </c>
      <c r="U110" s="16"/>
      <c r="V110" s="16"/>
      <c r="W110" s="16"/>
      <c r="X110" s="16"/>
      <c r="Y110" s="16"/>
      <c r="Z110" s="16">
        <f>SUMIF(PROACTIF!D:D,I110,PROACTIF!G:G)+SUMIF(PROACTIF!P:P,I110,PROACTIF!S:S)</f>
        <v>2</v>
      </c>
      <c r="AA110" s="16"/>
      <c r="AB110" s="16"/>
    </row>
    <row r="111" spans="1:28" ht="15.75" thickBot="1" x14ac:dyDescent="0.3">
      <c r="A111" s="13">
        <v>264</v>
      </c>
      <c r="B111" s="14" t="s">
        <v>126</v>
      </c>
      <c r="C111" s="13">
        <v>5130</v>
      </c>
      <c r="D111" s="15" t="s">
        <v>127</v>
      </c>
      <c r="E111" s="13">
        <v>4133</v>
      </c>
      <c r="F111" s="15" t="s">
        <v>132</v>
      </c>
      <c r="G111" s="13">
        <v>133</v>
      </c>
      <c r="H111" s="15" t="s">
        <v>132</v>
      </c>
      <c r="I111" s="13">
        <v>133</v>
      </c>
      <c r="K111" s="17">
        <f>SUMIF(COLLECTE!B:B,I111,COLLECTE!G:G)+SUMIF(DAV!I:I,I111,DAV!K:K)</f>
        <v>-135.60595000000006</v>
      </c>
      <c r="L111" s="16"/>
      <c r="M111" s="16"/>
      <c r="N111" s="17">
        <f>SUMIF(CREDIT!B:B,I111,CREDIT!F:F)+SUMIF(LLD!L:L,I111,LLD!H:H)/1000</f>
        <v>0</v>
      </c>
      <c r="O111" s="16"/>
      <c r="P111" s="16"/>
      <c r="Q111" s="16"/>
      <c r="R111" s="16"/>
      <c r="S111" s="16"/>
      <c r="T111" s="16">
        <f>SUMIF(FORFAIT!B:B,I111,FORFAIT!G:G)</f>
        <v>3</v>
      </c>
      <c r="U111" s="16"/>
      <c r="V111" s="16"/>
      <c r="W111" s="16"/>
      <c r="X111" s="16"/>
      <c r="Y111" s="16"/>
      <c r="Z111" s="16">
        <f>SUMIF(PROACTIF!D:D,I111,PROACTIF!G:G)+SUMIF(PROACTIF!P:P,I111,PROACTIF!S:S)</f>
        <v>0</v>
      </c>
      <c r="AA111" s="16"/>
      <c r="AB111" s="16"/>
    </row>
    <row r="112" spans="1:28" ht="15.75" thickBot="1" x14ac:dyDescent="0.3">
      <c r="A112" s="13">
        <v>264</v>
      </c>
      <c r="B112" s="14" t="s">
        <v>126</v>
      </c>
      <c r="C112" s="13">
        <v>5130</v>
      </c>
      <c r="D112" s="15" t="s">
        <v>127</v>
      </c>
      <c r="E112" s="13">
        <v>4162</v>
      </c>
      <c r="F112" s="15" t="s">
        <v>133</v>
      </c>
      <c r="G112" s="13">
        <v>162</v>
      </c>
      <c r="H112" s="15" t="s">
        <v>133</v>
      </c>
      <c r="I112" s="13">
        <v>162</v>
      </c>
      <c r="K112" s="17">
        <f>SUMIF(COLLECTE!B:B,I112,COLLECTE!G:G)+SUMIF(DAV!I:I,I112,DAV!K:K)</f>
        <v>-31.466799999999978</v>
      </c>
      <c r="L112" s="16"/>
      <c r="M112" s="16"/>
      <c r="N112" s="17">
        <f>SUMIF(CREDIT!B:B,I112,CREDIT!F:F)+SUMIF(LLD!L:L,I112,LLD!H:H)/1000</f>
        <v>1401.2315799999999</v>
      </c>
      <c r="O112" s="16"/>
      <c r="P112" s="16"/>
      <c r="Q112" s="16"/>
      <c r="R112" s="16"/>
      <c r="S112" s="16"/>
      <c r="T112" s="16">
        <f>SUMIF(FORFAIT!B:B,I112,FORFAIT!G:G)</f>
        <v>5</v>
      </c>
      <c r="U112" s="16"/>
      <c r="V112" s="16"/>
      <c r="W112" s="16"/>
      <c r="X112" s="16"/>
      <c r="Y112" s="16"/>
      <c r="Z112" s="16">
        <f>SUMIF(PROACTIF!D:D,I112,PROACTIF!G:G)+SUMIF(PROACTIF!P:P,I112,PROACTIF!S:S)</f>
        <v>-3</v>
      </c>
      <c r="AA112" s="16"/>
      <c r="AB112" s="16"/>
    </row>
    <row r="113" spans="1:28" ht="15.75" thickBot="1" x14ac:dyDescent="0.3">
      <c r="A113" s="13">
        <v>264</v>
      </c>
      <c r="B113" s="14" t="s">
        <v>126</v>
      </c>
      <c r="C113" s="13">
        <v>5130</v>
      </c>
      <c r="D113" s="15" t="s">
        <v>127</v>
      </c>
      <c r="E113" s="13">
        <v>4162</v>
      </c>
      <c r="F113" s="15" t="s">
        <v>133</v>
      </c>
      <c r="G113" s="13">
        <v>163</v>
      </c>
      <c r="H113" s="15" t="s">
        <v>134</v>
      </c>
      <c r="I113" s="13">
        <v>163</v>
      </c>
      <c r="K113" s="17">
        <f>SUMIF(COLLECTE!B:B,I113,COLLECTE!G:G)+SUMIF(DAV!I:I,I113,DAV!K:K)</f>
        <v>-51.24992000000006</v>
      </c>
      <c r="L113" s="16"/>
      <c r="M113" s="16"/>
      <c r="N113" s="17">
        <f>SUMIF(CREDIT!B:B,I113,CREDIT!F:F)+SUMIF(LLD!L:L,I113,LLD!H:H)/1000</f>
        <v>13.5</v>
      </c>
      <c r="O113" s="16"/>
      <c r="P113" s="16"/>
      <c r="Q113" s="16"/>
      <c r="R113" s="16"/>
      <c r="S113" s="16"/>
      <c r="T113" s="16">
        <f>SUMIF(FORFAIT!B:B,I113,FORFAIT!G:G)</f>
        <v>3</v>
      </c>
      <c r="U113" s="16"/>
      <c r="V113" s="16"/>
      <c r="W113" s="16"/>
      <c r="X113" s="16"/>
      <c r="Y113" s="16"/>
      <c r="Z113" s="16">
        <f>SUMIF(PROACTIF!D:D,I113,PROACTIF!G:G)+SUMIF(PROACTIF!P:P,I113,PROACTIF!S:S)</f>
        <v>0</v>
      </c>
      <c r="AA113" s="16"/>
      <c r="AB113" s="16"/>
    </row>
    <row r="114" spans="1:28" ht="15.75" thickBot="1" x14ac:dyDescent="0.3">
      <c r="A114" s="13">
        <v>264</v>
      </c>
      <c r="B114" s="14" t="s">
        <v>126</v>
      </c>
      <c r="C114" s="13">
        <v>5130</v>
      </c>
      <c r="D114" s="15" t="s">
        <v>127</v>
      </c>
      <c r="E114" s="13">
        <v>4147</v>
      </c>
      <c r="F114" s="15" t="s">
        <v>135</v>
      </c>
      <c r="G114" s="13">
        <v>147</v>
      </c>
      <c r="H114" s="15" t="s">
        <v>135</v>
      </c>
      <c r="I114" s="13">
        <v>147</v>
      </c>
      <c r="K114" s="17">
        <f>SUMIF(COLLECTE!B:B,I114,COLLECTE!G:G)+SUMIF(DAV!I:I,I114,DAV!K:K)</f>
        <v>-460.51378000000011</v>
      </c>
      <c r="L114" s="16"/>
      <c r="M114" s="16"/>
      <c r="N114" s="17">
        <f>SUMIF(CREDIT!B:B,I114,CREDIT!F:F)+SUMIF(LLD!L:L,I114,LLD!H:H)/1000</f>
        <v>490.79825999999997</v>
      </c>
      <c r="O114" s="16"/>
      <c r="P114" s="16"/>
      <c r="Q114" s="16"/>
      <c r="R114" s="16"/>
      <c r="S114" s="16"/>
      <c r="T114" s="16">
        <f>SUMIF(FORFAIT!B:B,I114,FORFAIT!G:G)</f>
        <v>11</v>
      </c>
      <c r="U114" s="16"/>
      <c r="V114" s="16"/>
      <c r="W114" s="16"/>
      <c r="X114" s="16"/>
      <c r="Y114" s="16"/>
      <c r="Z114" s="16">
        <f>SUMIF(PROACTIF!D:D,I114,PROACTIF!G:G)+SUMIF(PROACTIF!P:P,I114,PROACTIF!S:S)</f>
        <v>3</v>
      </c>
      <c r="AA114" s="16"/>
      <c r="AB114" s="16"/>
    </row>
    <row r="115" spans="1:28" ht="15.75" thickBot="1" x14ac:dyDescent="0.3">
      <c r="A115" s="13">
        <v>264</v>
      </c>
      <c r="B115" s="14" t="s">
        <v>126</v>
      </c>
      <c r="C115" s="13">
        <v>5130</v>
      </c>
      <c r="D115" s="15" t="s">
        <v>127</v>
      </c>
      <c r="E115" s="13">
        <v>4141</v>
      </c>
      <c r="F115" s="15" t="s">
        <v>136</v>
      </c>
      <c r="G115" s="13">
        <v>141</v>
      </c>
      <c r="H115" s="15" t="s">
        <v>136</v>
      </c>
      <c r="I115" s="13">
        <v>141</v>
      </c>
      <c r="K115" s="17">
        <f>SUMIF(COLLECTE!B:B,I115,COLLECTE!G:G)+SUMIF(DAV!I:I,I115,DAV!K:K)</f>
        <v>199.21303</v>
      </c>
      <c r="L115" s="16"/>
      <c r="M115" s="16"/>
      <c r="N115" s="17">
        <f>SUMIF(CREDIT!B:B,I115,CREDIT!F:F)+SUMIF(LLD!L:L,I115,LLD!H:H)/1000</f>
        <v>155.39917</v>
      </c>
      <c r="O115" s="16"/>
      <c r="P115" s="16"/>
      <c r="Q115" s="16"/>
      <c r="R115" s="16"/>
      <c r="S115" s="16"/>
      <c r="T115" s="16">
        <f>SUMIF(FORFAIT!B:B,I115,FORFAIT!G:G)</f>
        <v>12</v>
      </c>
      <c r="U115" s="16"/>
      <c r="V115" s="16"/>
      <c r="W115" s="16"/>
      <c r="X115" s="16"/>
      <c r="Y115" s="16"/>
      <c r="Z115" s="16">
        <f>SUMIF(PROACTIF!D:D,I115,PROACTIF!G:G)+SUMIF(PROACTIF!P:P,I115,PROACTIF!S:S)</f>
        <v>7</v>
      </c>
      <c r="AA115" s="16"/>
      <c r="AB115" s="16"/>
    </row>
    <row r="116" spans="1:28" ht="15.75" thickBot="1" x14ac:dyDescent="0.3">
      <c r="A116" s="13">
        <v>264</v>
      </c>
      <c r="B116" s="14" t="s">
        <v>126</v>
      </c>
      <c r="C116" s="13">
        <v>5130</v>
      </c>
      <c r="D116" s="15" t="s">
        <v>127</v>
      </c>
      <c r="E116" s="13">
        <v>4139</v>
      </c>
      <c r="F116" s="15" t="s">
        <v>137</v>
      </c>
      <c r="G116" s="13">
        <v>139</v>
      </c>
      <c r="H116" s="15" t="s">
        <v>137</v>
      </c>
      <c r="I116" s="13">
        <v>139</v>
      </c>
      <c r="K116" s="17">
        <f>SUMIF(COLLECTE!B:B,I116,COLLECTE!G:G)+SUMIF(DAV!I:I,I116,DAV!K:K)</f>
        <v>325.6529000000001</v>
      </c>
      <c r="L116" s="16"/>
      <c r="M116" s="16"/>
      <c r="N116" s="17">
        <f>SUMIF(CREDIT!B:B,I116,CREDIT!F:F)+SUMIF(LLD!L:L,I116,LLD!H:H)/1000</f>
        <v>126.11</v>
      </c>
      <c r="O116" s="16"/>
      <c r="P116" s="16"/>
      <c r="Q116" s="16"/>
      <c r="R116" s="16"/>
      <c r="S116" s="16"/>
      <c r="T116" s="16">
        <f>SUMIF(FORFAIT!B:B,I116,FORFAIT!G:G)</f>
        <v>14</v>
      </c>
      <c r="U116" s="16"/>
      <c r="V116" s="16"/>
      <c r="W116" s="16"/>
      <c r="X116" s="16"/>
      <c r="Y116" s="16"/>
      <c r="Z116" s="16">
        <f>SUMIF(PROACTIF!D:D,I116,PROACTIF!G:G)+SUMIF(PROACTIF!P:P,I116,PROACTIF!S:S)</f>
        <v>5</v>
      </c>
      <c r="AA116" s="16"/>
      <c r="AB116" s="16"/>
    </row>
    <row r="117" spans="1:28" ht="15.75" thickBot="1" x14ac:dyDescent="0.3">
      <c r="A117" s="13">
        <v>264</v>
      </c>
      <c r="B117" s="14" t="s">
        <v>126</v>
      </c>
      <c r="C117" s="13">
        <v>5130</v>
      </c>
      <c r="D117" s="15" t="s">
        <v>127</v>
      </c>
      <c r="E117" s="13">
        <v>4139</v>
      </c>
      <c r="F117" s="15" t="s">
        <v>137</v>
      </c>
      <c r="G117" s="13">
        <v>152</v>
      </c>
      <c r="H117" s="15" t="s">
        <v>138</v>
      </c>
      <c r="I117" s="13">
        <v>152</v>
      </c>
      <c r="K117" s="17">
        <f>SUMIF(COLLECTE!B:B,I117,COLLECTE!G:G)+SUMIF(DAV!I:I,I117,DAV!K:K)</f>
        <v>293.78908999999999</v>
      </c>
      <c r="L117" s="16"/>
      <c r="M117" s="16"/>
      <c r="N117" s="17">
        <f>SUMIF(CREDIT!B:B,I117,CREDIT!F:F)+SUMIF(LLD!L:L,I117,LLD!H:H)/1000</f>
        <v>140.63</v>
      </c>
      <c r="O117" s="16"/>
      <c r="P117" s="16"/>
      <c r="Q117" s="16"/>
      <c r="R117" s="16"/>
      <c r="S117" s="16"/>
      <c r="T117" s="16">
        <f>SUMIF(FORFAIT!B:B,I117,FORFAIT!G:G)</f>
        <v>3</v>
      </c>
      <c r="U117" s="16"/>
      <c r="V117" s="16"/>
      <c r="W117" s="16"/>
      <c r="X117" s="16"/>
      <c r="Y117" s="16"/>
      <c r="Z117" s="16">
        <f>SUMIF(PROACTIF!D:D,I117,PROACTIF!G:G)+SUMIF(PROACTIF!P:P,I117,PROACTIF!S:S)</f>
        <v>-1</v>
      </c>
      <c r="AA117" s="16"/>
      <c r="AB117" s="16"/>
    </row>
    <row r="118" spans="1:28" ht="15.75" thickBot="1" x14ac:dyDescent="0.3">
      <c r="A118" s="13">
        <v>264</v>
      </c>
      <c r="B118" s="14" t="s">
        <v>126</v>
      </c>
      <c r="C118" s="13">
        <v>5130</v>
      </c>
      <c r="D118" s="15" t="s">
        <v>127</v>
      </c>
      <c r="E118" s="13">
        <v>4143</v>
      </c>
      <c r="F118" s="15" t="s">
        <v>139</v>
      </c>
      <c r="G118" s="13">
        <v>143</v>
      </c>
      <c r="H118" s="15" t="s">
        <v>139</v>
      </c>
      <c r="I118" s="13">
        <v>143</v>
      </c>
      <c r="K118" s="17">
        <f>SUMIF(COLLECTE!B:B,I118,COLLECTE!G:G)+SUMIF(DAV!I:I,I118,DAV!K:K)</f>
        <v>1090.9964600000003</v>
      </c>
      <c r="L118" s="16"/>
      <c r="M118" s="16"/>
      <c r="N118" s="17">
        <f>SUMIF(CREDIT!B:B,I118,CREDIT!F:F)+SUMIF(LLD!L:L,I118,LLD!H:H)/1000</f>
        <v>580.71189000000004</v>
      </c>
      <c r="O118" s="16"/>
      <c r="P118" s="16"/>
      <c r="Q118" s="16"/>
      <c r="R118" s="16"/>
      <c r="S118" s="16"/>
      <c r="T118" s="16">
        <f>SUMIF(FORFAIT!B:B,I118,FORFAIT!G:G)</f>
        <v>7</v>
      </c>
      <c r="U118" s="16"/>
      <c r="V118" s="16"/>
      <c r="W118" s="16"/>
      <c r="X118" s="16"/>
      <c r="Y118" s="16"/>
      <c r="Z118" s="16">
        <f>SUMIF(PROACTIF!D:D,I118,PROACTIF!G:G)+SUMIF(PROACTIF!P:P,I118,PROACTIF!S:S)</f>
        <v>-3</v>
      </c>
      <c r="AA118" s="16"/>
      <c r="AB118" s="16"/>
    </row>
    <row r="119" spans="1:28" ht="15.75" thickBot="1" x14ac:dyDescent="0.3">
      <c r="A119" s="13">
        <v>264</v>
      </c>
      <c r="B119" s="14" t="s">
        <v>126</v>
      </c>
      <c r="C119" s="13">
        <v>5130</v>
      </c>
      <c r="D119" s="15" t="s">
        <v>127</v>
      </c>
      <c r="E119" s="13">
        <v>4159</v>
      </c>
      <c r="F119" s="15" t="s">
        <v>140</v>
      </c>
      <c r="G119" s="13">
        <v>159</v>
      </c>
      <c r="H119" s="15" t="s">
        <v>140</v>
      </c>
      <c r="I119" s="13">
        <v>159</v>
      </c>
      <c r="K119" s="17">
        <f>SUMIF(COLLECTE!B:B,I119,COLLECTE!G:G)+SUMIF(DAV!I:I,I119,DAV!K:K)</f>
        <v>116.88973000000004</v>
      </c>
      <c r="L119" s="16"/>
      <c r="M119" s="16"/>
      <c r="N119" s="17">
        <f>SUMIF(CREDIT!B:B,I119,CREDIT!F:F)+SUMIF(LLD!L:L,I119,LLD!H:H)/1000</f>
        <v>109.00899</v>
      </c>
      <c r="O119" s="16"/>
      <c r="P119" s="16"/>
      <c r="Q119" s="16"/>
      <c r="R119" s="16"/>
      <c r="S119" s="16"/>
      <c r="T119" s="16">
        <f>SUMIF(FORFAIT!B:B,I119,FORFAIT!G:G)</f>
        <v>3</v>
      </c>
      <c r="U119" s="16"/>
      <c r="V119" s="16"/>
      <c r="W119" s="16"/>
      <c r="X119" s="16"/>
      <c r="Y119" s="16"/>
      <c r="Z119" s="16">
        <f>SUMIF(PROACTIF!D:D,I119,PROACTIF!G:G)+SUMIF(PROACTIF!P:P,I119,PROACTIF!S:S)</f>
        <v>4</v>
      </c>
      <c r="AA119" s="16"/>
      <c r="AB119" s="16"/>
    </row>
    <row r="120" spans="1:28" ht="15.75" thickBot="1" x14ac:dyDescent="0.3">
      <c r="A120" s="13">
        <v>264</v>
      </c>
      <c r="B120" s="14" t="s">
        <v>126</v>
      </c>
      <c r="C120" s="13">
        <v>5130</v>
      </c>
      <c r="D120" s="15" t="s">
        <v>127</v>
      </c>
      <c r="E120" s="13">
        <v>4157</v>
      </c>
      <c r="F120" s="15" t="s">
        <v>141</v>
      </c>
      <c r="G120" s="13">
        <v>157</v>
      </c>
      <c r="H120" s="15" t="s">
        <v>141</v>
      </c>
      <c r="I120" s="13">
        <v>157</v>
      </c>
      <c r="K120" s="17">
        <f>SUMIF(COLLECTE!B:B,I120,COLLECTE!G:G)+SUMIF(DAV!I:I,I120,DAV!K:K)</f>
        <v>-6.651039999999945</v>
      </c>
      <c r="L120" s="16"/>
      <c r="M120" s="16"/>
      <c r="N120" s="17">
        <f>SUMIF(CREDIT!B:B,I120,CREDIT!F:F)+SUMIF(LLD!L:L,I120,LLD!H:H)/1000</f>
        <v>30.924420000000001</v>
      </c>
      <c r="O120" s="16"/>
      <c r="P120" s="16"/>
      <c r="Q120" s="16"/>
      <c r="R120" s="16"/>
      <c r="S120" s="16"/>
      <c r="T120" s="16">
        <f>SUMIF(FORFAIT!B:B,I120,FORFAIT!G:G)</f>
        <v>4</v>
      </c>
      <c r="U120" s="16"/>
      <c r="V120" s="16"/>
      <c r="W120" s="16"/>
      <c r="X120" s="16"/>
      <c r="Y120" s="16"/>
      <c r="Z120" s="16">
        <f>SUMIF(PROACTIF!D:D,I120,PROACTIF!G:G)+SUMIF(PROACTIF!P:P,I120,PROACTIF!S:S)</f>
        <v>4</v>
      </c>
      <c r="AA120" s="16"/>
      <c r="AB120" s="16"/>
    </row>
    <row r="121" spans="1:28" ht="15.75" thickBot="1" x14ac:dyDescent="0.3">
      <c r="A121" s="13">
        <v>264</v>
      </c>
      <c r="B121" s="14" t="s">
        <v>126</v>
      </c>
      <c r="C121" s="13">
        <v>5130</v>
      </c>
      <c r="D121" s="15" t="s">
        <v>127</v>
      </c>
      <c r="E121" s="13">
        <v>4148</v>
      </c>
      <c r="F121" s="15" t="s">
        <v>142</v>
      </c>
      <c r="G121" s="13">
        <v>154</v>
      </c>
      <c r="H121" s="15" t="s">
        <v>143</v>
      </c>
      <c r="I121" s="13">
        <v>154</v>
      </c>
      <c r="K121" s="17">
        <f>SUMIF(COLLECTE!B:B,I121,COLLECTE!G:G)+SUMIF(DAV!I:I,I121,DAV!K:K)</f>
        <v>-213.74197999999998</v>
      </c>
      <c r="L121" s="16"/>
      <c r="M121" s="16"/>
      <c r="N121" s="17">
        <f>SUMIF(CREDIT!B:B,I121,CREDIT!F:F)+SUMIF(LLD!L:L,I121,LLD!H:H)/1000</f>
        <v>0</v>
      </c>
      <c r="O121" s="16"/>
      <c r="P121" s="16"/>
      <c r="Q121" s="16"/>
      <c r="R121" s="16"/>
      <c r="S121" s="16"/>
      <c r="T121" s="16">
        <f>SUMIF(FORFAIT!B:B,I121,FORFAIT!G:G)</f>
        <v>1</v>
      </c>
      <c r="U121" s="16"/>
      <c r="V121" s="16"/>
      <c r="W121" s="16"/>
      <c r="X121" s="16"/>
      <c r="Y121" s="16"/>
      <c r="Z121" s="16">
        <f>SUMIF(PROACTIF!D:D,I121,PROACTIF!G:G)+SUMIF(PROACTIF!P:P,I121,PROACTIF!S:S)</f>
        <v>-1</v>
      </c>
      <c r="AA121" s="16"/>
      <c r="AB121" s="16"/>
    </row>
    <row r="122" spans="1:28" ht="15.75" thickBot="1" x14ac:dyDescent="0.3">
      <c r="A122" s="13">
        <v>264</v>
      </c>
      <c r="B122" s="14" t="s">
        <v>126</v>
      </c>
      <c r="C122" s="13">
        <v>5130</v>
      </c>
      <c r="D122" s="15" t="s">
        <v>127</v>
      </c>
      <c r="E122" s="13">
        <v>4148</v>
      </c>
      <c r="F122" s="15" t="s">
        <v>142</v>
      </c>
      <c r="G122" s="13">
        <v>148</v>
      </c>
      <c r="H122" s="15" t="s">
        <v>142</v>
      </c>
      <c r="I122" s="13">
        <v>148</v>
      </c>
      <c r="K122" s="17">
        <f>SUMIF(COLLECTE!B:B,I122,COLLECTE!G:G)+SUMIF(DAV!I:I,I122,DAV!K:K)</f>
        <v>154.52550999999997</v>
      </c>
      <c r="L122" s="16"/>
      <c r="M122" s="16"/>
      <c r="N122" s="17">
        <f>SUMIF(CREDIT!B:B,I122,CREDIT!F:F)+SUMIF(LLD!L:L,I122,LLD!H:H)/1000</f>
        <v>729.80412999999999</v>
      </c>
      <c r="O122" s="16"/>
      <c r="P122" s="16"/>
      <c r="Q122" s="16"/>
      <c r="R122" s="16"/>
      <c r="S122" s="16"/>
      <c r="T122" s="16">
        <f>SUMIF(FORFAIT!B:B,I122,FORFAIT!G:G)</f>
        <v>10</v>
      </c>
      <c r="U122" s="16"/>
      <c r="V122" s="16"/>
      <c r="W122" s="16"/>
      <c r="X122" s="16"/>
      <c r="Y122" s="16"/>
      <c r="Z122" s="16">
        <f>SUMIF(PROACTIF!D:D,I122,PROACTIF!G:G)+SUMIF(PROACTIF!P:P,I122,PROACTIF!S:S)</f>
        <v>0</v>
      </c>
      <c r="AA122" s="16"/>
      <c r="AB122" s="16"/>
    </row>
    <row r="123" spans="1:28" ht="15.75" thickBot="1" x14ac:dyDescent="0.3">
      <c r="A123" s="13">
        <v>264</v>
      </c>
      <c r="B123" s="14" t="s">
        <v>126</v>
      </c>
      <c r="C123" s="13">
        <v>5130</v>
      </c>
      <c r="D123" s="15" t="s">
        <v>127</v>
      </c>
      <c r="E123" s="13">
        <v>4144</v>
      </c>
      <c r="F123" s="15" t="s">
        <v>144</v>
      </c>
      <c r="G123" s="13">
        <v>144</v>
      </c>
      <c r="H123" s="15" t="s">
        <v>144</v>
      </c>
      <c r="I123" s="13">
        <v>144</v>
      </c>
      <c r="K123" s="17">
        <f>SUMIF(COLLECTE!B:B,I123,COLLECTE!G:G)+SUMIF(DAV!I:I,I123,DAV!K:K)</f>
        <v>-478.92304000000001</v>
      </c>
      <c r="L123" s="16"/>
      <c r="M123" s="16"/>
      <c r="N123" s="17">
        <f>SUMIF(CREDIT!B:B,I123,CREDIT!F:F)+SUMIF(LLD!L:L,I123,LLD!H:H)/1000</f>
        <v>0</v>
      </c>
      <c r="O123" s="16"/>
      <c r="P123" s="16"/>
      <c r="Q123" s="16"/>
      <c r="R123" s="16"/>
      <c r="S123" s="16"/>
      <c r="T123" s="16">
        <f>SUMIF(FORFAIT!B:B,I123,FORFAIT!G:G)</f>
        <v>5</v>
      </c>
      <c r="U123" s="16"/>
      <c r="V123" s="16"/>
      <c r="W123" s="16"/>
      <c r="X123" s="16"/>
      <c r="Y123" s="16"/>
      <c r="Z123" s="16">
        <f>SUMIF(PROACTIF!D:D,I123,PROACTIF!G:G)+SUMIF(PROACTIF!P:P,I123,PROACTIF!S:S)</f>
        <v>-10</v>
      </c>
      <c r="AA123" s="16"/>
      <c r="AB123" s="16"/>
    </row>
    <row r="124" spans="1:28" ht="15.75" thickBot="1" x14ac:dyDescent="0.3">
      <c r="A124" s="13">
        <v>264</v>
      </c>
      <c r="B124" s="14" t="s">
        <v>126</v>
      </c>
      <c r="C124" s="13">
        <v>5130</v>
      </c>
      <c r="D124" s="15" t="s">
        <v>127</v>
      </c>
      <c r="E124" s="13">
        <v>4153</v>
      </c>
      <c r="F124" s="15" t="s">
        <v>145</v>
      </c>
      <c r="G124" s="13">
        <v>153</v>
      </c>
      <c r="H124" s="15" t="s">
        <v>145</v>
      </c>
      <c r="I124" s="13">
        <v>153</v>
      </c>
      <c r="K124" s="17">
        <f>SUMIF(COLLECTE!B:B,I124,COLLECTE!G:G)+SUMIF(DAV!I:I,I124,DAV!K:K)</f>
        <v>574.16993000000002</v>
      </c>
      <c r="L124" s="16"/>
      <c r="M124" s="16"/>
      <c r="N124" s="17">
        <f>SUMIF(CREDIT!B:B,I124,CREDIT!F:F)+SUMIF(LLD!L:L,I124,LLD!H:H)/1000</f>
        <v>24.5</v>
      </c>
      <c r="O124" s="16"/>
      <c r="P124" s="16"/>
      <c r="Q124" s="16"/>
      <c r="R124" s="16"/>
      <c r="S124" s="16"/>
      <c r="T124" s="16">
        <f>SUMIF(FORFAIT!B:B,I124,FORFAIT!G:G)</f>
        <v>8</v>
      </c>
      <c r="U124" s="16"/>
      <c r="V124" s="16"/>
      <c r="W124" s="16"/>
      <c r="X124" s="16"/>
      <c r="Y124" s="16"/>
      <c r="Z124" s="16">
        <f>SUMIF(PROACTIF!D:D,I124,PROACTIF!G:G)+SUMIF(PROACTIF!P:P,I124,PROACTIF!S:S)</f>
        <v>3</v>
      </c>
      <c r="AA124" s="16"/>
      <c r="AB124" s="16"/>
    </row>
    <row r="125" spans="1:28" ht="15.75" thickBot="1" x14ac:dyDescent="0.3">
      <c r="A125" s="13">
        <v>264</v>
      </c>
      <c r="B125" s="14" t="s">
        <v>126</v>
      </c>
      <c r="C125" s="13">
        <v>5130</v>
      </c>
      <c r="D125" s="15" t="s">
        <v>127</v>
      </c>
      <c r="E125" s="13">
        <v>4153</v>
      </c>
      <c r="F125" s="15" t="s">
        <v>145</v>
      </c>
      <c r="G125" s="13">
        <v>156</v>
      </c>
      <c r="H125" s="15" t="s">
        <v>146</v>
      </c>
      <c r="I125" s="13">
        <v>156</v>
      </c>
      <c r="K125" s="17">
        <f>SUMIF(COLLECTE!B:B,I125,COLLECTE!G:G)+SUMIF(DAV!I:I,I125,DAV!K:K)</f>
        <v>26.816580000000009</v>
      </c>
      <c r="L125" s="16"/>
      <c r="M125" s="16"/>
      <c r="N125" s="17">
        <f>SUMIF(CREDIT!B:B,I125,CREDIT!F:F)+SUMIF(LLD!L:L,I125,LLD!H:H)/1000</f>
        <v>0</v>
      </c>
      <c r="O125" s="16"/>
      <c r="P125" s="16"/>
      <c r="Q125" s="16"/>
      <c r="R125" s="16"/>
      <c r="S125" s="16"/>
      <c r="T125" s="16">
        <f>SUMIF(FORFAIT!B:B,I125,FORFAIT!G:G)</f>
        <v>1</v>
      </c>
      <c r="U125" s="16"/>
      <c r="V125" s="16"/>
      <c r="W125" s="16"/>
      <c r="X125" s="16"/>
      <c r="Y125" s="16"/>
      <c r="Z125" s="16">
        <f>SUMIF(PROACTIF!D:D,I125,PROACTIF!G:G)+SUMIF(PROACTIF!P:P,I125,PROACTIF!S:S)</f>
        <v>0</v>
      </c>
      <c r="AA125" s="16"/>
      <c r="AB125" s="16"/>
    </row>
    <row r="126" spans="1:28" ht="15.75" thickBot="1" x14ac:dyDescent="0.3">
      <c r="A126" s="13">
        <v>264</v>
      </c>
      <c r="B126" s="14" t="s">
        <v>126</v>
      </c>
      <c r="C126" s="13">
        <v>5130</v>
      </c>
      <c r="D126" s="15" t="s">
        <v>127</v>
      </c>
      <c r="E126" s="13">
        <v>4164</v>
      </c>
      <c r="F126" s="15" t="s">
        <v>147</v>
      </c>
      <c r="G126" s="13">
        <v>167</v>
      </c>
      <c r="H126" s="15" t="s">
        <v>148</v>
      </c>
      <c r="I126" s="13">
        <v>167</v>
      </c>
      <c r="K126" s="17">
        <f>SUMIF(COLLECTE!B:B,I126,COLLECTE!G:G)+SUMIF(DAV!I:I,I126,DAV!K:K)</f>
        <v>-10.945479999999975</v>
      </c>
      <c r="L126" s="16"/>
      <c r="M126" s="16"/>
      <c r="N126" s="17">
        <f>SUMIF(CREDIT!B:B,I126,CREDIT!F:F)+SUMIF(LLD!L:L,I126,LLD!H:H)/1000</f>
        <v>167.25</v>
      </c>
      <c r="O126" s="16"/>
      <c r="P126" s="16"/>
      <c r="Q126" s="16"/>
      <c r="R126" s="16"/>
      <c r="S126" s="16"/>
      <c r="T126" s="16">
        <f>SUMIF(FORFAIT!B:B,I126,FORFAIT!G:G)</f>
        <v>1</v>
      </c>
      <c r="U126" s="16"/>
      <c r="V126" s="16"/>
      <c r="W126" s="16"/>
      <c r="X126" s="16"/>
      <c r="Y126" s="16"/>
      <c r="Z126" s="16">
        <f>SUMIF(PROACTIF!D:D,I126,PROACTIF!G:G)+SUMIF(PROACTIF!P:P,I126,PROACTIF!S:S)</f>
        <v>0</v>
      </c>
      <c r="AA126" s="16"/>
      <c r="AB126" s="16"/>
    </row>
    <row r="127" spans="1:28" ht="15.75" thickBot="1" x14ac:dyDescent="0.3">
      <c r="A127" s="13">
        <v>264</v>
      </c>
      <c r="B127" s="14" t="s">
        <v>126</v>
      </c>
      <c r="C127" s="13">
        <v>5130</v>
      </c>
      <c r="D127" s="15" t="s">
        <v>127</v>
      </c>
      <c r="E127" s="13">
        <v>4164</v>
      </c>
      <c r="F127" s="15" t="s">
        <v>147</v>
      </c>
      <c r="G127" s="13">
        <v>164</v>
      </c>
      <c r="H127" s="15" t="s">
        <v>147</v>
      </c>
      <c r="I127" s="13">
        <v>164</v>
      </c>
      <c r="K127" s="17">
        <f>SUMIF(COLLECTE!B:B,I127,COLLECTE!G:G)+SUMIF(DAV!I:I,I127,DAV!K:K)</f>
        <v>106.76779000000002</v>
      </c>
      <c r="L127" s="16"/>
      <c r="M127" s="16"/>
      <c r="N127" s="17">
        <f>SUMIF(CREDIT!B:B,I127,CREDIT!F:F)+SUMIF(LLD!L:L,I127,LLD!H:H)/1000</f>
        <v>14</v>
      </c>
      <c r="O127" s="16"/>
      <c r="P127" s="16"/>
      <c r="Q127" s="16"/>
      <c r="R127" s="16"/>
      <c r="S127" s="16"/>
      <c r="T127" s="16">
        <f>SUMIF(FORFAIT!B:B,I127,FORFAIT!G:G)</f>
        <v>1</v>
      </c>
      <c r="U127" s="16"/>
      <c r="V127" s="16"/>
      <c r="W127" s="16"/>
      <c r="X127" s="16"/>
      <c r="Y127" s="16"/>
      <c r="Z127" s="16">
        <f>SUMIF(PROACTIF!D:D,I127,PROACTIF!G:G)+SUMIF(PROACTIF!P:P,I127,PROACTIF!S:S)</f>
        <v>2</v>
      </c>
      <c r="AA127" s="16"/>
      <c r="AB127" s="16"/>
    </row>
    <row r="128" spans="1:28" ht="15.75" thickBot="1" x14ac:dyDescent="0.3">
      <c r="A128" s="13">
        <v>264</v>
      </c>
      <c r="B128" s="14" t="s">
        <v>126</v>
      </c>
      <c r="C128" s="13">
        <v>5130</v>
      </c>
      <c r="D128" s="15" t="s">
        <v>127</v>
      </c>
      <c r="E128" s="13">
        <v>4160</v>
      </c>
      <c r="F128" s="15" t="s">
        <v>149</v>
      </c>
      <c r="G128" s="13">
        <v>160</v>
      </c>
      <c r="H128" s="15" t="s">
        <v>149</v>
      </c>
      <c r="I128" s="13">
        <v>160</v>
      </c>
      <c r="K128" s="17">
        <f>SUMIF(COLLECTE!B:B,I128,COLLECTE!G:G)+SUMIF(DAV!I:I,I128,DAV!K:K)</f>
        <v>-85.58391000000006</v>
      </c>
      <c r="L128" s="16"/>
      <c r="M128" s="16"/>
      <c r="N128" s="17">
        <f>SUMIF(CREDIT!B:B,I128,CREDIT!F:F)+SUMIF(LLD!L:L,I128,LLD!H:H)/1000</f>
        <v>1031.4092499999999</v>
      </c>
      <c r="O128" s="16"/>
      <c r="P128" s="16"/>
      <c r="Q128" s="16"/>
      <c r="R128" s="16"/>
      <c r="S128" s="16"/>
      <c r="T128" s="16">
        <f>SUMIF(FORFAIT!B:B,I128,FORFAIT!G:G)</f>
        <v>8</v>
      </c>
      <c r="U128" s="16"/>
      <c r="V128" s="16"/>
      <c r="W128" s="16"/>
      <c r="X128" s="16"/>
      <c r="Y128" s="16"/>
      <c r="Z128" s="16">
        <f>SUMIF(PROACTIF!D:D,I128,PROACTIF!G:G)+SUMIF(PROACTIF!P:P,I128,PROACTIF!S:S)</f>
        <v>1</v>
      </c>
      <c r="AA128" s="16"/>
      <c r="AB128" s="16"/>
    </row>
    <row r="129" spans="1:28" ht="15.75" thickBot="1" x14ac:dyDescent="0.3">
      <c r="A129" s="13">
        <v>264</v>
      </c>
      <c r="B129" s="14" t="s">
        <v>126</v>
      </c>
      <c r="C129" s="13">
        <v>5130</v>
      </c>
      <c r="D129" s="15" t="s">
        <v>127</v>
      </c>
      <c r="E129" s="13">
        <v>4140</v>
      </c>
      <c r="F129" s="15" t="s">
        <v>150</v>
      </c>
      <c r="G129" s="13">
        <v>140</v>
      </c>
      <c r="H129" s="15" t="s">
        <v>150</v>
      </c>
      <c r="I129" s="13">
        <v>140</v>
      </c>
      <c r="K129" s="17">
        <f>SUMIF(COLLECTE!B:B,I129,COLLECTE!G:G)+SUMIF(DAV!I:I,I129,DAV!K:K)</f>
        <v>213.61827</v>
      </c>
      <c r="L129" s="16"/>
      <c r="M129" s="16"/>
      <c r="N129" s="17">
        <f>SUMIF(CREDIT!B:B,I129,CREDIT!F:F)+SUMIF(LLD!L:L,I129,LLD!H:H)/1000</f>
        <v>64.220219999999998</v>
      </c>
      <c r="O129" s="16"/>
      <c r="P129" s="16"/>
      <c r="Q129" s="16"/>
      <c r="R129" s="16"/>
      <c r="S129" s="16"/>
      <c r="T129" s="16">
        <f>SUMIF(FORFAIT!B:B,I129,FORFAIT!G:G)</f>
        <v>12</v>
      </c>
      <c r="U129" s="16"/>
      <c r="V129" s="16"/>
      <c r="W129" s="16"/>
      <c r="X129" s="16"/>
      <c r="Y129" s="16"/>
      <c r="Z129" s="16">
        <f>SUMIF(PROACTIF!D:D,I129,PROACTIF!G:G)+SUMIF(PROACTIF!P:P,I129,PROACTIF!S:S)</f>
        <v>0</v>
      </c>
      <c r="AA129" s="16"/>
      <c r="AB129" s="16"/>
    </row>
    <row r="130" spans="1:28" ht="15.75" thickBot="1" x14ac:dyDescent="0.3">
      <c r="A130" s="13">
        <v>264</v>
      </c>
      <c r="B130" s="14" t="s">
        <v>126</v>
      </c>
      <c r="C130" s="13">
        <v>5169</v>
      </c>
      <c r="D130" s="15" t="s">
        <v>151</v>
      </c>
      <c r="E130" s="13">
        <v>4189</v>
      </c>
      <c r="F130" s="15" t="s">
        <v>152</v>
      </c>
      <c r="G130" s="13">
        <v>189</v>
      </c>
      <c r="H130" s="15" t="s">
        <v>152</v>
      </c>
      <c r="I130" s="13">
        <v>189</v>
      </c>
      <c r="K130" s="17">
        <f>SUMIF(COLLECTE!B:B,I130,COLLECTE!G:G)+SUMIF(DAV!I:I,I130,DAV!K:K)</f>
        <v>721.79344999999989</v>
      </c>
      <c r="L130" s="16"/>
      <c r="M130" s="16"/>
      <c r="N130" s="17">
        <f>SUMIF(CREDIT!B:B,I130,CREDIT!F:F)+SUMIF(LLD!L:L,I130,LLD!H:H)/1000</f>
        <v>184.67726999999999</v>
      </c>
      <c r="O130" s="16"/>
      <c r="P130" s="16"/>
      <c r="Q130" s="16"/>
      <c r="R130" s="16"/>
      <c r="S130" s="16"/>
      <c r="T130" s="16">
        <f>SUMIF(FORFAIT!B:B,I130,FORFAIT!G:G)</f>
        <v>11</v>
      </c>
      <c r="U130" s="16"/>
      <c r="V130" s="16"/>
      <c r="W130" s="16"/>
      <c r="X130" s="16"/>
      <c r="Y130" s="16"/>
      <c r="Z130" s="16">
        <f>SUMIF(PROACTIF!D:D,I130,PROACTIF!G:G)+SUMIF(PROACTIF!P:P,I130,PROACTIF!S:S)</f>
        <v>-5</v>
      </c>
      <c r="AA130" s="16"/>
      <c r="AB130" s="16"/>
    </row>
    <row r="131" spans="1:28" ht="15.75" thickBot="1" x14ac:dyDescent="0.3">
      <c r="A131" s="13">
        <v>264</v>
      </c>
      <c r="B131" s="14" t="s">
        <v>126</v>
      </c>
      <c r="C131" s="13">
        <v>5169</v>
      </c>
      <c r="D131" s="15" t="s">
        <v>151</v>
      </c>
      <c r="E131" s="13">
        <v>4189</v>
      </c>
      <c r="F131" s="15" t="s">
        <v>152</v>
      </c>
      <c r="G131" s="13">
        <v>191</v>
      </c>
      <c r="H131" s="15" t="s">
        <v>153</v>
      </c>
      <c r="I131" s="13">
        <v>191</v>
      </c>
      <c r="K131" s="17">
        <f>SUMIF(COLLECTE!B:B,I131,COLLECTE!G:G)+SUMIF(DAV!I:I,I131,DAV!K:K)</f>
        <v>125.59410999999997</v>
      </c>
      <c r="L131" s="16"/>
      <c r="M131" s="16"/>
      <c r="N131" s="17">
        <f>SUMIF(CREDIT!B:B,I131,CREDIT!F:F)+SUMIF(LLD!L:L,I131,LLD!H:H)/1000</f>
        <v>46.559869999999997</v>
      </c>
      <c r="O131" s="16"/>
      <c r="P131" s="16"/>
      <c r="Q131" s="16"/>
      <c r="R131" s="16"/>
      <c r="S131" s="16"/>
      <c r="T131" s="16">
        <f>SUMIF(FORFAIT!B:B,I131,FORFAIT!G:G)</f>
        <v>2</v>
      </c>
      <c r="U131" s="16"/>
      <c r="V131" s="16"/>
      <c r="W131" s="16"/>
      <c r="X131" s="16"/>
      <c r="Y131" s="16"/>
      <c r="Z131" s="16">
        <f>SUMIF(PROACTIF!D:D,I131,PROACTIF!G:G)+SUMIF(PROACTIF!P:P,I131,PROACTIF!S:S)</f>
        <v>2</v>
      </c>
      <c r="AA131" s="16"/>
      <c r="AB131" s="16"/>
    </row>
    <row r="132" spans="1:28" ht="15.75" thickBot="1" x14ac:dyDescent="0.3">
      <c r="A132" s="13">
        <v>264</v>
      </c>
      <c r="B132" s="14" t="s">
        <v>126</v>
      </c>
      <c r="C132" s="13">
        <v>5169</v>
      </c>
      <c r="D132" s="15" t="s">
        <v>151</v>
      </c>
      <c r="E132" s="13">
        <v>4186</v>
      </c>
      <c r="F132" s="15" t="s">
        <v>154</v>
      </c>
      <c r="G132" s="13">
        <v>186</v>
      </c>
      <c r="H132" s="15" t="s">
        <v>154</v>
      </c>
      <c r="I132" s="13">
        <v>186</v>
      </c>
      <c r="K132" s="17">
        <f>SUMIF(COLLECTE!B:B,I132,COLLECTE!G:G)+SUMIF(DAV!I:I,I132,DAV!K:K)</f>
        <v>-82.39504000000008</v>
      </c>
      <c r="L132" s="16"/>
      <c r="M132" s="16"/>
      <c r="N132" s="17">
        <f>SUMIF(CREDIT!B:B,I132,CREDIT!F:F)+SUMIF(LLD!L:L,I132,LLD!H:H)/1000</f>
        <v>229.79662000000002</v>
      </c>
      <c r="O132" s="16"/>
      <c r="P132" s="16"/>
      <c r="Q132" s="16"/>
      <c r="R132" s="16"/>
      <c r="S132" s="16"/>
      <c r="T132" s="16">
        <f>SUMIF(FORFAIT!B:B,I132,FORFAIT!G:G)</f>
        <v>9</v>
      </c>
      <c r="U132" s="16"/>
      <c r="V132" s="16"/>
      <c r="W132" s="16"/>
      <c r="X132" s="16"/>
      <c r="Y132" s="16"/>
      <c r="Z132" s="16">
        <f>SUMIF(PROACTIF!D:D,I132,PROACTIF!G:G)+SUMIF(PROACTIF!P:P,I132,PROACTIF!S:S)</f>
        <v>4</v>
      </c>
      <c r="AA132" s="16"/>
      <c r="AB132" s="16"/>
    </row>
    <row r="133" spans="1:28" ht="15.75" thickBot="1" x14ac:dyDescent="0.3">
      <c r="A133" s="13">
        <v>264</v>
      </c>
      <c r="B133" s="14" t="s">
        <v>126</v>
      </c>
      <c r="C133" s="13">
        <v>5169</v>
      </c>
      <c r="D133" s="15" t="s">
        <v>151</v>
      </c>
      <c r="E133" s="13">
        <v>4195</v>
      </c>
      <c r="F133" s="15" t="s">
        <v>155</v>
      </c>
      <c r="G133" s="13">
        <v>195</v>
      </c>
      <c r="H133" s="15" t="s">
        <v>155</v>
      </c>
      <c r="I133" s="13">
        <v>195</v>
      </c>
      <c r="K133" s="17">
        <f>SUMIF(COLLECTE!B:B,I133,COLLECTE!G:G)+SUMIF(DAV!I:I,I133,DAV!K:K)</f>
        <v>69.331000000000017</v>
      </c>
      <c r="L133" s="16"/>
      <c r="M133" s="16"/>
      <c r="N133" s="17">
        <f>SUMIF(CREDIT!B:B,I133,CREDIT!F:F)+SUMIF(LLD!L:L,I133,LLD!H:H)/1000</f>
        <v>2289.2369600000002</v>
      </c>
      <c r="O133" s="16"/>
      <c r="P133" s="16"/>
      <c r="Q133" s="16"/>
      <c r="R133" s="16"/>
      <c r="S133" s="16"/>
      <c r="T133" s="16">
        <f>SUMIF(FORFAIT!B:B,I133,FORFAIT!G:G)</f>
        <v>10</v>
      </c>
      <c r="U133" s="16"/>
      <c r="V133" s="16"/>
      <c r="W133" s="16"/>
      <c r="X133" s="16"/>
      <c r="Y133" s="16"/>
      <c r="Z133" s="16">
        <f>SUMIF(PROACTIF!D:D,I133,PROACTIF!G:G)+SUMIF(PROACTIF!P:P,I133,PROACTIF!S:S)</f>
        <v>9</v>
      </c>
      <c r="AA133" s="16"/>
      <c r="AB133" s="16"/>
    </row>
    <row r="134" spans="1:28" ht="15.75" thickBot="1" x14ac:dyDescent="0.3">
      <c r="A134" s="13">
        <v>264</v>
      </c>
      <c r="B134" s="14" t="s">
        <v>126</v>
      </c>
      <c r="C134" s="13">
        <v>5169</v>
      </c>
      <c r="D134" s="15" t="s">
        <v>151</v>
      </c>
      <c r="E134" s="13">
        <v>4193</v>
      </c>
      <c r="F134" s="15" t="s">
        <v>156</v>
      </c>
      <c r="G134" s="13">
        <v>193</v>
      </c>
      <c r="H134" s="15" t="s">
        <v>156</v>
      </c>
      <c r="I134" s="13">
        <v>193</v>
      </c>
      <c r="K134" s="17">
        <f>SUMIF(COLLECTE!B:B,I134,COLLECTE!G:G)+SUMIF(DAV!I:I,I134,DAV!K:K)</f>
        <v>-86.230769999999993</v>
      </c>
      <c r="L134" s="16"/>
      <c r="M134" s="16"/>
      <c r="N134" s="17">
        <f>SUMIF(CREDIT!B:B,I134,CREDIT!F:F)+SUMIF(LLD!L:L,I134,LLD!H:H)/1000</f>
        <v>148.81755999999999</v>
      </c>
      <c r="O134" s="16"/>
      <c r="P134" s="16"/>
      <c r="Q134" s="16"/>
      <c r="R134" s="16"/>
      <c r="S134" s="16"/>
      <c r="T134" s="16">
        <f>SUMIF(FORFAIT!B:B,I134,FORFAIT!G:G)</f>
        <v>5</v>
      </c>
      <c r="U134" s="16"/>
      <c r="V134" s="16"/>
      <c r="W134" s="16"/>
      <c r="X134" s="16"/>
      <c r="Y134" s="16"/>
      <c r="Z134" s="16">
        <f>SUMIF(PROACTIF!D:D,I134,PROACTIF!G:G)+SUMIF(PROACTIF!P:P,I134,PROACTIF!S:S)</f>
        <v>-3</v>
      </c>
      <c r="AA134" s="16"/>
      <c r="AB134" s="16"/>
    </row>
    <row r="135" spans="1:28" ht="15.75" thickBot="1" x14ac:dyDescent="0.3">
      <c r="A135" s="13">
        <v>264</v>
      </c>
      <c r="B135" s="14" t="s">
        <v>126</v>
      </c>
      <c r="C135" s="13">
        <v>5169</v>
      </c>
      <c r="D135" s="15" t="s">
        <v>151</v>
      </c>
      <c r="E135" s="13">
        <v>4193</v>
      </c>
      <c r="F135" s="15" t="s">
        <v>156</v>
      </c>
      <c r="G135" s="13">
        <v>192</v>
      </c>
      <c r="H135" s="15" t="s">
        <v>157</v>
      </c>
      <c r="I135" s="13">
        <v>192</v>
      </c>
      <c r="K135" s="17">
        <f>SUMIF(COLLECTE!B:B,I135,COLLECTE!G:G)+SUMIF(DAV!I:I,I135,DAV!K:K)</f>
        <v>86.866890000000026</v>
      </c>
      <c r="L135" s="16"/>
      <c r="M135" s="16"/>
      <c r="N135" s="17">
        <f>SUMIF(CREDIT!B:B,I135,CREDIT!F:F)+SUMIF(LLD!L:L,I135,LLD!H:H)/1000</f>
        <v>117.5</v>
      </c>
      <c r="O135" s="16"/>
      <c r="P135" s="16"/>
      <c r="Q135" s="16"/>
      <c r="R135" s="16"/>
      <c r="S135" s="16"/>
      <c r="T135" s="16">
        <f>SUMIF(FORFAIT!B:B,I135,FORFAIT!G:G)</f>
        <v>5</v>
      </c>
      <c r="U135" s="16"/>
      <c r="V135" s="16"/>
      <c r="W135" s="16"/>
      <c r="X135" s="16"/>
      <c r="Y135" s="16"/>
      <c r="Z135" s="16">
        <f>SUMIF(PROACTIF!D:D,I135,PROACTIF!G:G)+SUMIF(PROACTIF!P:P,I135,PROACTIF!S:S)</f>
        <v>3</v>
      </c>
      <c r="AA135" s="16"/>
      <c r="AB135" s="16"/>
    </row>
    <row r="136" spans="1:28" ht="15.75" thickBot="1" x14ac:dyDescent="0.3">
      <c r="A136" s="13">
        <v>264</v>
      </c>
      <c r="B136" s="14" t="s">
        <v>126</v>
      </c>
      <c r="C136" s="13">
        <v>5169</v>
      </c>
      <c r="D136" s="15" t="s">
        <v>151</v>
      </c>
      <c r="E136" s="13">
        <v>4184</v>
      </c>
      <c r="F136" s="15" t="s">
        <v>158</v>
      </c>
      <c r="G136" s="13">
        <v>184</v>
      </c>
      <c r="H136" s="15" t="s">
        <v>158</v>
      </c>
      <c r="I136" s="13">
        <v>184</v>
      </c>
      <c r="K136" s="17">
        <f>SUMIF(COLLECTE!B:B,I136,COLLECTE!G:G)+SUMIF(DAV!I:I,I136,DAV!K:K)</f>
        <v>-113.91067999999999</v>
      </c>
      <c r="L136" s="16"/>
      <c r="M136" s="16"/>
      <c r="N136" s="17">
        <f>SUMIF(CREDIT!B:B,I136,CREDIT!F:F)+SUMIF(LLD!L:L,I136,LLD!H:H)/1000</f>
        <v>804.35266000000001</v>
      </c>
      <c r="O136" s="16"/>
      <c r="P136" s="16"/>
      <c r="Q136" s="16"/>
      <c r="R136" s="16"/>
      <c r="S136" s="16"/>
      <c r="T136" s="16">
        <f>SUMIF(FORFAIT!B:B,I136,FORFAIT!G:G)</f>
        <v>16</v>
      </c>
      <c r="U136" s="16"/>
      <c r="V136" s="16"/>
      <c r="W136" s="16"/>
      <c r="X136" s="16"/>
      <c r="Y136" s="16"/>
      <c r="Z136" s="16">
        <f>SUMIF(PROACTIF!D:D,I136,PROACTIF!G:G)+SUMIF(PROACTIF!P:P,I136,PROACTIF!S:S)</f>
        <v>0</v>
      </c>
      <c r="AA136" s="16"/>
      <c r="AB136" s="16"/>
    </row>
    <row r="137" spans="1:28" ht="15.75" thickBot="1" x14ac:dyDescent="0.3">
      <c r="A137" s="13">
        <v>264</v>
      </c>
      <c r="B137" s="14" t="s">
        <v>126</v>
      </c>
      <c r="C137" s="13">
        <v>5169</v>
      </c>
      <c r="D137" s="15" t="s">
        <v>151</v>
      </c>
      <c r="E137" s="13">
        <v>4196</v>
      </c>
      <c r="F137" s="15" t="s">
        <v>159</v>
      </c>
      <c r="G137" s="13">
        <v>196</v>
      </c>
      <c r="H137" s="15" t="s">
        <v>159</v>
      </c>
      <c r="I137" s="13">
        <v>196</v>
      </c>
      <c r="K137" s="17">
        <f>SUMIF(COLLECTE!B:B,I137,COLLECTE!G:G)+SUMIF(DAV!I:I,I137,DAV!K:K)</f>
        <v>159.12729999999999</v>
      </c>
      <c r="L137" s="16"/>
      <c r="M137" s="16"/>
      <c r="N137" s="17">
        <f>SUMIF(CREDIT!B:B,I137,CREDIT!F:F)+SUMIF(LLD!L:L,I137,LLD!H:H)/1000</f>
        <v>909.58988999999997</v>
      </c>
      <c r="O137" s="16"/>
      <c r="P137" s="16"/>
      <c r="Q137" s="16"/>
      <c r="R137" s="16"/>
      <c r="S137" s="16"/>
      <c r="T137" s="16">
        <f>SUMIF(FORFAIT!B:B,I137,FORFAIT!G:G)</f>
        <v>7</v>
      </c>
      <c r="U137" s="16"/>
      <c r="V137" s="16"/>
      <c r="W137" s="16"/>
      <c r="X137" s="16"/>
      <c r="Y137" s="16"/>
      <c r="Z137" s="16">
        <f>SUMIF(PROACTIF!D:D,I137,PROACTIF!G:G)+SUMIF(PROACTIF!P:P,I137,PROACTIF!S:S)</f>
        <v>2</v>
      </c>
      <c r="AA137" s="16"/>
      <c r="AB137" s="16"/>
    </row>
    <row r="138" spans="1:28" ht="15.75" thickBot="1" x14ac:dyDescent="0.3">
      <c r="A138" s="13">
        <v>264</v>
      </c>
      <c r="B138" s="14" t="s">
        <v>126</v>
      </c>
      <c r="C138" s="13">
        <v>5169</v>
      </c>
      <c r="D138" s="15" t="s">
        <v>151</v>
      </c>
      <c r="E138" s="13">
        <v>4174</v>
      </c>
      <c r="F138" s="15" t="s">
        <v>160</v>
      </c>
      <c r="G138" s="13">
        <v>174</v>
      </c>
      <c r="H138" s="15" t="s">
        <v>160</v>
      </c>
      <c r="I138" s="13">
        <v>174</v>
      </c>
      <c r="K138" s="17">
        <f>SUMIF(COLLECTE!B:B,I138,COLLECTE!G:G)+SUMIF(DAV!I:I,I138,DAV!K:K)</f>
        <v>66.625390000000039</v>
      </c>
      <c r="L138" s="16"/>
      <c r="M138" s="16"/>
      <c r="N138" s="17">
        <f>SUMIF(CREDIT!B:B,I138,CREDIT!F:F)+SUMIF(LLD!L:L,I138,LLD!H:H)/1000</f>
        <v>143</v>
      </c>
      <c r="O138" s="16"/>
      <c r="P138" s="16"/>
      <c r="Q138" s="16"/>
      <c r="R138" s="16"/>
      <c r="S138" s="16"/>
      <c r="T138" s="16">
        <f>SUMIF(FORFAIT!B:B,I138,FORFAIT!G:G)</f>
        <v>6</v>
      </c>
      <c r="U138" s="16"/>
      <c r="V138" s="16"/>
      <c r="W138" s="16"/>
      <c r="X138" s="16"/>
      <c r="Y138" s="16"/>
      <c r="Z138" s="16">
        <f>SUMIF(PROACTIF!D:D,I138,PROACTIF!G:G)+SUMIF(PROACTIF!P:P,I138,PROACTIF!S:S)</f>
        <v>-4</v>
      </c>
      <c r="AA138" s="16"/>
      <c r="AB138" s="16"/>
    </row>
    <row r="139" spans="1:28" ht="15.75" thickBot="1" x14ac:dyDescent="0.3">
      <c r="A139" s="13">
        <v>264</v>
      </c>
      <c r="B139" s="14" t="s">
        <v>126</v>
      </c>
      <c r="C139" s="13">
        <v>5169</v>
      </c>
      <c r="D139" s="15" t="s">
        <v>151</v>
      </c>
      <c r="E139" s="13">
        <v>4170</v>
      </c>
      <c r="F139" s="15" t="s">
        <v>161</v>
      </c>
      <c r="G139" s="13">
        <v>170</v>
      </c>
      <c r="H139" s="15" t="s">
        <v>161</v>
      </c>
      <c r="I139" s="13">
        <v>170</v>
      </c>
      <c r="K139" s="17">
        <f>SUMIF(COLLECTE!B:B,I139,COLLECTE!G:G)+SUMIF(DAV!I:I,I139,DAV!K:K)</f>
        <v>-48.565740000000062</v>
      </c>
      <c r="L139" s="16"/>
      <c r="M139" s="16"/>
      <c r="N139" s="17">
        <f>SUMIF(CREDIT!B:B,I139,CREDIT!F:F)+SUMIF(LLD!L:L,I139,LLD!H:H)/1000</f>
        <v>1513.625</v>
      </c>
      <c r="O139" s="16"/>
      <c r="P139" s="16"/>
      <c r="Q139" s="16"/>
      <c r="R139" s="16"/>
      <c r="S139" s="16"/>
      <c r="T139" s="16">
        <f>SUMIF(FORFAIT!B:B,I139,FORFAIT!G:G)</f>
        <v>22</v>
      </c>
      <c r="U139" s="16"/>
      <c r="V139" s="16"/>
      <c r="W139" s="16"/>
      <c r="X139" s="16"/>
      <c r="Y139" s="16"/>
      <c r="Z139" s="16">
        <f>SUMIF(PROACTIF!D:D,I139,PROACTIF!G:G)+SUMIF(PROACTIF!P:P,I139,PROACTIF!S:S)</f>
        <v>-8</v>
      </c>
      <c r="AA139" s="16"/>
      <c r="AB139" s="16"/>
    </row>
    <row r="140" spans="1:28" ht="15.75" thickBot="1" x14ac:dyDescent="0.3">
      <c r="A140" s="13">
        <v>264</v>
      </c>
      <c r="B140" s="14" t="s">
        <v>126</v>
      </c>
      <c r="C140" s="13">
        <v>5169</v>
      </c>
      <c r="D140" s="15" t="s">
        <v>151</v>
      </c>
      <c r="E140" s="13">
        <v>4169</v>
      </c>
      <c r="F140" s="15" t="s">
        <v>162</v>
      </c>
      <c r="G140" s="13">
        <v>169</v>
      </c>
      <c r="H140" s="15" t="s">
        <v>162</v>
      </c>
      <c r="I140" s="13">
        <v>169</v>
      </c>
      <c r="K140" s="17">
        <f>SUMIF(COLLECTE!B:B,I140,COLLECTE!G:G)+SUMIF(DAV!I:I,I140,DAV!K:K)</f>
        <v>-1243.2584200000003</v>
      </c>
      <c r="L140" s="16"/>
      <c r="M140" s="16"/>
      <c r="N140" s="17">
        <f>SUMIF(CREDIT!B:B,I140,CREDIT!F:F)+SUMIF(LLD!L:L,I140,LLD!H:H)/1000</f>
        <v>1759.9611000000002</v>
      </c>
      <c r="O140" s="16"/>
      <c r="P140" s="16"/>
      <c r="Q140" s="16"/>
      <c r="R140" s="16"/>
      <c r="S140" s="16"/>
      <c r="T140" s="16">
        <f>SUMIF(FORFAIT!B:B,I140,FORFAIT!G:G)</f>
        <v>15</v>
      </c>
      <c r="U140" s="16"/>
      <c r="V140" s="16"/>
      <c r="W140" s="16"/>
      <c r="X140" s="16"/>
      <c r="Y140" s="16"/>
      <c r="Z140" s="16">
        <f>SUMIF(PROACTIF!D:D,I140,PROACTIF!G:G)+SUMIF(PROACTIF!P:P,I140,PROACTIF!S:S)</f>
        <v>-3</v>
      </c>
      <c r="AA140" s="16"/>
      <c r="AB140" s="16"/>
    </row>
    <row r="141" spans="1:28" ht="15.75" thickBot="1" x14ac:dyDescent="0.3">
      <c r="A141" s="13">
        <v>264</v>
      </c>
      <c r="B141" s="14" t="s">
        <v>126</v>
      </c>
      <c r="C141" s="13">
        <v>5169</v>
      </c>
      <c r="D141" s="15" t="s">
        <v>151</v>
      </c>
      <c r="E141" s="13">
        <v>4188</v>
      </c>
      <c r="F141" s="15" t="s">
        <v>163</v>
      </c>
      <c r="G141" s="13">
        <v>188</v>
      </c>
      <c r="H141" s="15" t="s">
        <v>163</v>
      </c>
      <c r="I141" s="13">
        <v>188</v>
      </c>
      <c r="K141" s="17">
        <f>SUMIF(COLLECTE!B:B,I141,COLLECTE!G:G)+SUMIF(DAV!I:I,I141,DAV!K:K)</f>
        <v>125.95181999999991</v>
      </c>
      <c r="L141" s="16"/>
      <c r="M141" s="16"/>
      <c r="N141" s="17">
        <f>SUMIF(CREDIT!B:B,I141,CREDIT!F:F)+SUMIF(LLD!L:L,I141,LLD!H:H)/1000</f>
        <v>519.72501</v>
      </c>
      <c r="O141" s="16"/>
      <c r="P141" s="16"/>
      <c r="Q141" s="16"/>
      <c r="R141" s="16"/>
      <c r="S141" s="16"/>
      <c r="T141" s="16">
        <f>SUMIF(FORFAIT!B:B,I141,FORFAIT!G:G)</f>
        <v>8</v>
      </c>
      <c r="U141" s="16"/>
      <c r="V141" s="16"/>
      <c r="W141" s="16"/>
      <c r="X141" s="16"/>
      <c r="Y141" s="16"/>
      <c r="Z141" s="16">
        <f>SUMIF(PROACTIF!D:D,I141,PROACTIF!G:G)+SUMIF(PROACTIF!P:P,I141,PROACTIF!S:S)</f>
        <v>5</v>
      </c>
      <c r="AA141" s="16"/>
      <c r="AB141" s="16"/>
    </row>
    <row r="142" spans="1:28" ht="15.75" thickBot="1" x14ac:dyDescent="0.3">
      <c r="A142" s="13">
        <v>264</v>
      </c>
      <c r="B142" s="14" t="s">
        <v>126</v>
      </c>
      <c r="C142" s="13">
        <v>5169</v>
      </c>
      <c r="D142" s="15" t="s">
        <v>151</v>
      </c>
      <c r="E142" s="13">
        <v>4180</v>
      </c>
      <c r="F142" s="15" t="s">
        <v>164</v>
      </c>
      <c r="G142" s="13">
        <v>180</v>
      </c>
      <c r="H142" s="15" t="s">
        <v>164</v>
      </c>
      <c r="I142" s="13">
        <v>180</v>
      </c>
      <c r="K142" s="17">
        <f>SUMIF(COLLECTE!B:B,I142,COLLECTE!G:G)+SUMIF(DAV!I:I,I142,DAV!K:K)</f>
        <v>214.50835999999998</v>
      </c>
      <c r="L142" s="16"/>
      <c r="M142" s="16"/>
      <c r="N142" s="17">
        <f>SUMIF(CREDIT!B:B,I142,CREDIT!F:F)+SUMIF(LLD!L:L,I142,LLD!H:H)/1000</f>
        <v>598.44259999999997</v>
      </c>
      <c r="O142" s="16"/>
      <c r="P142" s="16"/>
      <c r="Q142" s="16"/>
      <c r="R142" s="16"/>
      <c r="S142" s="16"/>
      <c r="T142" s="16">
        <f>SUMIF(FORFAIT!B:B,I142,FORFAIT!G:G)</f>
        <v>8</v>
      </c>
      <c r="U142" s="16"/>
      <c r="V142" s="16"/>
      <c r="W142" s="16"/>
      <c r="X142" s="16"/>
      <c r="Y142" s="16"/>
      <c r="Z142" s="16">
        <f>SUMIF(PROACTIF!D:D,I142,PROACTIF!G:G)+SUMIF(PROACTIF!P:P,I142,PROACTIF!S:S)</f>
        <v>0</v>
      </c>
      <c r="AA142" s="16"/>
      <c r="AB142" s="16"/>
    </row>
    <row r="143" spans="1:28" ht="15.75" thickBot="1" x14ac:dyDescent="0.3">
      <c r="A143" s="13">
        <v>264</v>
      </c>
      <c r="B143" s="14" t="s">
        <v>126</v>
      </c>
      <c r="C143" s="13">
        <v>5169</v>
      </c>
      <c r="D143" s="15" t="s">
        <v>151</v>
      </c>
      <c r="E143" s="13">
        <v>4185</v>
      </c>
      <c r="F143" s="15" t="s">
        <v>165</v>
      </c>
      <c r="G143" s="13">
        <v>185</v>
      </c>
      <c r="H143" s="15" t="s">
        <v>165</v>
      </c>
      <c r="I143" s="13">
        <v>185</v>
      </c>
      <c r="K143" s="17">
        <f>SUMIF(COLLECTE!B:B,I143,COLLECTE!G:G)+SUMIF(DAV!I:I,I143,DAV!K:K)</f>
        <v>-56.567799999999949</v>
      </c>
      <c r="L143" s="16"/>
      <c r="M143" s="16"/>
      <c r="N143" s="17">
        <f>SUMIF(CREDIT!B:B,I143,CREDIT!F:F)+SUMIF(LLD!L:L,I143,LLD!H:H)/1000</f>
        <v>761.54992000000004</v>
      </c>
      <c r="O143" s="16"/>
      <c r="P143" s="16"/>
      <c r="Q143" s="16"/>
      <c r="R143" s="16"/>
      <c r="S143" s="16"/>
      <c r="T143" s="16">
        <f>SUMIF(FORFAIT!B:B,I143,FORFAIT!G:G)</f>
        <v>9</v>
      </c>
      <c r="U143" s="16"/>
      <c r="V143" s="16"/>
      <c r="W143" s="16"/>
      <c r="X143" s="16"/>
      <c r="Y143" s="16"/>
      <c r="Z143" s="16">
        <f>SUMIF(PROACTIF!D:D,I143,PROACTIF!G:G)+SUMIF(PROACTIF!P:P,I143,PROACTIF!S:S)</f>
        <v>1</v>
      </c>
      <c r="AA143" s="16"/>
      <c r="AB143" s="16"/>
    </row>
    <row r="144" spans="1:28" ht="15.75" thickBot="1" x14ac:dyDescent="0.3">
      <c r="A144" s="13">
        <v>264</v>
      </c>
      <c r="B144" s="14" t="s">
        <v>126</v>
      </c>
      <c r="C144" s="13">
        <v>5169</v>
      </c>
      <c r="D144" s="15" t="s">
        <v>151</v>
      </c>
      <c r="E144" s="13">
        <v>4178</v>
      </c>
      <c r="F144" s="15" t="s">
        <v>166</v>
      </c>
      <c r="G144" s="13">
        <v>187</v>
      </c>
      <c r="H144" s="15" t="s">
        <v>167</v>
      </c>
      <c r="I144" s="13">
        <v>187</v>
      </c>
      <c r="K144" s="17">
        <f>SUMIF(COLLECTE!B:B,I144,COLLECTE!G:G)+SUMIF(DAV!I:I,I144,DAV!K:K)</f>
        <v>395.63550999999995</v>
      </c>
      <c r="L144" s="16"/>
      <c r="M144" s="16"/>
      <c r="N144" s="17">
        <f>SUMIF(CREDIT!B:B,I144,CREDIT!F:F)+SUMIF(LLD!L:L,I144,LLD!H:H)/1000</f>
        <v>241</v>
      </c>
      <c r="O144" s="16"/>
      <c r="P144" s="16"/>
      <c r="Q144" s="16"/>
      <c r="R144" s="16"/>
      <c r="S144" s="16"/>
      <c r="T144" s="16">
        <f>SUMIF(FORFAIT!B:B,I144,FORFAIT!G:G)</f>
        <v>2</v>
      </c>
      <c r="U144" s="16"/>
      <c r="V144" s="16"/>
      <c r="W144" s="16"/>
      <c r="X144" s="16"/>
      <c r="Y144" s="16"/>
      <c r="Z144" s="16">
        <f>SUMIF(PROACTIF!D:D,I144,PROACTIF!G:G)+SUMIF(PROACTIF!P:P,I144,PROACTIF!S:S)</f>
        <v>1</v>
      </c>
      <c r="AA144" s="16"/>
      <c r="AB144" s="16"/>
    </row>
    <row r="145" spans="1:28" ht="15.75" thickBot="1" x14ac:dyDescent="0.3">
      <c r="A145" s="13">
        <v>264</v>
      </c>
      <c r="B145" s="14" t="s">
        <v>126</v>
      </c>
      <c r="C145" s="13">
        <v>5169</v>
      </c>
      <c r="D145" s="15" t="s">
        <v>151</v>
      </c>
      <c r="E145" s="13">
        <v>4178</v>
      </c>
      <c r="F145" s="15" t="s">
        <v>166</v>
      </c>
      <c r="G145" s="13">
        <v>178</v>
      </c>
      <c r="H145" s="15" t="s">
        <v>166</v>
      </c>
      <c r="I145" s="13">
        <v>178</v>
      </c>
      <c r="K145" s="17">
        <f>SUMIF(COLLECTE!B:B,I145,COLLECTE!G:G)+SUMIF(DAV!I:I,I145,DAV!K:K)</f>
        <v>430.29572999999993</v>
      </c>
      <c r="L145" s="16"/>
      <c r="M145" s="16"/>
      <c r="N145" s="17">
        <f>SUMIF(CREDIT!B:B,I145,CREDIT!F:F)+SUMIF(LLD!L:L,I145,LLD!H:H)/1000</f>
        <v>1171.86382</v>
      </c>
      <c r="O145" s="16"/>
      <c r="P145" s="16"/>
      <c r="Q145" s="16"/>
      <c r="R145" s="16"/>
      <c r="S145" s="16"/>
      <c r="T145" s="16">
        <f>SUMIF(FORFAIT!B:B,I145,FORFAIT!G:G)</f>
        <v>14</v>
      </c>
      <c r="U145" s="16"/>
      <c r="V145" s="16"/>
      <c r="W145" s="16"/>
      <c r="X145" s="16"/>
      <c r="Y145" s="16"/>
      <c r="Z145" s="16">
        <f>SUMIF(PROACTIF!D:D,I145,PROACTIF!G:G)+SUMIF(PROACTIF!P:P,I145,PROACTIF!S:S)</f>
        <v>3</v>
      </c>
      <c r="AA145" s="16"/>
      <c r="AB145" s="16"/>
    </row>
    <row r="146" spans="1:28" ht="15.75" thickBot="1" x14ac:dyDescent="0.3">
      <c r="A146" s="13">
        <v>264</v>
      </c>
      <c r="B146" s="14" t="s">
        <v>126</v>
      </c>
      <c r="C146" s="13">
        <v>5169</v>
      </c>
      <c r="D146" s="15" t="s">
        <v>151</v>
      </c>
      <c r="E146" s="13">
        <v>4179</v>
      </c>
      <c r="F146" s="15" t="s">
        <v>168</v>
      </c>
      <c r="G146" s="13">
        <v>179</v>
      </c>
      <c r="H146" s="15" t="s">
        <v>168</v>
      </c>
      <c r="I146" s="13">
        <v>179</v>
      </c>
      <c r="K146" s="17">
        <f>SUMIF(COLLECTE!B:B,I146,COLLECTE!G:G)+SUMIF(DAV!I:I,I146,DAV!K:K)</f>
        <v>167.86363</v>
      </c>
      <c r="L146" s="16"/>
      <c r="M146" s="16"/>
      <c r="N146" s="17">
        <f>SUMIF(CREDIT!B:B,I146,CREDIT!F:F)+SUMIF(LLD!L:L,I146,LLD!H:H)/1000</f>
        <v>30.561440000000001</v>
      </c>
      <c r="O146" s="16"/>
      <c r="P146" s="16"/>
      <c r="Q146" s="16"/>
      <c r="R146" s="16"/>
      <c r="S146" s="16"/>
      <c r="T146" s="16">
        <f>SUMIF(FORFAIT!B:B,I146,FORFAIT!G:G)</f>
        <v>4</v>
      </c>
      <c r="U146" s="16"/>
      <c r="V146" s="16"/>
      <c r="W146" s="16"/>
      <c r="X146" s="16"/>
      <c r="Y146" s="16"/>
      <c r="Z146" s="16">
        <f>SUMIF(PROACTIF!D:D,I146,PROACTIF!G:G)+SUMIF(PROACTIF!P:P,I146,PROACTIF!S:S)</f>
        <v>-2</v>
      </c>
      <c r="AA146" s="16"/>
      <c r="AB146" s="16"/>
    </row>
    <row r="147" spans="1:28" ht="15.75" thickBot="1" x14ac:dyDescent="0.3">
      <c r="A147" s="13">
        <v>264</v>
      </c>
      <c r="B147" s="14" t="s">
        <v>126</v>
      </c>
      <c r="C147" s="13">
        <v>5169</v>
      </c>
      <c r="D147" s="15" t="s">
        <v>151</v>
      </c>
      <c r="E147" s="13">
        <v>4194</v>
      </c>
      <c r="F147" s="15" t="s">
        <v>169</v>
      </c>
      <c r="G147" s="13">
        <v>198</v>
      </c>
      <c r="H147" s="15" t="s">
        <v>170</v>
      </c>
      <c r="I147" s="13">
        <v>198</v>
      </c>
      <c r="K147" s="17">
        <f>SUMIF(COLLECTE!B:B,I147,COLLECTE!G:G)+SUMIF(DAV!I:I,I147,DAV!K:K)</f>
        <v>-23.349210000000028</v>
      </c>
      <c r="L147" s="16"/>
      <c r="M147" s="16"/>
      <c r="N147" s="17">
        <f>SUMIF(CREDIT!B:B,I147,CREDIT!F:F)+SUMIF(LLD!L:L,I147,LLD!H:H)/1000</f>
        <v>40</v>
      </c>
      <c r="O147" s="16"/>
      <c r="P147" s="16"/>
      <c r="Q147" s="16"/>
      <c r="R147" s="16"/>
      <c r="S147" s="16"/>
      <c r="T147" s="16">
        <f>SUMIF(FORFAIT!B:B,I147,FORFAIT!G:G)</f>
        <v>3</v>
      </c>
      <c r="U147" s="16"/>
      <c r="V147" s="16"/>
      <c r="W147" s="16"/>
      <c r="X147" s="16"/>
      <c r="Y147" s="16"/>
      <c r="Z147" s="16">
        <f>SUMIF(PROACTIF!D:D,I147,PROACTIF!G:G)+SUMIF(PROACTIF!P:P,I147,PROACTIF!S:S)</f>
        <v>-2</v>
      </c>
      <c r="AA147" s="16"/>
      <c r="AB147" s="16"/>
    </row>
    <row r="148" spans="1:28" ht="15.75" thickBot="1" x14ac:dyDescent="0.3">
      <c r="A148" s="13">
        <v>264</v>
      </c>
      <c r="B148" s="14" t="s">
        <v>126</v>
      </c>
      <c r="C148" s="13">
        <v>5169</v>
      </c>
      <c r="D148" s="15" t="s">
        <v>151</v>
      </c>
      <c r="E148" s="13">
        <v>4194</v>
      </c>
      <c r="F148" s="15" t="s">
        <v>169</v>
      </c>
      <c r="G148" s="13">
        <v>194</v>
      </c>
      <c r="H148" s="15" t="s">
        <v>169</v>
      </c>
      <c r="I148" s="13">
        <v>194</v>
      </c>
      <c r="K148" s="17">
        <f>SUMIF(COLLECTE!B:B,I148,COLLECTE!G:G)+SUMIF(DAV!I:I,I148,DAV!K:K)</f>
        <v>2737.0597099999995</v>
      </c>
      <c r="L148" s="16"/>
      <c r="M148" s="16"/>
      <c r="N148" s="17">
        <f>SUMIF(CREDIT!B:B,I148,CREDIT!F:F)+SUMIF(LLD!L:L,I148,LLD!H:H)/1000</f>
        <v>1634.7762700000001</v>
      </c>
      <c r="O148" s="16"/>
      <c r="P148" s="16"/>
      <c r="Q148" s="16"/>
      <c r="R148" s="16"/>
      <c r="S148" s="16"/>
      <c r="T148" s="16">
        <f>SUMIF(FORFAIT!B:B,I148,FORFAIT!G:G)</f>
        <v>17</v>
      </c>
      <c r="U148" s="16"/>
      <c r="V148" s="16"/>
      <c r="W148" s="16"/>
      <c r="X148" s="16"/>
      <c r="Y148" s="16"/>
      <c r="Z148" s="16">
        <f>SUMIF(PROACTIF!D:D,I148,PROACTIF!G:G)+SUMIF(PROACTIF!P:P,I148,PROACTIF!S:S)</f>
        <v>-5</v>
      </c>
      <c r="AA148" s="16"/>
      <c r="AB148" s="16"/>
    </row>
    <row r="149" spans="1:28" ht="15.75" thickBot="1" x14ac:dyDescent="0.3">
      <c r="A149" s="13">
        <v>264</v>
      </c>
      <c r="B149" s="14" t="s">
        <v>126</v>
      </c>
      <c r="C149" s="13">
        <v>5169</v>
      </c>
      <c r="D149" s="15" t="s">
        <v>151</v>
      </c>
      <c r="E149" s="13">
        <v>4181</v>
      </c>
      <c r="F149" s="15" t="s">
        <v>171</v>
      </c>
      <c r="G149" s="13">
        <v>181</v>
      </c>
      <c r="H149" s="15" t="s">
        <v>171</v>
      </c>
      <c r="I149" s="13">
        <v>181</v>
      </c>
      <c r="K149" s="17">
        <f>SUMIF(COLLECTE!B:B,I149,COLLECTE!G:G)+SUMIF(DAV!I:I,I149,DAV!K:K)</f>
        <v>439.24613999999985</v>
      </c>
      <c r="L149" s="16"/>
      <c r="M149" s="16"/>
      <c r="N149" s="17">
        <f>SUMIF(CREDIT!B:B,I149,CREDIT!F:F)+SUMIF(LLD!L:L,I149,LLD!H:H)/1000</f>
        <v>1454.52979</v>
      </c>
      <c r="O149" s="16"/>
      <c r="P149" s="16"/>
      <c r="Q149" s="16"/>
      <c r="R149" s="16"/>
      <c r="S149" s="16"/>
      <c r="T149" s="16">
        <f>SUMIF(FORFAIT!B:B,I149,FORFAIT!G:G)</f>
        <v>7</v>
      </c>
      <c r="U149" s="16"/>
      <c r="V149" s="16"/>
      <c r="W149" s="16"/>
      <c r="X149" s="16"/>
      <c r="Y149" s="16"/>
      <c r="Z149" s="16">
        <f>SUMIF(PROACTIF!D:D,I149,PROACTIF!G:G)+SUMIF(PROACTIF!P:P,I149,PROACTIF!S:S)</f>
        <v>4</v>
      </c>
      <c r="AA149" s="16"/>
      <c r="AB149" s="16"/>
    </row>
    <row r="150" spans="1:28" ht="15.75" thickBot="1" x14ac:dyDescent="0.3">
      <c r="A150" s="13">
        <v>264</v>
      </c>
      <c r="B150" s="14" t="s">
        <v>126</v>
      </c>
      <c r="C150" s="13">
        <v>5169</v>
      </c>
      <c r="D150" s="15" t="s">
        <v>151</v>
      </c>
      <c r="E150" s="13">
        <v>4183</v>
      </c>
      <c r="F150" s="15" t="s">
        <v>172</v>
      </c>
      <c r="G150" s="13">
        <v>183</v>
      </c>
      <c r="H150" s="15" t="s">
        <v>172</v>
      </c>
      <c r="I150" s="13">
        <v>183</v>
      </c>
      <c r="K150" s="17">
        <f>SUMIF(COLLECTE!B:B,I150,COLLECTE!G:G)+SUMIF(DAV!I:I,I150,DAV!K:K)</f>
        <v>-113.37066000000004</v>
      </c>
      <c r="L150" s="16"/>
      <c r="M150" s="16"/>
      <c r="N150" s="17">
        <f>SUMIF(CREDIT!B:B,I150,CREDIT!F:F)+SUMIF(LLD!L:L,I150,LLD!H:H)/1000</f>
        <v>2470.60167</v>
      </c>
      <c r="O150" s="16"/>
      <c r="P150" s="16"/>
      <c r="Q150" s="16"/>
      <c r="R150" s="16"/>
      <c r="S150" s="16"/>
      <c r="T150" s="16">
        <f>SUMIF(FORFAIT!B:B,I150,FORFAIT!G:G)</f>
        <v>8</v>
      </c>
      <c r="U150" s="16"/>
      <c r="V150" s="16"/>
      <c r="W150" s="16"/>
      <c r="X150" s="16"/>
      <c r="Y150" s="16"/>
      <c r="Z150" s="16">
        <f>SUMIF(PROACTIF!D:D,I150,PROACTIF!G:G)+SUMIF(PROACTIF!P:P,I150,PROACTIF!S:S)</f>
        <v>6</v>
      </c>
      <c r="AA150" s="16"/>
      <c r="AB150" s="16"/>
    </row>
    <row r="151" spans="1:28" ht="15.75" thickBot="1" x14ac:dyDescent="0.3">
      <c r="A151" s="13">
        <v>30</v>
      </c>
      <c r="B151" s="14" t="s">
        <v>173</v>
      </c>
      <c r="C151" s="13">
        <v>6</v>
      </c>
      <c r="D151" s="15" t="s">
        <v>174</v>
      </c>
      <c r="E151" s="13">
        <v>551110</v>
      </c>
      <c r="F151" s="15" t="s">
        <v>175</v>
      </c>
      <c r="G151" s="13">
        <v>51110</v>
      </c>
      <c r="H151" s="15" t="s">
        <v>175</v>
      </c>
      <c r="I151" s="13">
        <v>51110</v>
      </c>
      <c r="K151" s="17">
        <f>SUMIF(COLLECTE!B:B,I151,COLLECTE!G:G)+SUMIF(DAV!I:I,I151,DAV!K:K)</f>
        <v>-625.96031000000005</v>
      </c>
      <c r="L151" s="16"/>
      <c r="M151" s="16"/>
      <c r="N151" s="17">
        <f>SUMIF(CREDIT!B:B,I151,CREDIT!F:F)+SUMIF(LLD!L:L,I151,LLD!H:H)/1000</f>
        <v>189.70481000000001</v>
      </c>
      <c r="O151" s="16"/>
      <c r="P151" s="16"/>
      <c r="Q151" s="16"/>
      <c r="R151" s="16"/>
      <c r="S151" s="16"/>
      <c r="T151" s="16">
        <f>SUMIF(FORFAIT!B:B,I151,FORFAIT!G:G)</f>
        <v>12</v>
      </c>
      <c r="U151" s="16"/>
      <c r="V151" s="16"/>
      <c r="W151" s="16"/>
      <c r="X151" s="16"/>
      <c r="Y151" s="16"/>
      <c r="Z151" s="16">
        <f>SUMIF(PROACTIF!D:D,I151,PROACTIF!G:G)+SUMIF(PROACTIF!P:P,I151,PROACTIF!S:S)</f>
        <v>1</v>
      </c>
      <c r="AA151" s="16"/>
      <c r="AB151" s="16"/>
    </row>
    <row r="152" spans="1:28" ht="15.75" thickBot="1" x14ac:dyDescent="0.3">
      <c r="A152" s="13">
        <v>30</v>
      </c>
      <c r="B152" s="14" t="s">
        <v>173</v>
      </c>
      <c r="C152" s="13">
        <v>6</v>
      </c>
      <c r="D152" s="15" t="s">
        <v>174</v>
      </c>
      <c r="E152" s="13">
        <v>451101</v>
      </c>
      <c r="F152" s="15" t="s">
        <v>176</v>
      </c>
      <c r="G152" s="13">
        <v>51101</v>
      </c>
      <c r="H152" s="15" t="s">
        <v>176</v>
      </c>
      <c r="I152" s="13">
        <v>51101</v>
      </c>
      <c r="K152" s="17">
        <f>SUMIF(COLLECTE!B:B,I152,COLLECTE!G:G)+SUMIF(DAV!I:I,I152,DAV!K:K)</f>
        <v>2138.5764199999994</v>
      </c>
      <c r="L152" s="16"/>
      <c r="M152" s="16"/>
      <c r="N152" s="17">
        <f>SUMIF(CREDIT!B:B,I152,CREDIT!F:F)+SUMIF(LLD!L:L,I152,LLD!H:H)/1000</f>
        <v>2270.2738800000002</v>
      </c>
      <c r="O152" s="16"/>
      <c r="P152" s="16"/>
      <c r="Q152" s="16"/>
      <c r="R152" s="16"/>
      <c r="S152" s="16"/>
      <c r="T152" s="16">
        <f>SUMIF(FORFAIT!B:B,I152,FORFAIT!G:G)</f>
        <v>67</v>
      </c>
      <c r="U152" s="16"/>
      <c r="V152" s="16"/>
      <c r="W152" s="16"/>
      <c r="X152" s="16"/>
      <c r="Y152" s="16"/>
      <c r="Z152" s="16">
        <f>SUMIF(PROACTIF!D:D,I152,PROACTIF!G:G)+SUMIF(PROACTIF!P:P,I152,PROACTIF!S:S)</f>
        <v>6</v>
      </c>
      <c r="AA152" s="16"/>
      <c r="AB152" s="16"/>
    </row>
    <row r="153" spans="1:28" ht="15.75" thickBot="1" x14ac:dyDescent="0.3">
      <c r="A153" s="13">
        <v>30</v>
      </c>
      <c r="B153" s="14" t="s">
        <v>173</v>
      </c>
      <c r="C153" s="13">
        <v>6</v>
      </c>
      <c r="D153" s="15" t="s">
        <v>174</v>
      </c>
      <c r="E153" s="13">
        <v>551103</v>
      </c>
      <c r="F153" s="15" t="s">
        <v>177</v>
      </c>
      <c r="G153" s="13">
        <v>51103</v>
      </c>
      <c r="H153" s="15" t="s">
        <v>177</v>
      </c>
      <c r="I153" s="13">
        <v>51103</v>
      </c>
      <c r="K153" s="17">
        <f>SUMIF(COLLECTE!B:B,I153,COLLECTE!G:G)+SUMIF(DAV!I:I,I153,DAV!K:K)</f>
        <v>464.24719999999996</v>
      </c>
      <c r="L153" s="16"/>
      <c r="M153" s="16"/>
      <c r="N153" s="17">
        <f>SUMIF(CREDIT!B:B,I153,CREDIT!F:F)+SUMIF(LLD!L:L,I153,LLD!H:H)/1000</f>
        <v>24</v>
      </c>
      <c r="O153" s="16"/>
      <c r="P153" s="16"/>
      <c r="Q153" s="16"/>
      <c r="R153" s="16"/>
      <c r="S153" s="16"/>
      <c r="T153" s="16">
        <f>SUMIF(FORFAIT!B:B,I153,FORFAIT!G:G)</f>
        <v>11</v>
      </c>
      <c r="U153" s="16"/>
      <c r="V153" s="16"/>
      <c r="W153" s="16"/>
      <c r="X153" s="16"/>
      <c r="Y153" s="16"/>
      <c r="Z153" s="16">
        <f>SUMIF(PROACTIF!D:D,I153,PROACTIF!G:G)+SUMIF(PROACTIF!P:P,I153,PROACTIF!S:S)</f>
        <v>-1</v>
      </c>
      <c r="AA153" s="16"/>
      <c r="AB153" s="16"/>
    </row>
    <row r="154" spans="1:28" ht="15.75" thickBot="1" x14ac:dyDescent="0.3">
      <c r="A154" s="13">
        <v>30</v>
      </c>
      <c r="B154" s="14" t="s">
        <v>173</v>
      </c>
      <c r="C154" s="13">
        <v>6</v>
      </c>
      <c r="D154" s="15" t="s">
        <v>174</v>
      </c>
      <c r="E154" s="13">
        <v>551330</v>
      </c>
      <c r="F154" s="15" t="s">
        <v>178</v>
      </c>
      <c r="G154" s="13">
        <v>51330</v>
      </c>
      <c r="H154" s="15" t="s">
        <v>178</v>
      </c>
      <c r="I154" s="13">
        <v>51330</v>
      </c>
      <c r="K154" s="17">
        <f>SUMIF(COLLECTE!B:B,I154,COLLECTE!G:G)+SUMIF(DAV!I:I,I154,DAV!K:K)</f>
        <v>-2069.7050800000002</v>
      </c>
      <c r="L154" s="16"/>
      <c r="M154" s="16"/>
      <c r="N154" s="17">
        <f>SUMIF(CREDIT!B:B,I154,CREDIT!F:F)+SUMIF(LLD!L:L,I154,LLD!H:H)/1000</f>
        <v>219</v>
      </c>
      <c r="O154" s="16"/>
      <c r="P154" s="16"/>
      <c r="Q154" s="16"/>
      <c r="R154" s="16"/>
      <c r="S154" s="16"/>
      <c r="T154" s="16">
        <f>SUMIF(FORFAIT!B:B,I154,FORFAIT!G:G)</f>
        <v>1</v>
      </c>
      <c r="U154" s="16"/>
      <c r="V154" s="16"/>
      <c r="W154" s="16"/>
      <c r="X154" s="16"/>
      <c r="Y154" s="16"/>
      <c r="Z154" s="16">
        <f>SUMIF(PROACTIF!D:D,I154,PROACTIF!G:G)+SUMIF(PROACTIF!P:P,I154,PROACTIF!S:S)</f>
        <v>-6</v>
      </c>
      <c r="AA154" s="16"/>
      <c r="AB154" s="16"/>
    </row>
    <row r="155" spans="1:28" ht="15.75" thickBot="1" x14ac:dyDescent="0.3">
      <c r="A155" s="13">
        <v>30</v>
      </c>
      <c r="B155" s="14" t="s">
        <v>173</v>
      </c>
      <c r="C155" s="13">
        <v>6</v>
      </c>
      <c r="D155" s="15" t="s">
        <v>174</v>
      </c>
      <c r="E155" s="13">
        <v>451115</v>
      </c>
      <c r="F155" s="15" t="s">
        <v>179</v>
      </c>
      <c r="G155" s="13">
        <v>51115</v>
      </c>
      <c r="H155" s="15" t="s">
        <v>179</v>
      </c>
      <c r="I155" s="13">
        <v>51115</v>
      </c>
      <c r="K155" s="17">
        <f>SUMIF(COLLECTE!B:B,I155,COLLECTE!G:G)+SUMIF(DAV!I:I,I155,DAV!K:K)</f>
        <v>-370.20809000000003</v>
      </c>
      <c r="L155" s="16"/>
      <c r="M155" s="16"/>
      <c r="N155" s="17">
        <f>SUMIF(CREDIT!B:B,I155,CREDIT!F:F)+SUMIF(LLD!L:L,I155,LLD!H:H)/1000</f>
        <v>646.91633999999999</v>
      </c>
      <c r="O155" s="16"/>
      <c r="P155" s="16"/>
      <c r="Q155" s="16"/>
      <c r="R155" s="16"/>
      <c r="S155" s="16"/>
      <c r="T155" s="16">
        <f>SUMIF(FORFAIT!B:B,I155,FORFAIT!G:G)</f>
        <v>9</v>
      </c>
      <c r="U155" s="16"/>
      <c r="V155" s="16"/>
      <c r="W155" s="16"/>
      <c r="X155" s="16"/>
      <c r="Y155" s="16"/>
      <c r="Z155" s="16">
        <f>SUMIF(PROACTIF!D:D,I155,PROACTIF!G:G)+SUMIF(PROACTIF!P:P,I155,PROACTIF!S:S)</f>
        <v>3</v>
      </c>
      <c r="AA155" s="16"/>
      <c r="AB155" s="16"/>
    </row>
    <row r="156" spans="1:28" ht="15.75" thickBot="1" x14ac:dyDescent="0.3">
      <c r="A156" s="13">
        <v>30</v>
      </c>
      <c r="B156" s="14" t="s">
        <v>173</v>
      </c>
      <c r="C156" s="13">
        <v>6</v>
      </c>
      <c r="D156" s="15" t="s">
        <v>174</v>
      </c>
      <c r="E156" s="13">
        <v>451115</v>
      </c>
      <c r="F156" s="15" t="s">
        <v>179</v>
      </c>
      <c r="G156" s="13">
        <v>51115</v>
      </c>
      <c r="H156" s="15" t="s">
        <v>179</v>
      </c>
      <c r="I156" s="13">
        <v>51114</v>
      </c>
      <c r="K156" s="17">
        <f>SUMIF(COLLECTE!B:B,I156,COLLECTE!G:G)+SUMIF(DAV!I:I,I156,DAV!K:K)</f>
        <v>0</v>
      </c>
      <c r="L156" s="16"/>
      <c r="M156" s="16"/>
      <c r="N156" s="17">
        <f>SUMIF(CREDIT!B:B,I156,CREDIT!F:F)+SUMIF(LLD!L:L,I156,LLD!H:H)/1000</f>
        <v>0</v>
      </c>
      <c r="O156" s="16"/>
      <c r="P156" s="16"/>
      <c r="Q156" s="16"/>
      <c r="R156" s="16"/>
      <c r="S156" s="16"/>
      <c r="T156" s="16">
        <f>SUMIF(FORFAIT!B:B,I156,FORFAIT!G:G)</f>
        <v>0</v>
      </c>
      <c r="U156" s="16"/>
      <c r="V156" s="16"/>
      <c r="W156" s="16"/>
      <c r="X156" s="16"/>
      <c r="Y156" s="16"/>
      <c r="Z156" s="16">
        <f>SUMIF(PROACTIF!D:D,I156,PROACTIF!G:G)+SUMIF(PROACTIF!P:P,I156,PROACTIF!S:S)</f>
        <v>-1</v>
      </c>
      <c r="AA156" s="16"/>
      <c r="AB156" s="16"/>
    </row>
    <row r="157" spans="1:28" ht="15.75" thickBot="1" x14ac:dyDescent="0.3">
      <c r="A157" s="13">
        <v>30</v>
      </c>
      <c r="B157" s="14" t="s">
        <v>173</v>
      </c>
      <c r="C157" s="13">
        <v>6</v>
      </c>
      <c r="D157" s="15" t="s">
        <v>174</v>
      </c>
      <c r="E157" s="13">
        <v>551128</v>
      </c>
      <c r="F157" s="15" t="s">
        <v>180</v>
      </c>
      <c r="G157" s="13">
        <v>51128</v>
      </c>
      <c r="H157" s="15" t="s">
        <v>180</v>
      </c>
      <c r="I157" s="13">
        <v>51128</v>
      </c>
      <c r="K157" s="17">
        <f>SUMIF(COLLECTE!B:B,I157,COLLECTE!G:G)+SUMIF(DAV!I:I,I157,DAV!K:K)</f>
        <v>501.20031000000006</v>
      </c>
      <c r="L157" s="16"/>
      <c r="M157" s="16"/>
      <c r="N157" s="17">
        <f>SUMIF(CREDIT!B:B,I157,CREDIT!F:F)+SUMIF(LLD!L:L,I157,LLD!H:H)/1000</f>
        <v>772.61355000000003</v>
      </c>
      <c r="O157" s="16"/>
      <c r="P157" s="16"/>
      <c r="Q157" s="16"/>
      <c r="R157" s="16"/>
      <c r="S157" s="16"/>
      <c r="T157" s="16">
        <f>SUMIF(FORFAIT!B:B,I157,FORFAIT!G:G)</f>
        <v>3</v>
      </c>
      <c r="U157" s="16"/>
      <c r="V157" s="16"/>
      <c r="W157" s="16"/>
      <c r="X157" s="16"/>
      <c r="Y157" s="16"/>
      <c r="Z157" s="16">
        <f>SUMIF(PROACTIF!D:D,I157,PROACTIF!G:G)+SUMIF(PROACTIF!P:P,I157,PROACTIF!S:S)</f>
        <v>-2</v>
      </c>
      <c r="AA157" s="16"/>
      <c r="AB157" s="16"/>
    </row>
    <row r="158" spans="1:28" ht="15.75" thickBot="1" x14ac:dyDescent="0.3">
      <c r="A158" s="13">
        <v>30</v>
      </c>
      <c r="B158" s="14" t="s">
        <v>173</v>
      </c>
      <c r="C158" s="13">
        <v>6</v>
      </c>
      <c r="D158" s="15" t="s">
        <v>174</v>
      </c>
      <c r="E158" s="13">
        <v>451120</v>
      </c>
      <c r="F158" s="15" t="s">
        <v>181</v>
      </c>
      <c r="G158" s="13">
        <v>51120</v>
      </c>
      <c r="H158" s="15" t="s">
        <v>181</v>
      </c>
      <c r="I158" s="13">
        <v>51120</v>
      </c>
      <c r="K158" s="17">
        <f>SUMIF(COLLECTE!B:B,I158,COLLECTE!G:G)+SUMIF(DAV!I:I,I158,DAV!K:K)</f>
        <v>23.487940000000002</v>
      </c>
      <c r="L158" s="16"/>
      <c r="M158" s="16"/>
      <c r="N158" s="17">
        <f>SUMIF(CREDIT!B:B,I158,CREDIT!F:F)+SUMIF(LLD!L:L,I158,LLD!H:H)/1000</f>
        <v>403.28500000000003</v>
      </c>
      <c r="O158" s="16"/>
      <c r="P158" s="16"/>
      <c r="Q158" s="16"/>
      <c r="R158" s="16"/>
      <c r="S158" s="16"/>
      <c r="T158" s="16">
        <f>SUMIF(FORFAIT!B:B,I158,FORFAIT!G:G)</f>
        <v>5</v>
      </c>
      <c r="U158" s="16"/>
      <c r="V158" s="16"/>
      <c r="W158" s="16"/>
      <c r="X158" s="16"/>
      <c r="Y158" s="16"/>
      <c r="Z158" s="16">
        <f>SUMIF(PROACTIF!D:D,I158,PROACTIF!G:G)+SUMIF(PROACTIF!P:P,I158,PROACTIF!S:S)</f>
        <v>1</v>
      </c>
      <c r="AA158" s="16"/>
      <c r="AB158" s="16"/>
    </row>
    <row r="159" spans="1:28" ht="15.75" thickBot="1" x14ac:dyDescent="0.3">
      <c r="A159" s="13">
        <v>30</v>
      </c>
      <c r="B159" s="14" t="s">
        <v>173</v>
      </c>
      <c r="C159" s="13">
        <v>6</v>
      </c>
      <c r="D159" s="15" t="s">
        <v>174</v>
      </c>
      <c r="E159" s="13">
        <v>451381</v>
      </c>
      <c r="F159" s="15" t="s">
        <v>182</v>
      </c>
      <c r="G159" s="13">
        <v>51381</v>
      </c>
      <c r="H159" s="15" t="s">
        <v>182</v>
      </c>
      <c r="I159" s="13">
        <v>51381</v>
      </c>
      <c r="K159" s="17">
        <f>SUMIF(COLLECTE!B:B,I159,COLLECTE!G:G)+SUMIF(DAV!I:I,I159,DAV!K:K)</f>
        <v>-690.29331999999999</v>
      </c>
      <c r="L159" s="16"/>
      <c r="M159" s="16"/>
      <c r="N159" s="17">
        <f>SUMIF(CREDIT!B:B,I159,CREDIT!F:F)+SUMIF(LLD!L:L,I159,LLD!H:H)/1000</f>
        <v>3097.2385100000001</v>
      </c>
      <c r="O159" s="16"/>
      <c r="P159" s="16"/>
      <c r="Q159" s="16"/>
      <c r="R159" s="16"/>
      <c r="S159" s="16"/>
      <c r="T159" s="16">
        <f>SUMIF(FORFAIT!B:B,I159,FORFAIT!G:G)</f>
        <v>7</v>
      </c>
      <c r="U159" s="16"/>
      <c r="V159" s="16"/>
      <c r="W159" s="16"/>
      <c r="X159" s="16"/>
      <c r="Y159" s="16"/>
      <c r="Z159" s="16">
        <f>SUMIF(PROACTIF!D:D,I159,PROACTIF!G:G)+SUMIF(PROACTIF!P:P,I159,PROACTIF!S:S)</f>
        <v>4</v>
      </c>
      <c r="AA159" s="16"/>
      <c r="AB159" s="16"/>
    </row>
    <row r="160" spans="1:28" ht="15.75" thickBot="1" x14ac:dyDescent="0.3">
      <c r="A160" s="13">
        <v>30</v>
      </c>
      <c r="B160" s="14" t="s">
        <v>173</v>
      </c>
      <c r="C160" s="13">
        <v>6</v>
      </c>
      <c r="D160" s="15" t="s">
        <v>174</v>
      </c>
      <c r="E160" s="13">
        <v>551354</v>
      </c>
      <c r="F160" s="15" t="s">
        <v>183</v>
      </c>
      <c r="G160" s="13">
        <v>51354</v>
      </c>
      <c r="H160" s="15" t="s">
        <v>183</v>
      </c>
      <c r="I160" s="13">
        <v>51354</v>
      </c>
      <c r="K160" s="17">
        <f>SUMIF(COLLECTE!B:B,I160,COLLECTE!G:G)+SUMIF(DAV!I:I,I160,DAV!K:K)</f>
        <v>-150.3828400000001</v>
      </c>
      <c r="L160" s="16"/>
      <c r="M160" s="16"/>
      <c r="N160" s="17">
        <f>SUMIF(CREDIT!B:B,I160,CREDIT!F:F)+SUMIF(LLD!L:L,I160,LLD!H:H)/1000</f>
        <v>3705.5360000000001</v>
      </c>
      <c r="O160" s="16"/>
      <c r="P160" s="16"/>
      <c r="Q160" s="16"/>
      <c r="R160" s="16"/>
      <c r="S160" s="16"/>
      <c r="T160" s="16">
        <f>SUMIF(FORFAIT!B:B,I160,FORFAIT!G:G)</f>
        <v>11</v>
      </c>
      <c r="U160" s="16"/>
      <c r="V160" s="16"/>
      <c r="W160" s="16"/>
      <c r="X160" s="16"/>
      <c r="Y160" s="16"/>
      <c r="Z160" s="16">
        <f>SUMIF(PROACTIF!D:D,I160,PROACTIF!G:G)+SUMIF(PROACTIF!P:P,I160,PROACTIF!S:S)</f>
        <v>-1</v>
      </c>
      <c r="AA160" s="16"/>
      <c r="AB160" s="16"/>
    </row>
    <row r="161" spans="1:28" ht="15.75" thickBot="1" x14ac:dyDescent="0.3">
      <c r="A161" s="13">
        <v>30</v>
      </c>
      <c r="B161" s="14" t="s">
        <v>173</v>
      </c>
      <c r="C161" s="13">
        <v>6</v>
      </c>
      <c r="D161" s="15" t="s">
        <v>174</v>
      </c>
      <c r="E161" s="13">
        <v>451166</v>
      </c>
      <c r="F161" s="15" t="s">
        <v>184</v>
      </c>
      <c r="G161" s="13">
        <v>51166</v>
      </c>
      <c r="H161" s="15" t="s">
        <v>184</v>
      </c>
      <c r="I161" s="13">
        <v>51166</v>
      </c>
      <c r="K161" s="17">
        <f>SUMIF(COLLECTE!B:B,I161,COLLECTE!G:G)+SUMIF(DAV!I:I,I161,DAV!K:K)</f>
        <v>-118.35592000000013</v>
      </c>
      <c r="L161" s="16"/>
      <c r="M161" s="16"/>
      <c r="N161" s="17">
        <f>SUMIF(CREDIT!B:B,I161,CREDIT!F:F)+SUMIF(LLD!L:L,I161,LLD!H:H)/1000</f>
        <v>0</v>
      </c>
      <c r="O161" s="16"/>
      <c r="P161" s="16"/>
      <c r="Q161" s="16"/>
      <c r="R161" s="16"/>
      <c r="S161" s="16"/>
      <c r="T161" s="16">
        <f>SUMIF(FORFAIT!B:B,I161,FORFAIT!G:G)</f>
        <v>9</v>
      </c>
      <c r="U161" s="16"/>
      <c r="V161" s="16"/>
      <c r="W161" s="16"/>
      <c r="X161" s="16"/>
      <c r="Y161" s="16"/>
      <c r="Z161" s="16">
        <f>SUMIF(PROACTIF!D:D,I161,PROACTIF!G:G)+SUMIF(PROACTIF!P:P,I161,PROACTIF!S:S)</f>
        <v>2</v>
      </c>
      <c r="AA161" s="16"/>
      <c r="AB161" s="16"/>
    </row>
    <row r="162" spans="1:28" ht="15.75" thickBot="1" x14ac:dyDescent="0.3">
      <c r="A162" s="13">
        <v>30</v>
      </c>
      <c r="B162" s="14" t="s">
        <v>173</v>
      </c>
      <c r="C162" s="13">
        <v>2</v>
      </c>
      <c r="D162" s="15" t="s">
        <v>185</v>
      </c>
      <c r="E162" s="13">
        <v>508815</v>
      </c>
      <c r="F162" s="15" t="s">
        <v>186</v>
      </c>
      <c r="G162" s="13">
        <v>8815</v>
      </c>
      <c r="H162" s="15" t="s">
        <v>186</v>
      </c>
      <c r="I162" s="13">
        <v>8815</v>
      </c>
      <c r="K162" s="17">
        <f>SUMIF(COLLECTE!B:B,I162,COLLECTE!G:G)+SUMIF(DAV!I:I,I162,DAV!K:K)</f>
        <v>-271.83776000000017</v>
      </c>
      <c r="L162" s="16"/>
      <c r="M162" s="16"/>
      <c r="N162" s="17">
        <f>SUMIF(CREDIT!B:B,I162,CREDIT!F:F)+SUMIF(LLD!L:L,I162,LLD!H:H)/1000</f>
        <v>594.64147000000003</v>
      </c>
      <c r="O162" s="16"/>
      <c r="P162" s="16"/>
      <c r="Q162" s="16"/>
      <c r="R162" s="16"/>
      <c r="S162" s="16"/>
      <c r="T162" s="16">
        <f>SUMIF(FORFAIT!B:B,I162,FORFAIT!G:G)</f>
        <v>13</v>
      </c>
      <c r="U162" s="16"/>
      <c r="V162" s="16"/>
      <c r="W162" s="16"/>
      <c r="X162" s="16"/>
      <c r="Y162" s="16"/>
      <c r="Z162" s="16">
        <f>SUMIF(PROACTIF!D:D,I162,PROACTIF!G:G)+SUMIF(PROACTIF!P:P,I162,PROACTIF!S:S)</f>
        <v>2</v>
      </c>
      <c r="AA162" s="16"/>
      <c r="AB162" s="16"/>
    </row>
    <row r="163" spans="1:28" ht="15.75" thickBot="1" x14ac:dyDescent="0.3">
      <c r="A163" s="13">
        <v>30</v>
      </c>
      <c r="B163" s="14" t="s">
        <v>173</v>
      </c>
      <c r="C163" s="13">
        <v>2</v>
      </c>
      <c r="D163" s="15" t="s">
        <v>185</v>
      </c>
      <c r="E163" s="13">
        <v>408801</v>
      </c>
      <c r="F163" s="15" t="s">
        <v>187</v>
      </c>
      <c r="G163" s="13">
        <v>8801</v>
      </c>
      <c r="H163" s="15" t="s">
        <v>187</v>
      </c>
      <c r="I163" s="13">
        <v>8801</v>
      </c>
      <c r="K163" s="17">
        <f>SUMIF(COLLECTE!B:B,I163,COLLECTE!G:G)+SUMIF(DAV!I:I,I163,DAV!K:K)</f>
        <v>1519.6672400000002</v>
      </c>
      <c r="L163" s="16"/>
      <c r="M163" s="16"/>
      <c r="N163" s="17">
        <f>SUMIF(CREDIT!B:B,I163,CREDIT!F:F)+SUMIF(LLD!L:L,I163,LLD!H:H)/1000</f>
        <v>2736.5397499999999</v>
      </c>
      <c r="O163" s="16"/>
      <c r="P163" s="16"/>
      <c r="Q163" s="16"/>
      <c r="R163" s="16"/>
      <c r="S163" s="16"/>
      <c r="T163" s="16">
        <f>SUMIF(FORFAIT!B:B,I163,FORFAIT!G:G)</f>
        <v>50</v>
      </c>
      <c r="U163" s="16"/>
      <c r="V163" s="16"/>
      <c r="W163" s="16"/>
      <c r="X163" s="16"/>
      <c r="Y163" s="16"/>
      <c r="Z163" s="16">
        <f>SUMIF(PROACTIF!D:D,I163,PROACTIF!G:G)+SUMIF(PROACTIF!P:P,I163,PROACTIF!S:S)</f>
        <v>0</v>
      </c>
      <c r="AA163" s="16"/>
      <c r="AB163" s="16"/>
    </row>
    <row r="164" spans="1:28" ht="15.75" thickBot="1" x14ac:dyDescent="0.3">
      <c r="A164" s="13">
        <v>30</v>
      </c>
      <c r="B164" s="14" t="s">
        <v>173</v>
      </c>
      <c r="C164" s="13">
        <v>2</v>
      </c>
      <c r="D164" s="15" t="s">
        <v>185</v>
      </c>
      <c r="E164" s="13">
        <v>408822</v>
      </c>
      <c r="F164" s="15" t="s">
        <v>185</v>
      </c>
      <c r="G164" s="13">
        <v>8822</v>
      </c>
      <c r="H164" s="15" t="s">
        <v>185</v>
      </c>
      <c r="I164" s="13">
        <v>8822</v>
      </c>
      <c r="K164" s="17">
        <f>SUMIF(COLLECTE!B:B,I164,COLLECTE!G:G)+SUMIF(DAV!I:I,I164,DAV!K:K)</f>
        <v>70.759069999999966</v>
      </c>
      <c r="L164" s="16"/>
      <c r="M164" s="16"/>
      <c r="N164" s="17">
        <f>SUMIF(CREDIT!B:B,I164,CREDIT!F:F)+SUMIF(LLD!L:L,I164,LLD!H:H)/1000</f>
        <v>2247.1329999999998</v>
      </c>
      <c r="O164" s="16"/>
      <c r="P164" s="16"/>
      <c r="Q164" s="16"/>
      <c r="R164" s="16"/>
      <c r="S164" s="16"/>
      <c r="T164" s="16">
        <f>SUMIF(FORFAIT!B:B,I164,FORFAIT!G:G)</f>
        <v>27</v>
      </c>
      <c r="U164" s="16"/>
      <c r="V164" s="16"/>
      <c r="W164" s="16"/>
      <c r="X164" s="16"/>
      <c r="Y164" s="16"/>
      <c r="Z164" s="16">
        <f>SUMIF(PROACTIF!D:D,I164,PROACTIF!G:G)+SUMIF(PROACTIF!P:P,I164,PROACTIF!S:S)</f>
        <v>10</v>
      </c>
      <c r="AA164" s="16"/>
      <c r="AB164" s="16"/>
    </row>
    <row r="165" spans="1:28" ht="15.75" thickBot="1" x14ac:dyDescent="0.3">
      <c r="A165" s="13">
        <v>30</v>
      </c>
      <c r="B165" s="14" t="s">
        <v>173</v>
      </c>
      <c r="C165" s="13">
        <v>2</v>
      </c>
      <c r="D165" s="15" t="s">
        <v>185</v>
      </c>
      <c r="E165" s="13">
        <v>508817</v>
      </c>
      <c r="F165" s="15" t="s">
        <v>188</v>
      </c>
      <c r="G165" s="13">
        <v>8817</v>
      </c>
      <c r="H165" s="15" t="s">
        <v>188</v>
      </c>
      <c r="I165" s="13">
        <v>8817</v>
      </c>
      <c r="K165" s="17">
        <f>SUMIF(COLLECTE!B:B,I165,COLLECTE!G:G)+SUMIF(DAV!I:I,I165,DAV!K:K)</f>
        <v>426.19875000000013</v>
      </c>
      <c r="L165" s="16"/>
      <c r="M165" s="16"/>
      <c r="N165" s="17">
        <f>SUMIF(CREDIT!B:B,I165,CREDIT!F:F)+SUMIF(LLD!L:L,I165,LLD!H:H)/1000</f>
        <v>230.39</v>
      </c>
      <c r="O165" s="16"/>
      <c r="P165" s="16"/>
      <c r="Q165" s="16"/>
      <c r="R165" s="16"/>
      <c r="S165" s="16"/>
      <c r="T165" s="16">
        <f>SUMIF(FORFAIT!B:B,I165,FORFAIT!G:G)</f>
        <v>6</v>
      </c>
      <c r="U165" s="16"/>
      <c r="V165" s="16"/>
      <c r="W165" s="16"/>
      <c r="X165" s="16"/>
      <c r="Y165" s="16"/>
      <c r="Z165" s="16">
        <f>SUMIF(PROACTIF!D:D,I165,PROACTIF!G:G)+SUMIF(PROACTIF!P:P,I165,PROACTIF!S:S)</f>
        <v>-1</v>
      </c>
      <c r="AA165" s="16"/>
      <c r="AB165" s="16"/>
    </row>
    <row r="166" spans="1:28" ht="15.75" thickBot="1" x14ac:dyDescent="0.3">
      <c r="A166" s="13">
        <v>30</v>
      </c>
      <c r="B166" s="14" t="s">
        <v>173</v>
      </c>
      <c r="C166" s="13">
        <v>2</v>
      </c>
      <c r="D166" s="15" t="s">
        <v>185</v>
      </c>
      <c r="E166" s="13">
        <v>508802</v>
      </c>
      <c r="F166" s="15" t="s">
        <v>189</v>
      </c>
      <c r="G166" s="13">
        <v>8802</v>
      </c>
      <c r="H166" s="15" t="s">
        <v>189</v>
      </c>
      <c r="I166" s="13">
        <v>8802</v>
      </c>
      <c r="K166" s="17">
        <f>SUMIF(COLLECTE!B:B,I166,COLLECTE!G:G)+SUMIF(DAV!I:I,I166,DAV!K:K)</f>
        <v>0.94730999999998744</v>
      </c>
      <c r="L166" s="16"/>
      <c r="M166" s="16"/>
      <c r="N166" s="17">
        <f>SUMIF(CREDIT!B:B,I166,CREDIT!F:F)+SUMIF(LLD!L:L,I166,LLD!H:H)/1000</f>
        <v>196.14397</v>
      </c>
      <c r="O166" s="16"/>
      <c r="P166" s="16"/>
      <c r="Q166" s="16"/>
      <c r="R166" s="16"/>
      <c r="S166" s="16"/>
      <c r="T166" s="16">
        <f>SUMIF(FORFAIT!B:B,I166,FORFAIT!G:G)</f>
        <v>4</v>
      </c>
      <c r="U166" s="16"/>
      <c r="V166" s="16"/>
      <c r="W166" s="16"/>
      <c r="X166" s="16"/>
      <c r="Y166" s="16"/>
      <c r="Z166" s="16">
        <f>SUMIF(PROACTIF!D:D,I166,PROACTIF!G:G)+SUMIF(PROACTIF!P:P,I166,PROACTIF!S:S)</f>
        <v>6</v>
      </c>
      <c r="AA166" s="16"/>
      <c r="AB166" s="16"/>
    </row>
    <row r="167" spans="1:28" ht="15.75" thickBot="1" x14ac:dyDescent="0.3">
      <c r="A167" s="13">
        <v>30</v>
      </c>
      <c r="B167" s="14" t="s">
        <v>173</v>
      </c>
      <c r="C167" s="13">
        <v>2</v>
      </c>
      <c r="D167" s="15" t="s">
        <v>185</v>
      </c>
      <c r="E167" s="13">
        <v>508839</v>
      </c>
      <c r="F167" s="15" t="s">
        <v>190</v>
      </c>
      <c r="G167" s="13">
        <v>8839</v>
      </c>
      <c r="H167" s="15" t="s">
        <v>190</v>
      </c>
      <c r="I167" s="13">
        <v>8839</v>
      </c>
      <c r="K167" s="17">
        <f>SUMIF(COLLECTE!B:B,I167,COLLECTE!G:G)+SUMIF(DAV!I:I,I167,DAV!K:K)</f>
        <v>510.66665000000012</v>
      </c>
      <c r="L167" s="16"/>
      <c r="M167" s="16"/>
      <c r="N167" s="17">
        <f>SUMIF(CREDIT!B:B,I167,CREDIT!F:F)+SUMIF(LLD!L:L,I167,LLD!H:H)/1000</f>
        <v>719.99356</v>
      </c>
      <c r="O167" s="16"/>
      <c r="P167" s="16"/>
      <c r="Q167" s="16"/>
      <c r="R167" s="16"/>
      <c r="S167" s="16"/>
      <c r="T167" s="16">
        <f>SUMIF(FORFAIT!B:B,I167,FORFAIT!G:G)</f>
        <v>9</v>
      </c>
      <c r="U167" s="16"/>
      <c r="V167" s="16"/>
      <c r="W167" s="16"/>
      <c r="X167" s="16"/>
      <c r="Y167" s="16"/>
      <c r="Z167" s="16">
        <f>SUMIF(PROACTIF!D:D,I167,PROACTIF!G:G)+SUMIF(PROACTIF!P:P,I167,PROACTIF!S:S)</f>
        <v>-5</v>
      </c>
      <c r="AA167" s="16"/>
      <c r="AB167" s="16"/>
    </row>
    <row r="168" spans="1:28" ht="15.75" thickBot="1" x14ac:dyDescent="0.3">
      <c r="A168" s="13">
        <v>30</v>
      </c>
      <c r="B168" s="14" t="s">
        <v>173</v>
      </c>
      <c r="C168" s="13">
        <v>2</v>
      </c>
      <c r="D168" s="15" t="s">
        <v>185</v>
      </c>
      <c r="E168" s="13">
        <v>508819</v>
      </c>
      <c r="F168" s="15" t="s">
        <v>191</v>
      </c>
      <c r="G168" s="13">
        <v>8819</v>
      </c>
      <c r="H168" s="15" t="s">
        <v>191</v>
      </c>
      <c r="I168" s="13">
        <v>8819</v>
      </c>
      <c r="K168" s="17">
        <f>SUMIF(COLLECTE!B:B,I168,COLLECTE!G:G)+SUMIF(DAV!I:I,I168,DAV!K:K)</f>
        <v>-314.09064000000001</v>
      </c>
      <c r="L168" s="16"/>
      <c r="M168" s="16"/>
      <c r="N168" s="17">
        <f>SUMIF(CREDIT!B:B,I168,CREDIT!F:F)+SUMIF(LLD!L:L,I168,LLD!H:H)/1000</f>
        <v>301</v>
      </c>
      <c r="O168" s="16"/>
      <c r="P168" s="16"/>
      <c r="Q168" s="16"/>
      <c r="R168" s="16"/>
      <c r="S168" s="16"/>
      <c r="T168" s="16">
        <f>SUMIF(FORFAIT!B:B,I168,FORFAIT!G:G)</f>
        <v>11</v>
      </c>
      <c r="U168" s="16"/>
      <c r="V168" s="16"/>
      <c r="W168" s="16"/>
      <c r="X168" s="16"/>
      <c r="Y168" s="16"/>
      <c r="Z168" s="16">
        <f>SUMIF(PROACTIF!D:D,I168,PROACTIF!G:G)+SUMIF(PROACTIF!P:P,I168,PROACTIF!S:S)</f>
        <v>9</v>
      </c>
      <c r="AA168" s="16"/>
      <c r="AB168" s="16"/>
    </row>
    <row r="169" spans="1:28" ht="15.75" thickBot="1" x14ac:dyDescent="0.3">
      <c r="A169" s="13">
        <v>30</v>
      </c>
      <c r="B169" s="14" t="s">
        <v>173</v>
      </c>
      <c r="C169" s="13">
        <v>2</v>
      </c>
      <c r="D169" s="15" t="s">
        <v>185</v>
      </c>
      <c r="E169" s="13">
        <v>408840</v>
      </c>
      <c r="F169" s="15" t="s">
        <v>192</v>
      </c>
      <c r="G169" s="13">
        <v>8840</v>
      </c>
      <c r="H169" s="15" t="s">
        <v>192</v>
      </c>
      <c r="I169" s="13">
        <v>8840</v>
      </c>
      <c r="K169" s="17">
        <f>SUMIF(COLLECTE!B:B,I169,COLLECTE!G:G)+SUMIF(DAV!I:I,I169,DAV!K:K)</f>
        <v>831.80435000000011</v>
      </c>
      <c r="L169" s="16"/>
      <c r="M169" s="16"/>
      <c r="N169" s="17">
        <f>SUMIF(CREDIT!B:B,I169,CREDIT!F:F)+SUMIF(LLD!L:L,I169,LLD!H:H)/1000</f>
        <v>1177.4597900000001</v>
      </c>
      <c r="O169" s="16"/>
      <c r="P169" s="16"/>
      <c r="Q169" s="16"/>
      <c r="R169" s="16"/>
      <c r="S169" s="16"/>
      <c r="T169" s="16">
        <f>SUMIF(FORFAIT!B:B,I169,FORFAIT!G:G)</f>
        <v>19</v>
      </c>
      <c r="U169" s="16"/>
      <c r="V169" s="16"/>
      <c r="W169" s="16"/>
      <c r="X169" s="16"/>
      <c r="Y169" s="16"/>
      <c r="Z169" s="16">
        <f>SUMIF(PROACTIF!D:D,I169,PROACTIF!G:G)+SUMIF(PROACTIF!P:P,I169,PROACTIF!S:S)</f>
        <v>6</v>
      </c>
      <c r="AA169" s="16"/>
      <c r="AB169" s="16"/>
    </row>
    <row r="170" spans="1:28" ht="15.75" thickBot="1" x14ac:dyDescent="0.3">
      <c r="A170" s="13">
        <v>30</v>
      </c>
      <c r="B170" s="14" t="s">
        <v>173</v>
      </c>
      <c r="C170" s="13">
        <v>2</v>
      </c>
      <c r="D170" s="15" t="s">
        <v>185</v>
      </c>
      <c r="E170" s="13">
        <v>408862</v>
      </c>
      <c r="F170" s="15" t="s">
        <v>193</v>
      </c>
      <c r="G170" s="13">
        <v>8862</v>
      </c>
      <c r="H170" s="15" t="s">
        <v>193</v>
      </c>
      <c r="I170" s="13">
        <v>8862</v>
      </c>
      <c r="K170" s="17">
        <f>SUMIF(COLLECTE!B:B,I170,COLLECTE!G:G)+SUMIF(DAV!I:I,I170,DAV!K:K)</f>
        <v>206.84200999999999</v>
      </c>
      <c r="L170" s="16"/>
      <c r="M170" s="16"/>
      <c r="N170" s="17">
        <f>SUMIF(CREDIT!B:B,I170,CREDIT!F:F)+SUMIF(LLD!L:L,I170,LLD!H:H)/1000</f>
        <v>403.62644</v>
      </c>
      <c r="O170" s="16"/>
      <c r="P170" s="16"/>
      <c r="Q170" s="16"/>
      <c r="R170" s="16"/>
      <c r="S170" s="16"/>
      <c r="T170" s="16">
        <f>SUMIF(FORFAIT!B:B,I170,FORFAIT!G:G)</f>
        <v>14</v>
      </c>
      <c r="U170" s="16"/>
      <c r="V170" s="16"/>
      <c r="W170" s="16"/>
      <c r="X170" s="16"/>
      <c r="Y170" s="16"/>
      <c r="Z170" s="16">
        <f>SUMIF(PROACTIF!D:D,I170,PROACTIF!G:G)+SUMIF(PROACTIF!P:P,I170,PROACTIF!S:S)</f>
        <v>4</v>
      </c>
      <c r="AA170" s="16"/>
      <c r="AB170" s="16"/>
    </row>
    <row r="171" spans="1:28" ht="15.75" thickBot="1" x14ac:dyDescent="0.3">
      <c r="A171" s="13">
        <v>30</v>
      </c>
      <c r="B171" s="14" t="s">
        <v>173</v>
      </c>
      <c r="C171" s="13">
        <v>2</v>
      </c>
      <c r="D171" s="15" t="s">
        <v>185</v>
      </c>
      <c r="E171" s="13">
        <v>508860</v>
      </c>
      <c r="F171" s="15" t="s">
        <v>194</v>
      </c>
      <c r="G171" s="13">
        <v>8860</v>
      </c>
      <c r="H171" s="15" t="s">
        <v>194</v>
      </c>
      <c r="I171" s="13">
        <v>8860</v>
      </c>
      <c r="K171" s="17">
        <f>SUMIF(COLLECTE!B:B,I171,COLLECTE!G:G)+SUMIF(DAV!I:I,I171,DAV!K:K)</f>
        <v>211.02774000000016</v>
      </c>
      <c r="L171" s="16"/>
      <c r="M171" s="16"/>
      <c r="N171" s="17">
        <f>SUMIF(CREDIT!B:B,I171,CREDIT!F:F)+SUMIF(LLD!L:L,I171,LLD!H:H)/1000</f>
        <v>129.02099999999999</v>
      </c>
      <c r="O171" s="16"/>
      <c r="P171" s="16"/>
      <c r="Q171" s="16"/>
      <c r="R171" s="16"/>
      <c r="S171" s="16"/>
      <c r="T171" s="16">
        <f>SUMIF(FORFAIT!B:B,I171,FORFAIT!G:G)</f>
        <v>10</v>
      </c>
      <c r="U171" s="16"/>
      <c r="V171" s="16"/>
      <c r="W171" s="16"/>
      <c r="X171" s="16"/>
      <c r="Y171" s="16"/>
      <c r="Z171" s="16">
        <f>SUMIF(PROACTIF!D:D,I171,PROACTIF!G:G)+SUMIF(PROACTIF!P:P,I171,PROACTIF!S:S)</f>
        <v>-3</v>
      </c>
      <c r="AA171" s="16"/>
      <c r="AB171" s="16"/>
    </row>
    <row r="172" spans="1:28" ht="15.75" thickBot="1" x14ac:dyDescent="0.3">
      <c r="A172" s="13">
        <v>30</v>
      </c>
      <c r="B172" s="14" t="s">
        <v>173</v>
      </c>
      <c r="C172" s="13">
        <v>2</v>
      </c>
      <c r="D172" s="15" t="s">
        <v>185</v>
      </c>
      <c r="E172" s="13">
        <v>408806</v>
      </c>
      <c r="F172" s="15" t="s">
        <v>195</v>
      </c>
      <c r="G172" s="13">
        <v>8806</v>
      </c>
      <c r="H172" s="15" t="s">
        <v>195</v>
      </c>
      <c r="I172" s="13">
        <v>8806</v>
      </c>
      <c r="K172" s="17">
        <f>SUMIF(COLLECTE!B:B,I172,COLLECTE!G:G)+SUMIF(DAV!I:I,I172,DAV!K:K)</f>
        <v>1657.8564699999999</v>
      </c>
      <c r="L172" s="16"/>
      <c r="M172" s="16"/>
      <c r="N172" s="17">
        <f>SUMIF(CREDIT!B:B,I172,CREDIT!F:F)+SUMIF(LLD!L:L,I172,LLD!H:H)/1000</f>
        <v>1044.09942</v>
      </c>
      <c r="O172" s="16"/>
      <c r="P172" s="16"/>
      <c r="Q172" s="16"/>
      <c r="R172" s="16"/>
      <c r="S172" s="16"/>
      <c r="T172" s="16">
        <f>SUMIF(FORFAIT!B:B,I172,FORFAIT!G:G)</f>
        <v>36</v>
      </c>
      <c r="U172" s="16"/>
      <c r="V172" s="16"/>
      <c r="W172" s="16"/>
      <c r="X172" s="16"/>
      <c r="Y172" s="16"/>
      <c r="Z172" s="16">
        <f>SUMIF(PROACTIF!D:D,I172,PROACTIF!G:G)+SUMIF(PROACTIF!P:P,I172,PROACTIF!S:S)</f>
        <v>7</v>
      </c>
      <c r="AA172" s="16"/>
      <c r="AB172" s="16"/>
    </row>
    <row r="173" spans="1:28" ht="15.75" thickBot="1" x14ac:dyDescent="0.3">
      <c r="A173" s="13">
        <v>30</v>
      </c>
      <c r="B173" s="14" t="s">
        <v>173</v>
      </c>
      <c r="C173" s="13">
        <v>2</v>
      </c>
      <c r="D173" s="15" t="s">
        <v>185</v>
      </c>
      <c r="E173" s="13">
        <v>508833</v>
      </c>
      <c r="F173" s="15" t="s">
        <v>196</v>
      </c>
      <c r="G173" s="13">
        <v>8833</v>
      </c>
      <c r="H173" s="15" t="s">
        <v>196</v>
      </c>
      <c r="I173" s="13">
        <v>8833</v>
      </c>
      <c r="K173" s="17">
        <f>SUMIF(COLLECTE!B:B,I173,COLLECTE!G:G)+SUMIF(DAV!I:I,I173,DAV!K:K)</f>
        <v>142.66244999999998</v>
      </c>
      <c r="L173" s="16"/>
      <c r="M173" s="16"/>
      <c r="N173" s="17">
        <f>SUMIF(CREDIT!B:B,I173,CREDIT!F:F)+SUMIF(LLD!L:L,I173,LLD!H:H)/1000</f>
        <v>122</v>
      </c>
      <c r="O173" s="16"/>
      <c r="P173" s="16"/>
      <c r="Q173" s="16"/>
      <c r="R173" s="16"/>
      <c r="S173" s="16"/>
      <c r="T173" s="16">
        <f>SUMIF(FORFAIT!B:B,I173,FORFAIT!G:G)</f>
        <v>2</v>
      </c>
      <c r="U173" s="16"/>
      <c r="V173" s="16"/>
      <c r="W173" s="16"/>
      <c r="X173" s="16"/>
      <c r="Y173" s="16"/>
      <c r="Z173" s="16">
        <f>SUMIF(PROACTIF!D:D,I173,PROACTIF!G:G)+SUMIF(PROACTIF!P:P,I173,PROACTIF!S:S)</f>
        <v>9</v>
      </c>
      <c r="AA173" s="16"/>
      <c r="AB173" s="16"/>
    </row>
    <row r="174" spans="1:28" ht="15.75" thickBot="1" x14ac:dyDescent="0.3">
      <c r="A174" s="13">
        <v>30</v>
      </c>
      <c r="B174" s="14" t="s">
        <v>173</v>
      </c>
      <c r="C174" s="13">
        <v>2</v>
      </c>
      <c r="D174" s="15" t="s">
        <v>185</v>
      </c>
      <c r="E174" s="13">
        <v>508820</v>
      </c>
      <c r="F174" s="15" t="s">
        <v>197</v>
      </c>
      <c r="G174" s="13">
        <v>8820</v>
      </c>
      <c r="H174" s="15" t="s">
        <v>197</v>
      </c>
      <c r="I174" s="13">
        <v>8820</v>
      </c>
      <c r="K174" s="17">
        <f>SUMIF(COLLECTE!B:B,I174,COLLECTE!G:G)+SUMIF(DAV!I:I,I174,DAV!K:K)</f>
        <v>-38.129999999999967</v>
      </c>
      <c r="L174" s="16"/>
      <c r="M174" s="16"/>
      <c r="N174" s="17">
        <f>SUMIF(CREDIT!B:B,I174,CREDIT!F:F)+SUMIF(LLD!L:L,I174,LLD!H:H)/1000</f>
        <v>444.29476</v>
      </c>
      <c r="O174" s="16"/>
      <c r="P174" s="16"/>
      <c r="Q174" s="16"/>
      <c r="R174" s="16"/>
      <c r="S174" s="16"/>
      <c r="T174" s="16">
        <f>SUMIF(FORFAIT!B:B,I174,FORFAIT!G:G)</f>
        <v>2</v>
      </c>
      <c r="U174" s="16"/>
      <c r="V174" s="16"/>
      <c r="W174" s="16"/>
      <c r="X174" s="16"/>
      <c r="Y174" s="16"/>
      <c r="Z174" s="16">
        <f>SUMIF(PROACTIF!D:D,I174,PROACTIF!G:G)+SUMIF(PROACTIF!P:P,I174,PROACTIF!S:S)</f>
        <v>2</v>
      </c>
      <c r="AA174" s="16"/>
      <c r="AB174" s="16"/>
    </row>
    <row r="175" spans="1:28" ht="15.75" thickBot="1" x14ac:dyDescent="0.3">
      <c r="A175" s="13">
        <v>30</v>
      </c>
      <c r="B175" s="14" t="s">
        <v>173</v>
      </c>
      <c r="C175" s="13">
        <v>2</v>
      </c>
      <c r="D175" s="15" t="s">
        <v>185</v>
      </c>
      <c r="E175" s="13">
        <v>408814</v>
      </c>
      <c r="F175" s="15" t="s">
        <v>198</v>
      </c>
      <c r="G175" s="13">
        <v>8814</v>
      </c>
      <c r="H175" s="15" t="s">
        <v>198</v>
      </c>
      <c r="I175" s="13">
        <v>8814</v>
      </c>
      <c r="K175" s="17">
        <f>SUMIF(COLLECTE!B:B,I175,COLLECTE!G:G)+SUMIF(DAV!I:I,I175,DAV!K:K)</f>
        <v>40.993250000000003</v>
      </c>
      <c r="L175" s="16"/>
      <c r="M175" s="16"/>
      <c r="N175" s="17">
        <f>SUMIF(CREDIT!B:B,I175,CREDIT!F:F)+SUMIF(LLD!L:L,I175,LLD!H:H)/1000</f>
        <v>305.58999999999997</v>
      </c>
      <c r="O175" s="16"/>
      <c r="P175" s="16"/>
      <c r="Q175" s="16"/>
      <c r="R175" s="16"/>
      <c r="S175" s="16"/>
      <c r="T175" s="16">
        <f>SUMIF(FORFAIT!B:B,I175,FORFAIT!G:G)</f>
        <v>3</v>
      </c>
      <c r="U175" s="16"/>
      <c r="V175" s="16"/>
      <c r="W175" s="16"/>
      <c r="X175" s="16"/>
      <c r="Y175" s="16"/>
      <c r="Z175" s="16">
        <f>SUMIF(PROACTIF!D:D,I175,PROACTIF!G:G)+SUMIF(PROACTIF!P:P,I175,PROACTIF!S:S)</f>
        <v>0</v>
      </c>
      <c r="AA175" s="16"/>
      <c r="AB175" s="16"/>
    </row>
    <row r="176" spans="1:28" ht="15.75" thickBot="1" x14ac:dyDescent="0.3">
      <c r="A176" s="13">
        <v>30</v>
      </c>
      <c r="B176" s="14" t="s">
        <v>173</v>
      </c>
      <c r="C176" s="13">
        <v>11</v>
      </c>
      <c r="D176" s="15" t="s">
        <v>199</v>
      </c>
      <c r="E176" s="13">
        <v>551367</v>
      </c>
      <c r="F176" s="15" t="s">
        <v>200</v>
      </c>
      <c r="G176" s="13">
        <v>51367</v>
      </c>
      <c r="H176" s="15" t="s">
        <v>200</v>
      </c>
      <c r="I176" s="13">
        <v>51367</v>
      </c>
      <c r="K176" s="17">
        <f>SUMIF(COLLECTE!B:B,I176,COLLECTE!G:G)+SUMIF(DAV!I:I,I176,DAV!K:K)</f>
        <v>208.41046000000017</v>
      </c>
      <c r="L176" s="16"/>
      <c r="M176" s="16"/>
      <c r="N176" s="17">
        <f>SUMIF(CREDIT!B:B,I176,CREDIT!F:F)+SUMIF(LLD!L:L,I176,LLD!H:H)/1000</f>
        <v>1426.16</v>
      </c>
      <c r="O176" s="16"/>
      <c r="P176" s="16"/>
      <c r="Q176" s="16"/>
      <c r="R176" s="16"/>
      <c r="S176" s="16"/>
      <c r="T176" s="16">
        <f>SUMIF(FORFAIT!B:B,I176,FORFAIT!G:G)</f>
        <v>10</v>
      </c>
      <c r="U176" s="16"/>
      <c r="V176" s="16"/>
      <c r="W176" s="16"/>
      <c r="X176" s="16"/>
      <c r="Y176" s="16"/>
      <c r="Z176" s="16">
        <f>SUMIF(PROACTIF!D:D,I176,PROACTIF!G:G)+SUMIF(PROACTIF!P:P,I176,PROACTIF!S:S)</f>
        <v>-12</v>
      </c>
      <c r="AA176" s="16"/>
      <c r="AB176" s="16"/>
    </row>
    <row r="177" spans="1:28" ht="15.75" thickBot="1" x14ac:dyDescent="0.3">
      <c r="A177" s="13">
        <v>30</v>
      </c>
      <c r="B177" s="14" t="s">
        <v>173</v>
      </c>
      <c r="C177" s="13">
        <v>11</v>
      </c>
      <c r="D177" s="15" t="s">
        <v>199</v>
      </c>
      <c r="E177" s="13">
        <v>551340</v>
      </c>
      <c r="F177" s="15" t="s">
        <v>201</v>
      </c>
      <c r="G177" s="13">
        <v>51340</v>
      </c>
      <c r="H177" s="15" t="s">
        <v>201</v>
      </c>
      <c r="I177" s="13">
        <v>51340</v>
      </c>
      <c r="K177" s="17">
        <f>SUMIF(COLLECTE!B:B,I177,COLLECTE!G:G)+SUMIF(DAV!I:I,I177,DAV!K:K)</f>
        <v>1307.29323</v>
      </c>
      <c r="L177" s="16"/>
      <c r="M177" s="16"/>
      <c r="N177" s="17">
        <f>SUMIF(CREDIT!B:B,I177,CREDIT!F:F)+SUMIF(LLD!L:L,I177,LLD!H:H)/1000</f>
        <v>1010.635</v>
      </c>
      <c r="O177" s="16"/>
      <c r="P177" s="16"/>
      <c r="Q177" s="16"/>
      <c r="R177" s="16"/>
      <c r="S177" s="16"/>
      <c r="T177" s="16">
        <f>SUMIF(FORFAIT!B:B,I177,FORFAIT!G:G)</f>
        <v>18</v>
      </c>
      <c r="U177" s="16"/>
      <c r="V177" s="16"/>
      <c r="W177" s="16"/>
      <c r="X177" s="16"/>
      <c r="Y177" s="16"/>
      <c r="Z177" s="16">
        <f>SUMIF(PROACTIF!D:D,I177,PROACTIF!G:G)+SUMIF(PROACTIF!P:P,I177,PROACTIF!S:S)</f>
        <v>-2</v>
      </c>
      <c r="AA177" s="16"/>
      <c r="AB177" s="16"/>
    </row>
    <row r="178" spans="1:28" ht="15.75" thickBot="1" x14ac:dyDescent="0.3">
      <c r="A178" s="13">
        <v>30</v>
      </c>
      <c r="B178" s="14" t="s">
        <v>173</v>
      </c>
      <c r="C178" s="13">
        <v>11</v>
      </c>
      <c r="D178" s="15" t="s">
        <v>199</v>
      </c>
      <c r="E178" s="13">
        <v>551369</v>
      </c>
      <c r="F178" s="15" t="s">
        <v>202</v>
      </c>
      <c r="G178" s="13">
        <v>51369</v>
      </c>
      <c r="H178" s="15" t="s">
        <v>202</v>
      </c>
      <c r="I178" s="13">
        <v>51369</v>
      </c>
      <c r="K178" s="17">
        <f>SUMIF(COLLECTE!B:B,I178,COLLECTE!G:G)+SUMIF(DAV!I:I,I178,DAV!K:K)</f>
        <v>-640.77839999999958</v>
      </c>
      <c r="L178" s="16"/>
      <c r="M178" s="16"/>
      <c r="N178" s="17">
        <f>SUMIF(CREDIT!B:B,I178,CREDIT!F:F)+SUMIF(LLD!L:L,I178,LLD!H:H)/1000</f>
        <v>5527.7651299999998</v>
      </c>
      <c r="O178" s="16"/>
      <c r="P178" s="16"/>
      <c r="Q178" s="16"/>
      <c r="R178" s="16"/>
      <c r="S178" s="16"/>
      <c r="T178" s="16">
        <f>SUMIF(FORFAIT!B:B,I178,FORFAIT!G:G)</f>
        <v>23</v>
      </c>
      <c r="U178" s="16"/>
      <c r="V178" s="16"/>
      <c r="W178" s="16"/>
      <c r="X178" s="16"/>
      <c r="Y178" s="16"/>
      <c r="Z178" s="16">
        <f>SUMIF(PROACTIF!D:D,I178,PROACTIF!G:G)+SUMIF(PROACTIF!P:P,I178,PROACTIF!S:S)</f>
        <v>-5</v>
      </c>
      <c r="AA178" s="16"/>
      <c r="AB178" s="16"/>
    </row>
    <row r="179" spans="1:28" ht="15.75" thickBot="1" x14ac:dyDescent="0.3">
      <c r="A179" s="13">
        <v>30</v>
      </c>
      <c r="B179" s="14" t="s">
        <v>173</v>
      </c>
      <c r="C179" s="13">
        <v>11</v>
      </c>
      <c r="D179" s="15" t="s">
        <v>199</v>
      </c>
      <c r="E179" s="13">
        <v>551365</v>
      </c>
      <c r="F179" s="15" t="s">
        <v>203</v>
      </c>
      <c r="G179" s="13">
        <v>51365</v>
      </c>
      <c r="H179" s="15" t="s">
        <v>203</v>
      </c>
      <c r="I179" s="13">
        <v>51365</v>
      </c>
      <c r="K179" s="17">
        <f>SUMIF(COLLECTE!B:B,I179,COLLECTE!G:G)+SUMIF(DAV!I:I,I179,DAV!K:K)</f>
        <v>-296.52228000000002</v>
      </c>
      <c r="L179" s="16"/>
      <c r="M179" s="16"/>
      <c r="N179" s="17">
        <f>SUMIF(CREDIT!B:B,I179,CREDIT!F:F)+SUMIF(LLD!L:L,I179,LLD!H:H)/1000</f>
        <v>1893.87381</v>
      </c>
      <c r="O179" s="16"/>
      <c r="P179" s="16"/>
      <c r="Q179" s="16"/>
      <c r="R179" s="16"/>
      <c r="S179" s="16"/>
      <c r="T179" s="16">
        <f>SUMIF(FORFAIT!B:B,I179,FORFAIT!G:G)</f>
        <v>7</v>
      </c>
      <c r="U179" s="16"/>
      <c r="V179" s="16"/>
      <c r="W179" s="16"/>
      <c r="X179" s="16"/>
      <c r="Y179" s="16"/>
      <c r="Z179" s="16">
        <f>SUMIF(PROACTIF!D:D,I179,PROACTIF!G:G)+SUMIF(PROACTIF!P:P,I179,PROACTIF!S:S)</f>
        <v>-10</v>
      </c>
      <c r="AA179" s="16"/>
      <c r="AB179" s="16"/>
    </row>
    <row r="180" spans="1:28" ht="15.75" thickBot="1" x14ac:dyDescent="0.3">
      <c r="A180" s="13">
        <v>30</v>
      </c>
      <c r="B180" s="14" t="s">
        <v>173</v>
      </c>
      <c r="C180" s="13">
        <v>11</v>
      </c>
      <c r="D180" s="15" t="s">
        <v>199</v>
      </c>
      <c r="E180" s="13">
        <v>451370</v>
      </c>
      <c r="F180" s="15" t="s">
        <v>204</v>
      </c>
      <c r="G180" s="13">
        <v>51370</v>
      </c>
      <c r="H180" s="15" t="s">
        <v>204</v>
      </c>
      <c r="I180" s="13">
        <v>51370</v>
      </c>
      <c r="K180" s="17">
        <f>SUMIF(COLLECTE!B:B,I180,COLLECTE!G:G)+SUMIF(DAV!I:I,I180,DAV!K:K)</f>
        <v>606.28118999999958</v>
      </c>
      <c r="L180" s="16"/>
      <c r="M180" s="16"/>
      <c r="N180" s="17">
        <f>SUMIF(CREDIT!B:B,I180,CREDIT!F:F)+SUMIF(LLD!L:L,I180,LLD!H:H)/1000</f>
        <v>2447.02891</v>
      </c>
      <c r="O180" s="16"/>
      <c r="P180" s="16"/>
      <c r="Q180" s="16"/>
      <c r="R180" s="16"/>
      <c r="S180" s="16"/>
      <c r="T180" s="16">
        <f>SUMIF(FORFAIT!B:B,I180,FORFAIT!G:G)</f>
        <v>43</v>
      </c>
      <c r="U180" s="16"/>
      <c r="V180" s="16"/>
      <c r="W180" s="16"/>
      <c r="X180" s="16"/>
      <c r="Y180" s="16"/>
      <c r="Z180" s="16">
        <f>SUMIF(PROACTIF!D:D,I180,PROACTIF!G:G)+SUMIF(PROACTIF!P:P,I180,PROACTIF!S:S)</f>
        <v>-5</v>
      </c>
      <c r="AA180" s="16"/>
      <c r="AB180" s="16"/>
    </row>
    <row r="181" spans="1:28" ht="15.75" thickBot="1" x14ac:dyDescent="0.3">
      <c r="A181" s="13">
        <v>30</v>
      </c>
      <c r="B181" s="14" t="s">
        <v>173</v>
      </c>
      <c r="C181" s="13">
        <v>11</v>
      </c>
      <c r="D181" s="15" t="s">
        <v>199</v>
      </c>
      <c r="E181" s="13">
        <v>551314</v>
      </c>
      <c r="F181" s="15" t="s">
        <v>205</v>
      </c>
      <c r="G181" s="13">
        <v>51314</v>
      </c>
      <c r="H181" s="15" t="s">
        <v>205</v>
      </c>
      <c r="I181" s="13">
        <v>51314</v>
      </c>
      <c r="K181" s="17">
        <f>SUMIF(COLLECTE!B:B,I181,COLLECTE!G:G)+SUMIF(DAV!I:I,I181,DAV!K:K)</f>
        <v>-418.60712000000012</v>
      </c>
      <c r="L181" s="16"/>
      <c r="M181" s="16"/>
      <c r="N181" s="17">
        <f>SUMIF(CREDIT!B:B,I181,CREDIT!F:F)+SUMIF(LLD!L:L,I181,LLD!H:H)/1000</f>
        <v>1632.7645399999999</v>
      </c>
      <c r="O181" s="16"/>
      <c r="P181" s="16"/>
      <c r="Q181" s="16"/>
      <c r="R181" s="16"/>
      <c r="S181" s="16"/>
      <c r="T181" s="16">
        <f>SUMIF(FORFAIT!B:B,I181,FORFAIT!G:G)</f>
        <v>15</v>
      </c>
      <c r="U181" s="16"/>
      <c r="V181" s="16"/>
      <c r="W181" s="16"/>
      <c r="X181" s="16"/>
      <c r="Y181" s="16"/>
      <c r="Z181" s="16">
        <f>SUMIF(PROACTIF!D:D,I181,PROACTIF!G:G)+SUMIF(PROACTIF!P:P,I181,PROACTIF!S:S)</f>
        <v>-1</v>
      </c>
      <c r="AA181" s="16"/>
      <c r="AB181" s="16"/>
    </row>
    <row r="182" spans="1:28" ht="15.75" thickBot="1" x14ac:dyDescent="0.3">
      <c r="A182" s="13">
        <v>30</v>
      </c>
      <c r="B182" s="14" t="s">
        <v>173</v>
      </c>
      <c r="C182" s="13">
        <v>11</v>
      </c>
      <c r="D182" s="15" t="s">
        <v>199</v>
      </c>
      <c r="E182" s="13">
        <v>451361</v>
      </c>
      <c r="F182" s="15" t="s">
        <v>206</v>
      </c>
      <c r="G182" s="13">
        <v>51361</v>
      </c>
      <c r="H182" s="15" t="s">
        <v>206</v>
      </c>
      <c r="I182" s="13">
        <v>51361</v>
      </c>
      <c r="K182" s="17">
        <f>SUMIF(COLLECTE!B:B,I182,COLLECTE!G:G)+SUMIF(DAV!I:I,I182,DAV!K:K)</f>
        <v>61.354110000000006</v>
      </c>
      <c r="L182" s="16"/>
      <c r="M182" s="16"/>
      <c r="N182" s="17">
        <f>SUMIF(CREDIT!B:B,I182,CREDIT!F:F)+SUMIF(LLD!L:L,I182,LLD!H:H)/1000</f>
        <v>112.4</v>
      </c>
      <c r="O182" s="16"/>
      <c r="P182" s="16"/>
      <c r="Q182" s="16"/>
      <c r="R182" s="16"/>
      <c r="S182" s="16"/>
      <c r="T182" s="16">
        <f>SUMIF(FORFAIT!B:B,I182,FORFAIT!G:G)</f>
        <v>1</v>
      </c>
      <c r="U182" s="16"/>
      <c r="V182" s="16"/>
      <c r="W182" s="16"/>
      <c r="X182" s="16"/>
      <c r="Y182" s="16"/>
      <c r="Z182" s="16">
        <f>SUMIF(PROACTIF!D:D,I182,PROACTIF!G:G)+SUMIF(PROACTIF!P:P,I182,PROACTIF!S:S)</f>
        <v>-2</v>
      </c>
      <c r="AA182" s="16"/>
      <c r="AB182" s="16"/>
    </row>
    <row r="183" spans="1:28" ht="15.75" thickBot="1" x14ac:dyDescent="0.3">
      <c r="A183" s="13">
        <v>30</v>
      </c>
      <c r="B183" s="14" t="s">
        <v>173</v>
      </c>
      <c r="C183" s="13">
        <v>11</v>
      </c>
      <c r="D183" s="15" t="s">
        <v>199</v>
      </c>
      <c r="E183" s="13">
        <v>451350</v>
      </c>
      <c r="F183" s="15" t="s">
        <v>207</v>
      </c>
      <c r="G183" s="13">
        <v>51350</v>
      </c>
      <c r="H183" s="15" t="s">
        <v>207</v>
      </c>
      <c r="I183" s="13">
        <v>51350</v>
      </c>
      <c r="K183" s="17">
        <f>SUMIF(COLLECTE!B:B,I183,COLLECTE!G:G)+SUMIF(DAV!I:I,I183,DAV!K:K)</f>
        <v>3134.3468399999997</v>
      </c>
      <c r="L183" s="16"/>
      <c r="M183" s="16"/>
      <c r="N183" s="17">
        <f>SUMIF(CREDIT!B:B,I183,CREDIT!F:F)+SUMIF(LLD!L:L,I183,LLD!H:H)/1000</f>
        <v>3092.3165600000002</v>
      </c>
      <c r="O183" s="16"/>
      <c r="P183" s="16"/>
      <c r="Q183" s="16"/>
      <c r="R183" s="16"/>
      <c r="S183" s="16"/>
      <c r="T183" s="16">
        <f>SUMIF(FORFAIT!B:B,I183,FORFAIT!G:G)</f>
        <v>49</v>
      </c>
      <c r="U183" s="16"/>
      <c r="V183" s="16"/>
      <c r="W183" s="16"/>
      <c r="X183" s="16"/>
      <c r="Y183" s="16"/>
      <c r="Z183" s="16">
        <f>SUMIF(PROACTIF!D:D,I183,PROACTIF!G:G)+SUMIF(PROACTIF!P:P,I183,PROACTIF!S:S)</f>
        <v>0</v>
      </c>
      <c r="AA183" s="16"/>
      <c r="AB183" s="16"/>
    </row>
    <row r="184" spans="1:28" ht="15.75" thickBot="1" x14ac:dyDescent="0.3">
      <c r="A184" s="13">
        <v>30</v>
      </c>
      <c r="B184" s="14" t="s">
        <v>173</v>
      </c>
      <c r="C184" s="13">
        <v>11</v>
      </c>
      <c r="D184" s="15" t="s">
        <v>199</v>
      </c>
      <c r="E184" s="13">
        <v>551310</v>
      </c>
      <c r="F184" s="15" t="s">
        <v>208</v>
      </c>
      <c r="G184" s="13">
        <v>51310</v>
      </c>
      <c r="H184" s="15" t="s">
        <v>208</v>
      </c>
      <c r="I184" s="13">
        <v>51310</v>
      </c>
      <c r="K184" s="17">
        <f>SUMIF(COLLECTE!B:B,I184,COLLECTE!G:G)+SUMIF(DAV!I:I,I184,DAV!K:K)</f>
        <v>354.51468999999997</v>
      </c>
      <c r="L184" s="16"/>
      <c r="M184" s="16"/>
      <c r="N184" s="17">
        <f>SUMIF(CREDIT!B:B,I184,CREDIT!F:F)+SUMIF(LLD!L:L,I184,LLD!H:H)/1000</f>
        <v>564</v>
      </c>
      <c r="O184" s="16"/>
      <c r="P184" s="16"/>
      <c r="Q184" s="16"/>
      <c r="R184" s="16"/>
      <c r="S184" s="16"/>
      <c r="T184" s="16">
        <f>SUMIF(FORFAIT!B:B,I184,FORFAIT!G:G)</f>
        <v>16</v>
      </c>
      <c r="U184" s="16"/>
      <c r="V184" s="16"/>
      <c r="W184" s="16"/>
      <c r="X184" s="16"/>
      <c r="Y184" s="16"/>
      <c r="Z184" s="16">
        <f>SUMIF(PROACTIF!D:D,I184,PROACTIF!G:G)+SUMIF(PROACTIF!P:P,I184,PROACTIF!S:S)</f>
        <v>2</v>
      </c>
      <c r="AA184" s="16"/>
      <c r="AB184" s="16"/>
    </row>
    <row r="185" spans="1:28" ht="15.75" thickBot="1" x14ac:dyDescent="0.3">
      <c r="A185" s="13">
        <v>30</v>
      </c>
      <c r="B185" s="14" t="s">
        <v>173</v>
      </c>
      <c r="C185" s="13">
        <v>11</v>
      </c>
      <c r="D185" s="15" t="s">
        <v>199</v>
      </c>
      <c r="E185" s="13">
        <v>551309</v>
      </c>
      <c r="F185" s="15" t="s">
        <v>209</v>
      </c>
      <c r="G185" s="13">
        <v>51309</v>
      </c>
      <c r="H185" s="15" t="s">
        <v>209</v>
      </c>
      <c r="I185" s="13">
        <v>51309</v>
      </c>
      <c r="K185" s="17">
        <f>SUMIF(COLLECTE!B:B,I185,COLLECTE!G:G)+SUMIF(DAV!I:I,I185,DAV!K:K)</f>
        <v>-178.36620000000002</v>
      </c>
      <c r="L185" s="16"/>
      <c r="M185" s="16"/>
      <c r="N185" s="17">
        <f>SUMIF(CREDIT!B:B,I185,CREDIT!F:F)+SUMIF(LLD!L:L,I185,LLD!H:H)/1000</f>
        <v>-3.2860299999999998</v>
      </c>
      <c r="O185" s="16"/>
      <c r="P185" s="16"/>
      <c r="Q185" s="16"/>
      <c r="R185" s="16"/>
      <c r="S185" s="16"/>
      <c r="T185" s="16">
        <f>SUMIF(FORFAIT!B:B,I185,FORFAIT!G:G)</f>
        <v>1</v>
      </c>
      <c r="U185" s="16"/>
      <c r="V185" s="16"/>
      <c r="W185" s="16"/>
      <c r="X185" s="16"/>
      <c r="Y185" s="16"/>
      <c r="Z185" s="16">
        <f>SUMIF(PROACTIF!D:D,I185,PROACTIF!G:G)+SUMIF(PROACTIF!P:P,I185,PROACTIF!S:S)</f>
        <v>-1</v>
      </c>
      <c r="AA185" s="16"/>
      <c r="AB185" s="16"/>
    </row>
    <row r="186" spans="1:28" ht="15.75" thickBot="1" x14ac:dyDescent="0.3">
      <c r="A186" s="13">
        <v>30</v>
      </c>
      <c r="B186" s="14" t="s">
        <v>173</v>
      </c>
      <c r="C186" s="13">
        <v>11</v>
      </c>
      <c r="D186" s="15" t="s">
        <v>199</v>
      </c>
      <c r="E186" s="13">
        <v>551305</v>
      </c>
      <c r="F186" s="15" t="s">
        <v>210</v>
      </c>
      <c r="G186" s="13">
        <v>51305</v>
      </c>
      <c r="H186" s="15" t="s">
        <v>210</v>
      </c>
      <c r="I186" s="13">
        <v>51305</v>
      </c>
      <c r="K186" s="17">
        <f>SUMIF(COLLECTE!B:B,I186,COLLECTE!G:G)+SUMIF(DAV!I:I,I186,DAV!K:K)</f>
        <v>534.48087999999996</v>
      </c>
      <c r="L186" s="16"/>
      <c r="M186" s="16"/>
      <c r="N186" s="17">
        <f>SUMIF(CREDIT!B:B,I186,CREDIT!F:F)+SUMIF(LLD!L:L,I186,LLD!H:H)/1000</f>
        <v>286.89647000000002</v>
      </c>
      <c r="O186" s="16"/>
      <c r="P186" s="16"/>
      <c r="Q186" s="16"/>
      <c r="R186" s="16"/>
      <c r="S186" s="16"/>
      <c r="T186" s="16">
        <f>SUMIF(FORFAIT!B:B,I186,FORFAIT!G:G)</f>
        <v>17</v>
      </c>
      <c r="U186" s="16"/>
      <c r="V186" s="16"/>
      <c r="W186" s="16"/>
      <c r="X186" s="16"/>
      <c r="Y186" s="16"/>
      <c r="Z186" s="16">
        <f>SUMIF(PROACTIF!D:D,I186,PROACTIF!G:G)+SUMIF(PROACTIF!P:P,I186,PROACTIF!S:S)</f>
        <v>6</v>
      </c>
      <c r="AA186" s="16"/>
      <c r="AB186" s="16"/>
    </row>
    <row r="187" spans="1:28" ht="15.75" thickBot="1" x14ac:dyDescent="0.3">
      <c r="A187" s="13">
        <v>30</v>
      </c>
      <c r="B187" s="14" t="s">
        <v>173</v>
      </c>
      <c r="C187" s="13">
        <v>11</v>
      </c>
      <c r="D187" s="15" t="s">
        <v>199</v>
      </c>
      <c r="E187" s="13">
        <v>451301</v>
      </c>
      <c r="F187" s="15" t="s">
        <v>211</v>
      </c>
      <c r="G187" s="13">
        <v>51301</v>
      </c>
      <c r="H187" s="15" t="s">
        <v>211</v>
      </c>
      <c r="I187" s="13">
        <v>51301</v>
      </c>
      <c r="K187" s="17">
        <f>SUMIF(COLLECTE!B:B,I187,COLLECTE!G:G)+SUMIF(DAV!I:I,I187,DAV!K:K)</f>
        <v>1675.1455999999998</v>
      </c>
      <c r="L187" s="16"/>
      <c r="M187" s="16"/>
      <c r="N187" s="17">
        <f>SUMIF(CREDIT!B:B,I187,CREDIT!F:F)+SUMIF(LLD!L:L,I187,LLD!H:H)/1000</f>
        <v>2978.0086000000001</v>
      </c>
      <c r="O187" s="16"/>
      <c r="P187" s="16"/>
      <c r="Q187" s="16"/>
      <c r="R187" s="16"/>
      <c r="S187" s="16"/>
      <c r="T187" s="16">
        <f>SUMIF(FORFAIT!B:B,I187,FORFAIT!G:G)</f>
        <v>114</v>
      </c>
      <c r="U187" s="16"/>
      <c r="V187" s="16"/>
      <c r="W187" s="16"/>
      <c r="X187" s="16"/>
      <c r="Y187" s="16"/>
      <c r="Z187" s="16">
        <f>SUMIF(PROACTIF!D:D,I187,PROACTIF!G:G)+SUMIF(PROACTIF!P:P,I187,PROACTIF!S:S)</f>
        <v>4</v>
      </c>
      <c r="AA187" s="16"/>
      <c r="AB187" s="16"/>
    </row>
    <row r="188" spans="1:28" ht="15.75" thickBot="1" x14ac:dyDescent="0.3">
      <c r="A188" s="13">
        <v>30</v>
      </c>
      <c r="B188" s="14" t="s">
        <v>173</v>
      </c>
      <c r="C188" s="13">
        <v>11</v>
      </c>
      <c r="D188" s="15" t="s">
        <v>199</v>
      </c>
      <c r="E188" s="13">
        <v>551341</v>
      </c>
      <c r="F188" s="15" t="s">
        <v>212</v>
      </c>
      <c r="G188" s="13">
        <v>51341</v>
      </c>
      <c r="H188" s="15" t="s">
        <v>212</v>
      </c>
      <c r="I188" s="13">
        <v>51341</v>
      </c>
      <c r="K188" s="17">
        <f>SUMIF(COLLECTE!B:B,I188,COLLECTE!G:G)+SUMIF(DAV!I:I,I188,DAV!K:K)</f>
        <v>517.09782999999993</v>
      </c>
      <c r="L188" s="16"/>
      <c r="M188" s="16"/>
      <c r="N188" s="17">
        <f>SUMIF(CREDIT!B:B,I188,CREDIT!F:F)+SUMIF(LLD!L:L,I188,LLD!H:H)/1000</f>
        <v>677.41051000000004</v>
      </c>
      <c r="O188" s="16"/>
      <c r="P188" s="16"/>
      <c r="Q188" s="16"/>
      <c r="R188" s="16"/>
      <c r="S188" s="16"/>
      <c r="T188" s="16">
        <f>SUMIF(FORFAIT!B:B,I188,FORFAIT!G:G)</f>
        <v>15</v>
      </c>
      <c r="U188" s="16"/>
      <c r="V188" s="16"/>
      <c r="W188" s="16"/>
      <c r="X188" s="16"/>
      <c r="Y188" s="16"/>
      <c r="Z188" s="16">
        <f>SUMIF(PROACTIF!D:D,I188,PROACTIF!G:G)+SUMIF(PROACTIF!P:P,I188,PROACTIF!S:S)</f>
        <v>0</v>
      </c>
      <c r="AA188" s="16"/>
      <c r="AB188" s="16"/>
    </row>
    <row r="189" spans="1:28" ht="15.75" thickBot="1" x14ac:dyDescent="0.3">
      <c r="A189" s="13">
        <v>30</v>
      </c>
      <c r="B189" s="14" t="s">
        <v>173</v>
      </c>
      <c r="C189" s="13">
        <v>11</v>
      </c>
      <c r="D189" s="15" t="s">
        <v>199</v>
      </c>
      <c r="E189" s="13">
        <v>551306</v>
      </c>
      <c r="F189" s="15" t="s">
        <v>213</v>
      </c>
      <c r="G189" s="13">
        <v>51306</v>
      </c>
      <c r="H189" s="15" t="s">
        <v>213</v>
      </c>
      <c r="I189" s="13">
        <v>51306</v>
      </c>
      <c r="K189" s="17">
        <f>SUMIF(COLLECTE!B:B,I189,COLLECTE!G:G)+SUMIF(DAV!I:I,I189,DAV!K:K)</f>
        <v>-183.12156000000002</v>
      </c>
      <c r="L189" s="16"/>
      <c r="M189" s="16"/>
      <c r="N189" s="17">
        <f>SUMIF(CREDIT!B:B,I189,CREDIT!F:F)+SUMIF(LLD!L:L,I189,LLD!H:H)/1000</f>
        <v>564.22484999999995</v>
      </c>
      <c r="O189" s="16"/>
      <c r="P189" s="16"/>
      <c r="Q189" s="16"/>
      <c r="R189" s="16"/>
      <c r="S189" s="16"/>
      <c r="T189" s="16">
        <f>SUMIF(FORFAIT!B:B,I189,FORFAIT!G:G)</f>
        <v>18</v>
      </c>
      <c r="U189" s="16"/>
      <c r="V189" s="16"/>
      <c r="W189" s="16"/>
      <c r="X189" s="16"/>
      <c r="Y189" s="16"/>
      <c r="Z189" s="16">
        <f>SUMIF(PROACTIF!D:D,I189,PROACTIF!G:G)+SUMIF(PROACTIF!P:P,I189,PROACTIF!S:S)</f>
        <v>-1</v>
      </c>
      <c r="AA189" s="16"/>
      <c r="AB189" s="16"/>
    </row>
    <row r="190" spans="1:28" ht="15.75" thickBot="1" x14ac:dyDescent="0.3">
      <c r="A190" s="13">
        <v>30</v>
      </c>
      <c r="B190" s="14" t="s">
        <v>173</v>
      </c>
      <c r="C190" s="13">
        <v>11</v>
      </c>
      <c r="D190" s="15" t="s">
        <v>199</v>
      </c>
      <c r="E190" s="13">
        <v>551349</v>
      </c>
      <c r="F190" s="15" t="s">
        <v>214</v>
      </c>
      <c r="G190" s="13">
        <v>51349</v>
      </c>
      <c r="H190" s="15" t="s">
        <v>214</v>
      </c>
      <c r="I190" s="13">
        <v>51349</v>
      </c>
      <c r="K190" s="17">
        <f>SUMIF(COLLECTE!B:B,I190,COLLECTE!G:G)+SUMIF(DAV!I:I,I190,DAV!K:K)</f>
        <v>974.33476999999993</v>
      </c>
      <c r="L190" s="16"/>
      <c r="M190" s="16"/>
      <c r="N190" s="17">
        <f>SUMIF(CREDIT!B:B,I190,CREDIT!F:F)+SUMIF(LLD!L:L,I190,LLD!H:H)/1000</f>
        <v>901.88513</v>
      </c>
      <c r="O190" s="16"/>
      <c r="P190" s="16"/>
      <c r="Q190" s="16"/>
      <c r="R190" s="16"/>
      <c r="S190" s="16"/>
      <c r="T190" s="16">
        <f>SUMIF(FORFAIT!B:B,I190,FORFAIT!G:G)</f>
        <v>10</v>
      </c>
      <c r="U190" s="16"/>
      <c r="V190" s="16"/>
      <c r="W190" s="16"/>
      <c r="X190" s="16"/>
      <c r="Y190" s="16"/>
      <c r="Z190" s="16">
        <f>SUMIF(PROACTIF!D:D,I190,PROACTIF!G:G)+SUMIF(PROACTIF!P:P,I190,PROACTIF!S:S)</f>
        <v>2</v>
      </c>
      <c r="AA190" s="16"/>
      <c r="AB190" s="16"/>
    </row>
    <row r="191" spans="1:28" ht="15.75" thickBot="1" x14ac:dyDescent="0.3">
      <c r="A191" s="13">
        <v>30</v>
      </c>
      <c r="B191" s="14" t="s">
        <v>173</v>
      </c>
      <c r="C191" s="13">
        <v>11</v>
      </c>
      <c r="D191" s="15" t="s">
        <v>199</v>
      </c>
      <c r="E191" s="13">
        <v>451308</v>
      </c>
      <c r="F191" s="15" t="s">
        <v>215</v>
      </c>
      <c r="G191" s="13">
        <v>51308</v>
      </c>
      <c r="H191" s="15" t="s">
        <v>215</v>
      </c>
      <c r="I191" s="13">
        <v>51308</v>
      </c>
      <c r="K191" s="17">
        <f>SUMIF(COLLECTE!B:B,I191,COLLECTE!G:G)+SUMIF(DAV!I:I,I191,DAV!K:K)</f>
        <v>-436.84896000000043</v>
      </c>
      <c r="L191" s="16"/>
      <c r="M191" s="16"/>
      <c r="N191" s="17">
        <f>SUMIF(CREDIT!B:B,I191,CREDIT!F:F)+SUMIF(LLD!L:L,I191,LLD!H:H)/1000</f>
        <v>2487.7701299999999</v>
      </c>
      <c r="O191" s="16"/>
      <c r="P191" s="16"/>
      <c r="Q191" s="16"/>
      <c r="R191" s="16"/>
      <c r="S191" s="16"/>
      <c r="T191" s="16">
        <f>SUMIF(FORFAIT!B:B,I191,FORFAIT!G:G)</f>
        <v>33</v>
      </c>
      <c r="U191" s="16"/>
      <c r="V191" s="16"/>
      <c r="W191" s="16"/>
      <c r="X191" s="16"/>
      <c r="Y191" s="16"/>
      <c r="Z191" s="16">
        <f>SUMIF(PROACTIF!D:D,I191,PROACTIF!G:G)+SUMIF(PROACTIF!P:P,I191,PROACTIF!S:S)</f>
        <v>-3</v>
      </c>
      <c r="AA191" s="16"/>
      <c r="AB191" s="16"/>
    </row>
    <row r="192" spans="1:28" ht="15.75" thickBot="1" x14ac:dyDescent="0.3">
      <c r="A192" s="13">
        <v>30</v>
      </c>
      <c r="B192" s="14" t="s">
        <v>173</v>
      </c>
      <c r="C192" s="13">
        <v>11</v>
      </c>
      <c r="D192" s="15" t="s">
        <v>199</v>
      </c>
      <c r="E192" s="13">
        <v>551307</v>
      </c>
      <c r="F192" s="15" t="s">
        <v>216</v>
      </c>
      <c r="G192" s="13">
        <v>51307</v>
      </c>
      <c r="H192" s="15" t="s">
        <v>216</v>
      </c>
      <c r="I192" s="13">
        <v>51307</v>
      </c>
      <c r="K192" s="17">
        <f>SUMIF(COLLECTE!B:B,I192,COLLECTE!G:G)+SUMIF(DAV!I:I,I192,DAV!K:K)</f>
        <v>649.39980000000003</v>
      </c>
      <c r="L192" s="16"/>
      <c r="M192" s="16"/>
      <c r="N192" s="17">
        <f>SUMIF(CREDIT!B:B,I192,CREDIT!F:F)+SUMIF(LLD!L:L,I192,LLD!H:H)/1000</f>
        <v>602.45029</v>
      </c>
      <c r="O192" s="16"/>
      <c r="P192" s="16"/>
      <c r="Q192" s="16"/>
      <c r="R192" s="16"/>
      <c r="S192" s="16"/>
      <c r="T192" s="16">
        <f>SUMIF(FORFAIT!B:B,I192,FORFAIT!G:G)</f>
        <v>11</v>
      </c>
      <c r="U192" s="16"/>
      <c r="V192" s="16"/>
      <c r="W192" s="16"/>
      <c r="X192" s="16"/>
      <c r="Y192" s="16"/>
      <c r="Z192" s="16">
        <f>SUMIF(PROACTIF!D:D,I192,PROACTIF!G:G)+SUMIF(PROACTIF!P:P,I192,PROACTIF!S:S)</f>
        <v>7</v>
      </c>
      <c r="AA192" s="16"/>
      <c r="AB192" s="16"/>
    </row>
    <row r="193" spans="1:28" ht="15.75" thickBot="1" x14ac:dyDescent="0.3">
      <c r="A193" s="13">
        <v>30</v>
      </c>
      <c r="B193" s="14" t="s">
        <v>173</v>
      </c>
      <c r="C193" s="13">
        <v>11</v>
      </c>
      <c r="D193" s="15" t="s">
        <v>199</v>
      </c>
      <c r="E193" s="13">
        <v>451336</v>
      </c>
      <c r="F193" s="15" t="s">
        <v>217</v>
      </c>
      <c r="G193" s="13">
        <v>51336</v>
      </c>
      <c r="H193" s="15" t="s">
        <v>217</v>
      </c>
      <c r="I193" s="13">
        <v>51336</v>
      </c>
      <c r="K193" s="17">
        <f>SUMIF(COLLECTE!B:B,I193,COLLECTE!G:G)+SUMIF(DAV!I:I,I193,DAV!K:K)</f>
        <v>1948.110879999999</v>
      </c>
      <c r="L193" s="16"/>
      <c r="M193" s="16"/>
      <c r="N193" s="17">
        <f>SUMIF(CREDIT!B:B,I193,CREDIT!F:F)+SUMIF(LLD!L:L,I193,LLD!H:H)/1000</f>
        <v>3290.2777799999999</v>
      </c>
      <c r="O193" s="16"/>
      <c r="P193" s="16"/>
      <c r="Q193" s="16"/>
      <c r="R193" s="16"/>
      <c r="S193" s="16"/>
      <c r="T193" s="16">
        <f>SUMIF(FORFAIT!B:B,I193,FORFAIT!G:G)</f>
        <v>41</v>
      </c>
      <c r="U193" s="16"/>
      <c r="V193" s="16"/>
      <c r="W193" s="16"/>
      <c r="X193" s="16"/>
      <c r="Y193" s="16"/>
      <c r="Z193" s="16">
        <f>SUMIF(PROACTIF!D:D,I193,PROACTIF!G:G)+SUMIF(PROACTIF!P:P,I193,PROACTIF!S:S)</f>
        <v>21</v>
      </c>
      <c r="AA193" s="16"/>
      <c r="AB193" s="16"/>
    </row>
    <row r="194" spans="1:28" ht="15.75" thickBot="1" x14ac:dyDescent="0.3">
      <c r="A194" s="13">
        <v>30</v>
      </c>
      <c r="B194" s="14" t="s">
        <v>173</v>
      </c>
      <c r="C194" s="13">
        <v>11</v>
      </c>
      <c r="D194" s="15" t="s">
        <v>199</v>
      </c>
      <c r="E194" s="13">
        <v>451318</v>
      </c>
      <c r="F194" s="15" t="s">
        <v>218</v>
      </c>
      <c r="G194" s="13">
        <v>51318</v>
      </c>
      <c r="H194" s="15" t="s">
        <v>218</v>
      </c>
      <c r="I194" s="13">
        <v>51318</v>
      </c>
      <c r="K194" s="17">
        <f>SUMIF(COLLECTE!B:B,I194,COLLECTE!G:G)+SUMIF(DAV!I:I,I194,DAV!K:K)</f>
        <v>525.73247000000026</v>
      </c>
      <c r="L194" s="16"/>
      <c r="M194" s="16"/>
      <c r="N194" s="17">
        <f>SUMIF(CREDIT!B:B,I194,CREDIT!F:F)+SUMIF(LLD!L:L,I194,LLD!H:H)/1000</f>
        <v>4848.3237900000004</v>
      </c>
      <c r="O194" s="16"/>
      <c r="P194" s="16"/>
      <c r="Q194" s="16"/>
      <c r="R194" s="16"/>
      <c r="S194" s="16"/>
      <c r="T194" s="16">
        <f>SUMIF(FORFAIT!B:B,I194,FORFAIT!G:G)</f>
        <v>8</v>
      </c>
      <c r="U194" s="16"/>
      <c r="V194" s="16"/>
      <c r="W194" s="16"/>
      <c r="X194" s="16"/>
      <c r="Y194" s="16"/>
      <c r="Z194" s="16">
        <f>SUMIF(PROACTIF!D:D,I194,PROACTIF!G:G)+SUMIF(PROACTIF!P:P,I194,PROACTIF!S:S)</f>
        <v>3</v>
      </c>
      <c r="AA194" s="16"/>
      <c r="AB194" s="16"/>
    </row>
    <row r="195" spans="1:28" ht="15.75" thickBot="1" x14ac:dyDescent="0.3">
      <c r="A195" s="13">
        <v>110</v>
      </c>
      <c r="B195" s="14" t="s">
        <v>219</v>
      </c>
      <c r="C195" s="13">
        <v>26</v>
      </c>
      <c r="D195" s="15" t="s">
        <v>220</v>
      </c>
      <c r="E195" s="13">
        <v>554116</v>
      </c>
      <c r="F195" s="15" t="s">
        <v>221</v>
      </c>
      <c r="G195" s="13">
        <v>54116</v>
      </c>
      <c r="H195" s="15" t="s">
        <v>221</v>
      </c>
      <c r="I195" s="13">
        <v>54116</v>
      </c>
      <c r="K195" s="17">
        <f>SUMIF(COLLECTE!B:B,I195,COLLECTE!G:G)+SUMIF(DAV!I:I,I195,DAV!K:K)</f>
        <v>138.54003</v>
      </c>
      <c r="L195" s="16"/>
      <c r="M195" s="16"/>
      <c r="N195" s="17">
        <f>SUMIF(CREDIT!B:B,I195,CREDIT!F:F)+SUMIF(LLD!L:L,I195,LLD!H:H)/1000</f>
        <v>29</v>
      </c>
      <c r="O195" s="16"/>
      <c r="P195" s="16"/>
      <c r="Q195" s="16"/>
      <c r="R195" s="16"/>
      <c r="S195" s="16"/>
      <c r="T195" s="16">
        <f>SUMIF(FORFAIT!B:B,I195,FORFAIT!G:G)</f>
        <v>4</v>
      </c>
      <c r="U195" s="16"/>
      <c r="V195" s="16"/>
      <c r="W195" s="16"/>
      <c r="X195" s="16"/>
      <c r="Y195" s="16"/>
      <c r="Z195" s="16">
        <f>SUMIF(PROACTIF!D:D,I195,PROACTIF!G:G)+SUMIF(PROACTIF!P:P,I195,PROACTIF!S:S)</f>
        <v>-2</v>
      </c>
      <c r="AA195" s="16"/>
      <c r="AB195" s="16"/>
    </row>
    <row r="196" spans="1:28" ht="15.75" thickBot="1" x14ac:dyDescent="0.3">
      <c r="A196" s="13">
        <v>110</v>
      </c>
      <c r="B196" s="14" t="s">
        <v>219</v>
      </c>
      <c r="C196" s="13">
        <v>26</v>
      </c>
      <c r="D196" s="15" t="s">
        <v>220</v>
      </c>
      <c r="E196" s="13">
        <v>454161</v>
      </c>
      <c r="F196" s="15" t="s">
        <v>222</v>
      </c>
      <c r="G196" s="13">
        <v>54161</v>
      </c>
      <c r="H196" s="15" t="s">
        <v>222</v>
      </c>
      <c r="I196" s="13">
        <v>54161</v>
      </c>
      <c r="K196" s="17">
        <f>SUMIF(COLLECTE!B:B,I196,COLLECTE!G:G)+SUMIF(DAV!I:I,I196,DAV!K:K)</f>
        <v>110.11452999999997</v>
      </c>
      <c r="L196" s="16"/>
      <c r="M196" s="16"/>
      <c r="N196" s="17">
        <f>SUMIF(CREDIT!B:B,I196,CREDIT!F:F)+SUMIF(LLD!L:L,I196,LLD!H:H)/1000</f>
        <v>52.5</v>
      </c>
      <c r="O196" s="16"/>
      <c r="P196" s="16"/>
      <c r="Q196" s="16"/>
      <c r="R196" s="16"/>
      <c r="S196" s="16"/>
      <c r="T196" s="16">
        <f>SUMIF(FORFAIT!B:B,I196,FORFAIT!G:G)</f>
        <v>1</v>
      </c>
      <c r="U196" s="16"/>
      <c r="V196" s="16"/>
      <c r="W196" s="16"/>
      <c r="X196" s="16"/>
      <c r="Y196" s="16"/>
      <c r="Z196" s="16">
        <f>SUMIF(PROACTIF!D:D,I196,PROACTIF!G:G)+SUMIF(PROACTIF!P:P,I196,PROACTIF!S:S)</f>
        <v>2</v>
      </c>
      <c r="AA196" s="16"/>
      <c r="AB196" s="16"/>
    </row>
    <row r="197" spans="1:28" ht="15.75" thickBot="1" x14ac:dyDescent="0.3">
      <c r="A197" s="13">
        <v>110</v>
      </c>
      <c r="B197" s="14" t="s">
        <v>219</v>
      </c>
      <c r="C197" s="13">
        <v>26</v>
      </c>
      <c r="D197" s="15" t="s">
        <v>220</v>
      </c>
      <c r="E197" s="13">
        <v>554166</v>
      </c>
      <c r="F197" s="15" t="s">
        <v>223</v>
      </c>
      <c r="G197" s="13">
        <v>54166</v>
      </c>
      <c r="H197" s="15" t="s">
        <v>223</v>
      </c>
      <c r="I197" s="13">
        <v>54166</v>
      </c>
      <c r="K197" s="17">
        <f>SUMIF(COLLECTE!B:B,I197,COLLECTE!G:G)+SUMIF(DAV!I:I,I197,DAV!K:K)</f>
        <v>36.174900000000008</v>
      </c>
      <c r="L197" s="16"/>
      <c r="M197" s="16"/>
      <c r="N197" s="17">
        <f>SUMIF(CREDIT!B:B,I197,CREDIT!F:F)+SUMIF(LLD!L:L,I197,LLD!H:H)/1000</f>
        <v>593.1</v>
      </c>
      <c r="O197" s="16"/>
      <c r="P197" s="16"/>
      <c r="Q197" s="16"/>
      <c r="R197" s="16"/>
      <c r="S197" s="16"/>
      <c r="T197" s="16">
        <f>SUMIF(FORFAIT!B:B,I197,FORFAIT!G:G)</f>
        <v>9</v>
      </c>
      <c r="U197" s="16"/>
      <c r="V197" s="16"/>
      <c r="W197" s="16"/>
      <c r="X197" s="16"/>
      <c r="Y197" s="16"/>
      <c r="Z197" s="16">
        <f>SUMIF(PROACTIF!D:D,I197,PROACTIF!G:G)+SUMIF(PROACTIF!P:P,I197,PROACTIF!S:S)</f>
        <v>2</v>
      </c>
      <c r="AA197" s="16"/>
      <c r="AB197" s="16"/>
    </row>
    <row r="198" spans="1:28" ht="15.75" thickBot="1" x14ac:dyDescent="0.3">
      <c r="A198" s="13">
        <v>110</v>
      </c>
      <c r="B198" s="14" t="s">
        <v>219</v>
      </c>
      <c r="C198" s="13">
        <v>26</v>
      </c>
      <c r="D198" s="15" t="s">
        <v>220</v>
      </c>
      <c r="E198" s="13">
        <v>454171</v>
      </c>
      <c r="F198" s="15" t="s">
        <v>224</v>
      </c>
      <c r="G198" s="13">
        <v>54171</v>
      </c>
      <c r="H198" s="15" t="s">
        <v>224</v>
      </c>
      <c r="I198" s="13">
        <v>54171</v>
      </c>
      <c r="K198" s="17">
        <f>SUMIF(COLLECTE!B:B,I198,COLLECTE!G:G)+SUMIF(DAV!I:I,I198,DAV!K:K)</f>
        <v>88.185440000000028</v>
      </c>
      <c r="L198" s="16"/>
      <c r="M198" s="16"/>
      <c r="N198" s="17">
        <f>SUMIF(CREDIT!B:B,I198,CREDIT!F:F)+SUMIF(LLD!L:L,I198,LLD!H:H)/1000</f>
        <v>113.5</v>
      </c>
      <c r="O198" s="16"/>
      <c r="P198" s="16"/>
      <c r="Q198" s="16"/>
      <c r="R198" s="16"/>
      <c r="S198" s="16"/>
      <c r="T198" s="16">
        <f>SUMIF(FORFAIT!B:B,I198,FORFAIT!G:G)</f>
        <v>4</v>
      </c>
      <c r="U198" s="16"/>
      <c r="V198" s="16"/>
      <c r="W198" s="16"/>
      <c r="X198" s="16"/>
      <c r="Y198" s="16"/>
      <c r="Z198" s="16">
        <f>SUMIF(PROACTIF!D:D,I198,PROACTIF!G:G)+SUMIF(PROACTIF!P:P,I198,PROACTIF!S:S)</f>
        <v>6</v>
      </c>
      <c r="AA198" s="16"/>
      <c r="AB198" s="16"/>
    </row>
    <row r="199" spans="1:28" ht="15.75" thickBot="1" x14ac:dyDescent="0.3">
      <c r="A199" s="13">
        <v>110</v>
      </c>
      <c r="B199" s="14" t="s">
        <v>219</v>
      </c>
      <c r="C199" s="13">
        <v>26</v>
      </c>
      <c r="D199" s="15" t="s">
        <v>220</v>
      </c>
      <c r="E199" s="13">
        <v>554266</v>
      </c>
      <c r="F199" s="15" t="s">
        <v>225</v>
      </c>
      <c r="G199" s="13">
        <v>54266</v>
      </c>
      <c r="H199" s="15" t="s">
        <v>225</v>
      </c>
      <c r="I199" s="13">
        <v>54266</v>
      </c>
      <c r="K199" s="17">
        <f>SUMIF(COLLECTE!B:B,I199,COLLECTE!G:G)+SUMIF(DAV!I:I,I199,DAV!K:K)</f>
        <v>385.89477999999997</v>
      </c>
      <c r="L199" s="16"/>
      <c r="M199" s="16"/>
      <c r="N199" s="17">
        <f>SUMIF(CREDIT!B:B,I199,CREDIT!F:F)+SUMIF(LLD!L:L,I199,LLD!H:H)/1000</f>
        <v>268.95</v>
      </c>
      <c r="O199" s="16"/>
      <c r="P199" s="16"/>
      <c r="Q199" s="16"/>
      <c r="R199" s="16"/>
      <c r="S199" s="16"/>
      <c r="T199" s="16">
        <f>SUMIF(FORFAIT!B:B,I199,FORFAIT!G:G)</f>
        <v>14</v>
      </c>
      <c r="U199" s="16"/>
      <c r="V199" s="16"/>
      <c r="W199" s="16"/>
      <c r="X199" s="16"/>
      <c r="Y199" s="16"/>
      <c r="Z199" s="16">
        <f>SUMIF(PROACTIF!D:D,I199,PROACTIF!G:G)+SUMIF(PROACTIF!P:P,I199,PROACTIF!S:S)</f>
        <v>2</v>
      </c>
      <c r="AA199" s="16"/>
      <c r="AB199" s="16"/>
    </row>
    <row r="200" spans="1:28" ht="15.75" thickBot="1" x14ac:dyDescent="0.3">
      <c r="A200" s="13">
        <v>110</v>
      </c>
      <c r="B200" s="14" t="s">
        <v>219</v>
      </c>
      <c r="C200" s="13">
        <v>26</v>
      </c>
      <c r="D200" s="15" t="s">
        <v>220</v>
      </c>
      <c r="E200" s="13">
        <v>554296</v>
      </c>
      <c r="F200" s="15" t="s">
        <v>226</v>
      </c>
      <c r="G200" s="13">
        <v>54296</v>
      </c>
      <c r="H200" s="15" t="s">
        <v>226</v>
      </c>
      <c r="I200" s="13">
        <v>54296</v>
      </c>
      <c r="K200" s="17">
        <f>SUMIF(COLLECTE!B:B,I200,COLLECTE!G:G)+SUMIF(DAV!I:I,I200,DAV!K:K)</f>
        <v>3.1863099999999775</v>
      </c>
      <c r="L200" s="16"/>
      <c r="M200" s="16"/>
      <c r="N200" s="17">
        <f>SUMIF(CREDIT!B:B,I200,CREDIT!F:F)+SUMIF(LLD!L:L,I200,LLD!H:H)/1000</f>
        <v>530</v>
      </c>
      <c r="O200" s="16"/>
      <c r="P200" s="16"/>
      <c r="Q200" s="16"/>
      <c r="R200" s="16"/>
      <c r="S200" s="16"/>
      <c r="T200" s="16">
        <f>SUMIF(FORFAIT!B:B,I200,FORFAIT!G:G)</f>
        <v>12</v>
      </c>
      <c r="U200" s="16"/>
      <c r="V200" s="16"/>
      <c r="W200" s="16"/>
      <c r="X200" s="16"/>
      <c r="Y200" s="16"/>
      <c r="Z200" s="16">
        <f>SUMIF(PROACTIF!D:D,I200,PROACTIF!G:G)+SUMIF(PROACTIF!P:P,I200,PROACTIF!S:S)</f>
        <v>-1</v>
      </c>
      <c r="AA200" s="16"/>
      <c r="AB200" s="16"/>
    </row>
    <row r="201" spans="1:28" ht="15.75" thickBot="1" x14ac:dyDescent="0.3">
      <c r="A201" s="13">
        <v>110</v>
      </c>
      <c r="B201" s="14" t="s">
        <v>219</v>
      </c>
      <c r="C201" s="13">
        <v>26</v>
      </c>
      <c r="D201" s="15" t="s">
        <v>220</v>
      </c>
      <c r="E201" s="13">
        <v>554356</v>
      </c>
      <c r="F201" s="15" t="s">
        <v>227</v>
      </c>
      <c r="G201" s="13">
        <v>54356</v>
      </c>
      <c r="H201" s="15" t="s">
        <v>227</v>
      </c>
      <c r="I201" s="13">
        <v>54356</v>
      </c>
      <c r="K201" s="17">
        <f>SUMIF(COLLECTE!B:B,I201,COLLECTE!G:G)+SUMIF(DAV!I:I,I201,DAV!K:K)</f>
        <v>-109.57809999999996</v>
      </c>
      <c r="L201" s="16"/>
      <c r="M201" s="16"/>
      <c r="N201" s="17">
        <f>SUMIF(CREDIT!B:B,I201,CREDIT!F:F)+SUMIF(LLD!L:L,I201,LLD!H:H)/1000</f>
        <v>283.39384000000001</v>
      </c>
      <c r="O201" s="16"/>
      <c r="P201" s="16"/>
      <c r="Q201" s="16"/>
      <c r="R201" s="16"/>
      <c r="S201" s="16"/>
      <c r="T201" s="16">
        <f>SUMIF(FORFAIT!B:B,I201,FORFAIT!G:G)</f>
        <v>8</v>
      </c>
      <c r="U201" s="16"/>
      <c r="V201" s="16"/>
      <c r="W201" s="16"/>
      <c r="X201" s="16"/>
      <c r="Y201" s="16"/>
      <c r="Z201" s="16">
        <f>SUMIF(PROACTIF!D:D,I201,PROACTIF!G:G)+SUMIF(PROACTIF!P:P,I201,PROACTIF!S:S)</f>
        <v>1</v>
      </c>
      <c r="AA201" s="16"/>
      <c r="AB201" s="16"/>
    </row>
    <row r="202" spans="1:28" ht="15.75" thickBot="1" x14ac:dyDescent="0.3">
      <c r="A202" s="13">
        <v>110</v>
      </c>
      <c r="B202" s="14" t="s">
        <v>219</v>
      </c>
      <c r="C202" s="13">
        <v>26</v>
      </c>
      <c r="D202" s="15" t="s">
        <v>220</v>
      </c>
      <c r="E202" s="13">
        <v>454426</v>
      </c>
      <c r="F202" s="15" t="s">
        <v>228</v>
      </c>
      <c r="G202" s="13">
        <v>54426</v>
      </c>
      <c r="H202" s="15" t="s">
        <v>228</v>
      </c>
      <c r="I202" s="13">
        <v>54426</v>
      </c>
      <c r="K202" s="17">
        <f>SUMIF(COLLECTE!B:B,I202,COLLECTE!G:G)+SUMIF(DAV!I:I,I202,DAV!K:K)</f>
        <v>54.152299999999968</v>
      </c>
      <c r="L202" s="16"/>
      <c r="M202" s="16"/>
      <c r="N202" s="17">
        <f>SUMIF(CREDIT!B:B,I202,CREDIT!F:F)+SUMIF(LLD!L:L,I202,LLD!H:H)/1000</f>
        <v>740.07402000000002</v>
      </c>
      <c r="O202" s="16"/>
      <c r="P202" s="16"/>
      <c r="Q202" s="16"/>
      <c r="R202" s="16"/>
      <c r="S202" s="16"/>
      <c r="T202" s="16">
        <f>SUMIF(FORFAIT!B:B,I202,FORFAIT!G:G)</f>
        <v>26</v>
      </c>
      <c r="U202" s="16"/>
      <c r="V202" s="16"/>
      <c r="W202" s="16"/>
      <c r="X202" s="16"/>
      <c r="Y202" s="16"/>
      <c r="Z202" s="16">
        <f>SUMIF(PROACTIF!D:D,I202,PROACTIF!G:G)+SUMIF(PROACTIF!P:P,I202,PROACTIF!S:S)</f>
        <v>6</v>
      </c>
      <c r="AA202" s="16"/>
      <c r="AB202" s="16"/>
    </row>
    <row r="203" spans="1:28" ht="15.75" thickBot="1" x14ac:dyDescent="0.3">
      <c r="A203" s="13">
        <v>110</v>
      </c>
      <c r="B203" s="14" t="s">
        <v>219</v>
      </c>
      <c r="C203" s="13">
        <v>26</v>
      </c>
      <c r="D203" s="15" t="s">
        <v>220</v>
      </c>
      <c r="E203" s="13">
        <v>554431</v>
      </c>
      <c r="F203" s="15" t="s">
        <v>229</v>
      </c>
      <c r="G203" s="13">
        <v>54431</v>
      </c>
      <c r="H203" s="15" t="s">
        <v>229</v>
      </c>
      <c r="I203" s="13">
        <v>54431</v>
      </c>
      <c r="K203" s="17">
        <f>SUMIF(COLLECTE!B:B,I203,COLLECTE!G:G)+SUMIF(DAV!I:I,I203,DAV!K:K)</f>
        <v>202.46288000000001</v>
      </c>
      <c r="L203" s="16"/>
      <c r="M203" s="16"/>
      <c r="N203" s="17">
        <f>SUMIF(CREDIT!B:B,I203,CREDIT!F:F)+SUMIF(LLD!L:L,I203,LLD!H:H)/1000</f>
        <v>393.15908000000002</v>
      </c>
      <c r="O203" s="16"/>
      <c r="P203" s="16"/>
      <c r="Q203" s="16"/>
      <c r="R203" s="16"/>
      <c r="S203" s="16"/>
      <c r="T203" s="16">
        <f>SUMIF(FORFAIT!B:B,I203,FORFAIT!G:G)</f>
        <v>10</v>
      </c>
      <c r="U203" s="16"/>
      <c r="V203" s="16"/>
      <c r="W203" s="16"/>
      <c r="X203" s="16"/>
      <c r="Y203" s="16"/>
      <c r="Z203" s="16">
        <f>SUMIF(PROACTIF!D:D,I203,PROACTIF!G:G)+SUMIF(PROACTIF!P:P,I203,PROACTIF!S:S)</f>
        <v>5</v>
      </c>
      <c r="AA203" s="16"/>
      <c r="AB203" s="16"/>
    </row>
    <row r="204" spans="1:28" ht="15.75" thickBot="1" x14ac:dyDescent="0.3">
      <c r="A204" s="13">
        <v>110</v>
      </c>
      <c r="B204" s="14" t="s">
        <v>219</v>
      </c>
      <c r="C204" s="13">
        <v>26</v>
      </c>
      <c r="D204" s="15" t="s">
        <v>220</v>
      </c>
      <c r="E204" s="13">
        <v>554476</v>
      </c>
      <c r="F204" s="15" t="s">
        <v>230</v>
      </c>
      <c r="G204" s="13">
        <v>54476</v>
      </c>
      <c r="H204" s="15" t="s">
        <v>230</v>
      </c>
      <c r="I204" s="13">
        <v>54476</v>
      </c>
      <c r="K204" s="17">
        <f>SUMIF(COLLECTE!B:B,I204,COLLECTE!G:G)+SUMIF(DAV!I:I,I204,DAV!K:K)</f>
        <v>228.92169000000004</v>
      </c>
      <c r="L204" s="16"/>
      <c r="M204" s="16"/>
      <c r="N204" s="17">
        <f>SUMIF(CREDIT!B:B,I204,CREDIT!F:F)+SUMIF(LLD!L:L,I204,LLD!H:H)/1000</f>
        <v>229.315</v>
      </c>
      <c r="O204" s="16"/>
      <c r="P204" s="16"/>
      <c r="Q204" s="16"/>
      <c r="R204" s="16"/>
      <c r="S204" s="16"/>
      <c r="T204" s="16">
        <f>SUMIF(FORFAIT!B:B,I204,FORFAIT!G:G)</f>
        <v>6</v>
      </c>
      <c r="U204" s="16"/>
      <c r="V204" s="16"/>
      <c r="W204" s="16"/>
      <c r="X204" s="16"/>
      <c r="Y204" s="16"/>
      <c r="Z204" s="16">
        <f>SUMIF(PROACTIF!D:D,I204,PROACTIF!G:G)+SUMIF(PROACTIF!P:P,I204,PROACTIF!S:S)</f>
        <v>-5</v>
      </c>
      <c r="AA204" s="16"/>
      <c r="AB204" s="16"/>
    </row>
    <row r="205" spans="1:28" ht="15.75" thickBot="1" x14ac:dyDescent="0.3">
      <c r="A205" s="13">
        <v>110</v>
      </c>
      <c r="B205" s="14" t="s">
        <v>219</v>
      </c>
      <c r="C205" s="13">
        <v>26</v>
      </c>
      <c r="D205" s="15" t="s">
        <v>220</v>
      </c>
      <c r="E205" s="13">
        <v>554471</v>
      </c>
      <c r="F205" s="15" t="s">
        <v>231</v>
      </c>
      <c r="G205" s="13">
        <v>54471</v>
      </c>
      <c r="H205" s="15" t="s">
        <v>231</v>
      </c>
      <c r="I205" s="13">
        <v>54471</v>
      </c>
      <c r="K205" s="17">
        <f>SUMIF(COLLECTE!B:B,I205,COLLECTE!G:G)+SUMIF(DAV!I:I,I205,DAV!K:K)</f>
        <v>702.52892999999995</v>
      </c>
      <c r="L205" s="16"/>
      <c r="M205" s="16"/>
      <c r="N205" s="17">
        <f>SUMIF(CREDIT!B:B,I205,CREDIT!F:F)+SUMIF(LLD!L:L,I205,LLD!H:H)/1000</f>
        <v>15</v>
      </c>
      <c r="O205" s="16"/>
      <c r="P205" s="16"/>
      <c r="Q205" s="16"/>
      <c r="R205" s="16"/>
      <c r="S205" s="16"/>
      <c r="T205" s="16">
        <f>SUMIF(FORFAIT!B:B,I205,FORFAIT!G:G)</f>
        <v>6</v>
      </c>
      <c r="U205" s="16"/>
      <c r="V205" s="16"/>
      <c r="W205" s="16"/>
      <c r="X205" s="16"/>
      <c r="Y205" s="16"/>
      <c r="Z205" s="16">
        <f>SUMIF(PROACTIF!D:D,I205,PROACTIF!G:G)+SUMIF(PROACTIF!P:P,I205,PROACTIF!S:S)</f>
        <v>0</v>
      </c>
      <c r="AA205" s="16"/>
      <c r="AB205" s="16"/>
    </row>
    <row r="206" spans="1:28" ht="15.75" thickBot="1" x14ac:dyDescent="0.3">
      <c r="A206" s="13">
        <v>110</v>
      </c>
      <c r="B206" s="14" t="s">
        <v>219</v>
      </c>
      <c r="C206" s="13">
        <v>26</v>
      </c>
      <c r="D206" s="15" t="s">
        <v>220</v>
      </c>
      <c r="E206" s="13">
        <v>454481</v>
      </c>
      <c r="F206" s="15" t="s">
        <v>232</v>
      </c>
      <c r="G206" s="13">
        <v>54481</v>
      </c>
      <c r="H206" s="15" t="s">
        <v>232</v>
      </c>
      <c r="I206" s="13">
        <v>54481</v>
      </c>
      <c r="K206" s="17">
        <f>SUMIF(COLLECTE!B:B,I206,COLLECTE!G:G)+SUMIF(DAV!I:I,I206,DAV!K:K)</f>
        <v>445.27587000000017</v>
      </c>
      <c r="L206" s="16"/>
      <c r="M206" s="16"/>
      <c r="N206" s="17">
        <f>SUMIF(CREDIT!B:B,I206,CREDIT!F:F)+SUMIF(LLD!L:L,I206,LLD!H:H)/1000</f>
        <v>4972.71828</v>
      </c>
      <c r="O206" s="16"/>
      <c r="P206" s="16"/>
      <c r="Q206" s="16"/>
      <c r="R206" s="16"/>
      <c r="S206" s="16"/>
      <c r="T206" s="16">
        <f>SUMIF(FORFAIT!B:B,I206,FORFAIT!G:G)</f>
        <v>75</v>
      </c>
      <c r="U206" s="16"/>
      <c r="V206" s="16"/>
      <c r="W206" s="16"/>
      <c r="X206" s="16"/>
      <c r="Y206" s="16"/>
      <c r="Z206" s="16">
        <f>SUMIF(PROACTIF!D:D,I206,PROACTIF!G:G)+SUMIF(PROACTIF!P:P,I206,PROACTIF!S:S)</f>
        <v>7</v>
      </c>
      <c r="AA206" s="16"/>
      <c r="AB206" s="16"/>
    </row>
    <row r="207" spans="1:28" ht="15.75" thickBot="1" x14ac:dyDescent="0.3">
      <c r="A207" s="13">
        <v>110</v>
      </c>
      <c r="B207" s="14" t="s">
        <v>219</v>
      </c>
      <c r="C207" s="13">
        <v>26</v>
      </c>
      <c r="D207" s="15" t="s">
        <v>220</v>
      </c>
      <c r="E207" s="13">
        <v>554486</v>
      </c>
      <c r="F207" s="15" t="s">
        <v>233</v>
      </c>
      <c r="G207" s="13">
        <v>54486</v>
      </c>
      <c r="H207" s="15" t="s">
        <v>233</v>
      </c>
      <c r="I207" s="13">
        <v>54486</v>
      </c>
      <c r="K207" s="17">
        <f>SUMIF(COLLECTE!B:B,I207,COLLECTE!G:G)+SUMIF(DAV!I:I,I207,DAV!K:K)</f>
        <v>-392.87747999999999</v>
      </c>
      <c r="L207" s="16"/>
      <c r="M207" s="16"/>
      <c r="N207" s="17">
        <f>SUMIF(CREDIT!B:B,I207,CREDIT!F:F)+SUMIF(LLD!L:L,I207,LLD!H:H)/1000</f>
        <v>120.08995</v>
      </c>
      <c r="O207" s="16"/>
      <c r="P207" s="16"/>
      <c r="Q207" s="16"/>
      <c r="R207" s="16"/>
      <c r="S207" s="16"/>
      <c r="T207" s="16">
        <f>SUMIF(FORFAIT!B:B,I207,FORFAIT!G:G)</f>
        <v>11</v>
      </c>
      <c r="U207" s="16"/>
      <c r="V207" s="16"/>
      <c r="W207" s="16"/>
      <c r="X207" s="16"/>
      <c r="Y207" s="16"/>
      <c r="Z207" s="16">
        <f>SUMIF(PROACTIF!D:D,I207,PROACTIF!G:G)+SUMIF(PROACTIF!P:P,I207,PROACTIF!S:S)</f>
        <v>1</v>
      </c>
      <c r="AA207" s="16"/>
      <c r="AB207" s="16"/>
    </row>
    <row r="208" spans="1:28" ht="15.75" thickBot="1" x14ac:dyDescent="0.3">
      <c r="A208" s="13">
        <v>110</v>
      </c>
      <c r="B208" s="14" t="s">
        <v>219</v>
      </c>
      <c r="C208" s="13">
        <v>26</v>
      </c>
      <c r="D208" s="15" t="s">
        <v>220</v>
      </c>
      <c r="E208" s="13">
        <v>554491</v>
      </c>
      <c r="F208" s="15" t="s">
        <v>234</v>
      </c>
      <c r="G208" s="13">
        <v>54491</v>
      </c>
      <c r="H208" s="15" t="s">
        <v>234</v>
      </c>
      <c r="I208" s="13">
        <v>54491</v>
      </c>
      <c r="K208" s="17">
        <f>SUMIF(COLLECTE!B:B,I208,COLLECTE!G:G)+SUMIF(DAV!I:I,I208,DAV!K:K)</f>
        <v>184.00476999999995</v>
      </c>
      <c r="L208" s="16"/>
      <c r="M208" s="16"/>
      <c r="N208" s="17">
        <f>SUMIF(CREDIT!B:B,I208,CREDIT!F:F)+SUMIF(LLD!L:L,I208,LLD!H:H)/1000</f>
        <v>120</v>
      </c>
      <c r="O208" s="16"/>
      <c r="P208" s="16"/>
      <c r="Q208" s="16"/>
      <c r="R208" s="16"/>
      <c r="S208" s="16"/>
      <c r="T208" s="16">
        <f>SUMIF(FORFAIT!B:B,I208,FORFAIT!G:G)</f>
        <v>3</v>
      </c>
      <c r="U208" s="16"/>
      <c r="V208" s="16"/>
      <c r="W208" s="16"/>
      <c r="X208" s="16"/>
      <c r="Y208" s="16"/>
      <c r="Z208" s="16">
        <f>SUMIF(PROACTIF!D:D,I208,PROACTIF!G:G)+SUMIF(PROACTIF!P:P,I208,PROACTIF!S:S)</f>
        <v>3</v>
      </c>
      <c r="AA208" s="16"/>
      <c r="AB208" s="16"/>
    </row>
    <row r="209" spans="1:28" ht="15.75" thickBot="1" x14ac:dyDescent="0.3">
      <c r="A209" s="13">
        <v>110</v>
      </c>
      <c r="B209" s="14" t="s">
        <v>219</v>
      </c>
      <c r="C209" s="13">
        <v>26</v>
      </c>
      <c r="D209" s="15" t="s">
        <v>220</v>
      </c>
      <c r="E209" s="13">
        <v>554601</v>
      </c>
      <c r="F209" s="15" t="s">
        <v>235</v>
      </c>
      <c r="G209" s="13">
        <v>54601</v>
      </c>
      <c r="H209" s="15" t="s">
        <v>235</v>
      </c>
      <c r="I209" s="13">
        <v>54601</v>
      </c>
      <c r="K209" s="17">
        <f>SUMIF(COLLECTE!B:B,I209,COLLECTE!G:G)+SUMIF(DAV!I:I,I209,DAV!K:K)</f>
        <v>874.86231999999995</v>
      </c>
      <c r="L209" s="16"/>
      <c r="M209" s="16"/>
      <c r="N209" s="17">
        <f>SUMIF(CREDIT!B:B,I209,CREDIT!F:F)+SUMIF(LLD!L:L,I209,LLD!H:H)/1000</f>
        <v>187.86041</v>
      </c>
      <c r="O209" s="16"/>
      <c r="P209" s="16"/>
      <c r="Q209" s="16"/>
      <c r="R209" s="16"/>
      <c r="S209" s="16"/>
      <c r="T209" s="16">
        <f>SUMIF(FORFAIT!B:B,I209,FORFAIT!G:G)</f>
        <v>17</v>
      </c>
      <c r="U209" s="16"/>
      <c r="V209" s="16"/>
      <c r="W209" s="16"/>
      <c r="X209" s="16"/>
      <c r="Y209" s="16"/>
      <c r="Z209" s="16">
        <f>SUMIF(PROACTIF!D:D,I209,PROACTIF!G:G)+SUMIF(PROACTIF!P:P,I209,PROACTIF!S:S)</f>
        <v>6</v>
      </c>
      <c r="AA209" s="16"/>
      <c r="AB209" s="16"/>
    </row>
    <row r="210" spans="1:28" ht="15.75" thickBot="1" x14ac:dyDescent="0.3">
      <c r="A210" s="13">
        <v>110</v>
      </c>
      <c r="B210" s="14" t="s">
        <v>219</v>
      </c>
      <c r="C210" s="13">
        <v>26</v>
      </c>
      <c r="D210" s="15" t="s">
        <v>220</v>
      </c>
      <c r="E210" s="13">
        <v>554611</v>
      </c>
      <c r="F210" s="15" t="s">
        <v>236</v>
      </c>
      <c r="G210" s="13">
        <v>54611</v>
      </c>
      <c r="H210" s="15" t="s">
        <v>236</v>
      </c>
      <c r="I210" s="13">
        <v>54611</v>
      </c>
      <c r="K210" s="17">
        <f>SUMIF(COLLECTE!B:B,I210,COLLECTE!G:G)+SUMIF(DAV!I:I,I210,DAV!K:K)</f>
        <v>-35.215860000000049</v>
      </c>
      <c r="L210" s="16"/>
      <c r="M210" s="16"/>
      <c r="N210" s="17">
        <f>SUMIF(CREDIT!B:B,I210,CREDIT!F:F)+SUMIF(LLD!L:L,I210,LLD!H:H)/1000</f>
        <v>357.84800000000001</v>
      </c>
      <c r="O210" s="16"/>
      <c r="P210" s="16"/>
      <c r="Q210" s="16"/>
      <c r="R210" s="16"/>
      <c r="S210" s="16"/>
      <c r="T210" s="16">
        <f>SUMIF(FORFAIT!B:B,I210,FORFAIT!G:G)</f>
        <v>4</v>
      </c>
      <c r="U210" s="16"/>
      <c r="V210" s="16"/>
      <c r="W210" s="16"/>
      <c r="X210" s="16"/>
      <c r="Y210" s="16"/>
      <c r="Z210" s="16">
        <f>SUMIF(PROACTIF!D:D,I210,PROACTIF!G:G)+SUMIF(PROACTIF!P:P,I210,PROACTIF!S:S)</f>
        <v>2</v>
      </c>
      <c r="AA210" s="16"/>
      <c r="AB210" s="16"/>
    </row>
    <row r="211" spans="1:28" ht="15.75" thickBot="1" x14ac:dyDescent="0.3">
      <c r="A211" s="13">
        <v>110</v>
      </c>
      <c r="B211" s="14" t="s">
        <v>219</v>
      </c>
      <c r="C211" s="13">
        <v>26</v>
      </c>
      <c r="D211" s="15" t="s">
        <v>220</v>
      </c>
      <c r="E211" s="13">
        <v>554636</v>
      </c>
      <c r="F211" s="15" t="s">
        <v>237</v>
      </c>
      <c r="G211" s="13">
        <v>54636</v>
      </c>
      <c r="H211" s="15" t="s">
        <v>237</v>
      </c>
      <c r="I211" s="13">
        <v>54636</v>
      </c>
      <c r="K211" s="17">
        <f>SUMIF(COLLECTE!B:B,I211,COLLECTE!G:G)+SUMIF(DAV!I:I,I211,DAV!K:K)</f>
        <v>72.687950000000058</v>
      </c>
      <c r="L211" s="16"/>
      <c r="M211" s="16"/>
      <c r="N211" s="17">
        <f>SUMIF(CREDIT!B:B,I211,CREDIT!F:F)+SUMIF(LLD!L:L,I211,LLD!H:H)/1000</f>
        <v>453.42700000000002</v>
      </c>
      <c r="O211" s="16"/>
      <c r="P211" s="16"/>
      <c r="Q211" s="16"/>
      <c r="R211" s="16"/>
      <c r="S211" s="16"/>
      <c r="T211" s="16">
        <f>SUMIF(FORFAIT!B:B,I211,FORFAIT!G:G)</f>
        <v>6</v>
      </c>
      <c r="U211" s="16"/>
      <c r="V211" s="16"/>
      <c r="W211" s="16"/>
      <c r="X211" s="16"/>
      <c r="Y211" s="16"/>
      <c r="Z211" s="16">
        <f>SUMIF(PROACTIF!D:D,I211,PROACTIF!G:G)+SUMIF(PROACTIF!P:P,I211,PROACTIF!S:S)</f>
        <v>4</v>
      </c>
      <c r="AA211" s="16"/>
      <c r="AB211" s="16"/>
    </row>
    <row r="212" spans="1:28" ht="15.75" thickBot="1" x14ac:dyDescent="0.3">
      <c r="A212" s="13">
        <v>110</v>
      </c>
      <c r="B212" s="14" t="s">
        <v>219</v>
      </c>
      <c r="C212" s="13">
        <v>26</v>
      </c>
      <c r="D212" s="15" t="s">
        <v>220</v>
      </c>
      <c r="E212" s="13">
        <v>454671</v>
      </c>
      <c r="F212" s="15" t="s">
        <v>238</v>
      </c>
      <c r="G212" s="13">
        <v>54671</v>
      </c>
      <c r="H212" s="15" t="s">
        <v>238</v>
      </c>
      <c r="I212" s="13">
        <v>54671</v>
      </c>
      <c r="K212" s="17">
        <f>SUMIF(COLLECTE!B:B,I212,COLLECTE!G:G)+SUMIF(DAV!I:I,I212,DAV!K:K)</f>
        <v>311.74620000000004</v>
      </c>
      <c r="L212" s="16"/>
      <c r="M212" s="16"/>
      <c r="N212" s="17">
        <f>SUMIF(CREDIT!B:B,I212,CREDIT!F:F)+SUMIF(LLD!L:L,I212,LLD!H:H)/1000</f>
        <v>318.20999999999998</v>
      </c>
      <c r="O212" s="16"/>
      <c r="P212" s="16"/>
      <c r="Q212" s="16"/>
      <c r="R212" s="16"/>
      <c r="S212" s="16"/>
      <c r="T212" s="16">
        <f>SUMIF(FORFAIT!B:B,I212,FORFAIT!G:G)</f>
        <v>8</v>
      </c>
      <c r="U212" s="16"/>
      <c r="V212" s="16"/>
      <c r="W212" s="16"/>
      <c r="X212" s="16"/>
      <c r="Y212" s="16"/>
      <c r="Z212" s="16">
        <f>SUMIF(PROACTIF!D:D,I212,PROACTIF!G:G)+SUMIF(PROACTIF!P:P,I212,PROACTIF!S:S)</f>
        <v>-5</v>
      </c>
      <c r="AA212" s="16"/>
      <c r="AB212" s="16"/>
    </row>
    <row r="213" spans="1:28" ht="15.75" thickBot="1" x14ac:dyDescent="0.3">
      <c r="A213" s="13">
        <v>110</v>
      </c>
      <c r="B213" s="14" t="s">
        <v>219</v>
      </c>
      <c r="C213" s="13">
        <v>27</v>
      </c>
      <c r="D213" s="15" t="s">
        <v>239</v>
      </c>
      <c r="E213" s="13">
        <v>554184</v>
      </c>
      <c r="F213" s="15" t="s">
        <v>240</v>
      </c>
      <c r="G213" s="13">
        <v>54184</v>
      </c>
      <c r="H213" s="15" t="s">
        <v>240</v>
      </c>
      <c r="I213" s="13">
        <v>54184</v>
      </c>
      <c r="K213" s="17">
        <f>SUMIF(COLLECTE!B:B,I213,COLLECTE!G:G)+SUMIF(DAV!I:I,I213,DAV!K:K)</f>
        <v>-210.72009000000003</v>
      </c>
      <c r="L213" s="16"/>
      <c r="M213" s="16"/>
      <c r="N213" s="17">
        <f>SUMIF(CREDIT!B:B,I213,CREDIT!F:F)+SUMIF(LLD!L:L,I213,LLD!H:H)/1000</f>
        <v>370</v>
      </c>
      <c r="O213" s="16"/>
      <c r="P213" s="16"/>
      <c r="Q213" s="16"/>
      <c r="R213" s="16"/>
      <c r="S213" s="16"/>
      <c r="T213" s="16">
        <f>SUMIF(FORFAIT!B:B,I213,FORFAIT!G:G)</f>
        <v>6</v>
      </c>
      <c r="U213" s="16"/>
      <c r="V213" s="16"/>
      <c r="W213" s="16"/>
      <c r="X213" s="16"/>
      <c r="Y213" s="16"/>
      <c r="Z213" s="16">
        <f>SUMIF(PROACTIF!D:D,I213,PROACTIF!G:G)+SUMIF(PROACTIF!P:P,I213,PROACTIF!S:S)</f>
        <v>2</v>
      </c>
      <c r="AA213" s="16"/>
      <c r="AB213" s="16"/>
    </row>
    <row r="214" spans="1:28" ht="15.75" thickBot="1" x14ac:dyDescent="0.3">
      <c r="A214" s="13">
        <v>110</v>
      </c>
      <c r="B214" s="14" t="s">
        <v>219</v>
      </c>
      <c r="C214" s="13">
        <v>27</v>
      </c>
      <c r="D214" s="15" t="s">
        <v>239</v>
      </c>
      <c r="E214" s="13">
        <v>554506</v>
      </c>
      <c r="F214" s="15" t="s">
        <v>241</v>
      </c>
      <c r="G214" s="13">
        <v>54506</v>
      </c>
      <c r="H214" s="15" t="s">
        <v>241</v>
      </c>
      <c r="I214" s="13">
        <v>54506</v>
      </c>
      <c r="K214" s="17">
        <f>SUMIF(COLLECTE!B:B,I214,COLLECTE!G:G)+SUMIF(DAV!I:I,I214,DAV!K:K)</f>
        <v>158.55373999999995</v>
      </c>
      <c r="L214" s="16"/>
      <c r="M214" s="16"/>
      <c r="N214" s="17">
        <f>SUMIF(CREDIT!B:B,I214,CREDIT!F:F)+SUMIF(LLD!L:L,I214,LLD!H:H)/1000</f>
        <v>96.546000000000006</v>
      </c>
      <c r="O214" s="16"/>
      <c r="P214" s="16"/>
      <c r="Q214" s="16"/>
      <c r="R214" s="16"/>
      <c r="S214" s="16"/>
      <c r="T214" s="16">
        <f>SUMIF(FORFAIT!B:B,I214,FORFAIT!G:G)</f>
        <v>3</v>
      </c>
      <c r="U214" s="16"/>
      <c r="V214" s="16"/>
      <c r="W214" s="16"/>
      <c r="X214" s="16"/>
      <c r="Y214" s="16"/>
      <c r="Z214" s="16">
        <f>SUMIF(PROACTIF!D:D,I214,PROACTIF!G:G)+SUMIF(PROACTIF!P:P,I214,PROACTIF!S:S)</f>
        <v>1</v>
      </c>
      <c r="AA214" s="16"/>
      <c r="AB214" s="16"/>
    </row>
    <row r="215" spans="1:28" ht="15.75" thickBot="1" x14ac:dyDescent="0.3">
      <c r="A215" s="13">
        <v>110</v>
      </c>
      <c r="B215" s="14" t="s">
        <v>219</v>
      </c>
      <c r="C215" s="13">
        <v>27</v>
      </c>
      <c r="D215" s="15" t="s">
        <v>239</v>
      </c>
      <c r="E215" s="13">
        <v>554196</v>
      </c>
      <c r="F215" s="15" t="s">
        <v>242</v>
      </c>
      <c r="G215" s="13">
        <v>54196</v>
      </c>
      <c r="H215" s="15" t="s">
        <v>242</v>
      </c>
      <c r="I215" s="13">
        <v>54196</v>
      </c>
      <c r="K215" s="17">
        <f>SUMIF(COLLECTE!B:B,I215,COLLECTE!G:G)+SUMIF(DAV!I:I,I215,DAV!K:K)</f>
        <v>147.64575999999997</v>
      </c>
      <c r="L215" s="16"/>
      <c r="M215" s="16"/>
      <c r="N215" s="17">
        <f>SUMIF(CREDIT!B:B,I215,CREDIT!F:F)+SUMIF(LLD!L:L,I215,LLD!H:H)/1000</f>
        <v>72.040000000000006</v>
      </c>
      <c r="O215" s="16"/>
      <c r="P215" s="16"/>
      <c r="Q215" s="16"/>
      <c r="R215" s="16"/>
      <c r="S215" s="16"/>
      <c r="T215" s="16">
        <f>SUMIF(FORFAIT!B:B,I215,FORFAIT!G:G)</f>
        <v>8</v>
      </c>
      <c r="U215" s="16"/>
      <c r="V215" s="16"/>
      <c r="W215" s="16"/>
      <c r="X215" s="16"/>
      <c r="Y215" s="16"/>
      <c r="Z215" s="16">
        <f>SUMIF(PROACTIF!D:D,I215,PROACTIF!G:G)+SUMIF(PROACTIF!P:P,I215,PROACTIF!S:S)</f>
        <v>-2</v>
      </c>
      <c r="AA215" s="16"/>
      <c r="AB215" s="16"/>
    </row>
    <row r="216" spans="1:28" ht="15.75" thickBot="1" x14ac:dyDescent="0.3">
      <c r="A216" s="13">
        <v>110</v>
      </c>
      <c r="B216" s="14" t="s">
        <v>219</v>
      </c>
      <c r="C216" s="13">
        <v>27</v>
      </c>
      <c r="D216" s="15" t="s">
        <v>239</v>
      </c>
      <c r="E216" s="13">
        <v>554257</v>
      </c>
      <c r="F216" s="15" t="s">
        <v>243</v>
      </c>
      <c r="G216" s="13">
        <v>54257</v>
      </c>
      <c r="H216" s="15" t="s">
        <v>243</v>
      </c>
      <c r="I216" s="13">
        <v>54257</v>
      </c>
      <c r="K216" s="17">
        <f>SUMIF(COLLECTE!B:B,I216,COLLECTE!G:G)+SUMIF(DAV!I:I,I216,DAV!K:K)</f>
        <v>285.23835000000003</v>
      </c>
      <c r="L216" s="16"/>
      <c r="M216" s="16"/>
      <c r="N216" s="17">
        <f>SUMIF(CREDIT!B:B,I216,CREDIT!F:F)+SUMIF(LLD!L:L,I216,LLD!H:H)/1000</f>
        <v>53.5</v>
      </c>
      <c r="O216" s="16"/>
      <c r="P216" s="16"/>
      <c r="Q216" s="16"/>
      <c r="R216" s="16"/>
      <c r="S216" s="16"/>
      <c r="T216" s="16">
        <f>SUMIF(FORFAIT!B:B,I216,FORFAIT!G:G)</f>
        <v>1</v>
      </c>
      <c r="U216" s="16"/>
      <c r="V216" s="16"/>
      <c r="W216" s="16"/>
      <c r="X216" s="16"/>
      <c r="Y216" s="16"/>
      <c r="Z216" s="16">
        <f>SUMIF(PROACTIF!D:D,I216,PROACTIF!G:G)+SUMIF(PROACTIF!P:P,I216,PROACTIF!S:S)</f>
        <v>-2</v>
      </c>
      <c r="AA216" s="16"/>
      <c r="AB216" s="16"/>
    </row>
    <row r="217" spans="1:28" ht="15.75" thickBot="1" x14ac:dyDescent="0.3">
      <c r="A217" s="13">
        <v>110</v>
      </c>
      <c r="B217" s="14" t="s">
        <v>219</v>
      </c>
      <c r="C217" s="13">
        <v>27</v>
      </c>
      <c r="D217" s="15" t="s">
        <v>239</v>
      </c>
      <c r="E217" s="13">
        <v>554321</v>
      </c>
      <c r="F217" s="15" t="s">
        <v>244</v>
      </c>
      <c r="G217" s="13">
        <v>54321</v>
      </c>
      <c r="H217" s="15" t="s">
        <v>244</v>
      </c>
      <c r="I217" s="13">
        <v>54321</v>
      </c>
      <c r="K217" s="17">
        <f>SUMIF(COLLECTE!B:B,I217,COLLECTE!G:G)+SUMIF(DAV!I:I,I217,DAV!K:K)</f>
        <v>272.99482</v>
      </c>
      <c r="L217" s="16"/>
      <c r="M217" s="16"/>
      <c r="N217" s="17">
        <f>SUMIF(CREDIT!B:B,I217,CREDIT!F:F)+SUMIF(LLD!L:L,I217,LLD!H:H)/1000</f>
        <v>3.6</v>
      </c>
      <c r="O217" s="16"/>
      <c r="P217" s="16"/>
      <c r="Q217" s="16"/>
      <c r="R217" s="16"/>
      <c r="S217" s="16"/>
      <c r="T217" s="16">
        <f>SUMIF(FORFAIT!B:B,I217,FORFAIT!G:G)</f>
        <v>6</v>
      </c>
      <c r="U217" s="16"/>
      <c r="V217" s="16"/>
      <c r="W217" s="16"/>
      <c r="X217" s="16"/>
      <c r="Y217" s="16"/>
      <c r="Z217" s="16">
        <f>SUMIF(PROACTIF!D:D,I217,PROACTIF!G:G)+SUMIF(PROACTIF!P:P,I217,PROACTIF!S:S)</f>
        <v>2</v>
      </c>
      <c r="AA217" s="16"/>
      <c r="AB217" s="16"/>
    </row>
    <row r="218" spans="1:28" ht="15.75" thickBot="1" x14ac:dyDescent="0.3">
      <c r="A218" s="13">
        <v>110</v>
      </c>
      <c r="B218" s="14" t="s">
        <v>219</v>
      </c>
      <c r="C218" s="13">
        <v>27</v>
      </c>
      <c r="D218" s="15" t="s">
        <v>239</v>
      </c>
      <c r="E218" s="13">
        <v>454355</v>
      </c>
      <c r="F218" s="15" t="s">
        <v>245</v>
      </c>
      <c r="G218" s="13">
        <v>54355</v>
      </c>
      <c r="H218" s="15" t="s">
        <v>245</v>
      </c>
      <c r="I218" s="13">
        <v>54355</v>
      </c>
      <c r="K218" s="17">
        <f>SUMIF(COLLECTE!B:B,I218,COLLECTE!G:G)+SUMIF(DAV!I:I,I218,DAV!K:K)</f>
        <v>112.99943999999999</v>
      </c>
      <c r="L218" s="16"/>
      <c r="M218" s="16"/>
      <c r="N218" s="17">
        <f>SUMIF(CREDIT!B:B,I218,CREDIT!F:F)+SUMIF(LLD!L:L,I218,LLD!H:H)/1000</f>
        <v>230.44399999999999</v>
      </c>
      <c r="O218" s="16"/>
      <c r="P218" s="16"/>
      <c r="Q218" s="16"/>
      <c r="R218" s="16"/>
      <c r="S218" s="16"/>
      <c r="T218" s="16">
        <f>SUMIF(FORFAIT!B:B,I218,FORFAIT!G:G)</f>
        <v>13</v>
      </c>
      <c r="U218" s="16"/>
      <c r="V218" s="16"/>
      <c r="W218" s="16"/>
      <c r="X218" s="16"/>
      <c r="Y218" s="16"/>
      <c r="Z218" s="16">
        <f>SUMIF(PROACTIF!D:D,I218,PROACTIF!G:G)+SUMIF(PROACTIF!P:P,I218,PROACTIF!S:S)</f>
        <v>2</v>
      </c>
      <c r="AA218" s="16"/>
      <c r="AB218" s="16"/>
    </row>
    <row r="219" spans="1:28" ht="15.75" thickBot="1" x14ac:dyDescent="0.3">
      <c r="A219" s="13">
        <v>110</v>
      </c>
      <c r="B219" s="14" t="s">
        <v>219</v>
      </c>
      <c r="C219" s="13">
        <v>27</v>
      </c>
      <c r="D219" s="15" t="s">
        <v>239</v>
      </c>
      <c r="E219" s="13">
        <v>554357</v>
      </c>
      <c r="F219" s="15" t="s">
        <v>246</v>
      </c>
      <c r="G219" s="13">
        <v>54357</v>
      </c>
      <c r="H219" s="15" t="s">
        <v>246</v>
      </c>
      <c r="I219" s="13">
        <v>54357</v>
      </c>
      <c r="K219" s="17">
        <f>SUMIF(COLLECTE!B:B,I219,COLLECTE!G:G)+SUMIF(DAV!I:I,I219,DAV!K:K)</f>
        <v>226.32062000000002</v>
      </c>
      <c r="L219" s="16"/>
      <c r="M219" s="16"/>
      <c r="N219" s="17">
        <f>SUMIF(CREDIT!B:B,I219,CREDIT!F:F)+SUMIF(LLD!L:L,I219,LLD!H:H)/1000</f>
        <v>118.35</v>
      </c>
      <c r="O219" s="16"/>
      <c r="P219" s="16"/>
      <c r="Q219" s="16"/>
      <c r="R219" s="16"/>
      <c r="S219" s="16"/>
      <c r="T219" s="16">
        <f>SUMIF(FORFAIT!B:B,I219,FORFAIT!G:G)</f>
        <v>11</v>
      </c>
      <c r="U219" s="16"/>
      <c r="V219" s="16"/>
      <c r="W219" s="16"/>
      <c r="X219" s="16"/>
      <c r="Y219" s="16"/>
      <c r="Z219" s="16">
        <f>SUMIF(PROACTIF!D:D,I219,PROACTIF!G:G)+SUMIF(PROACTIF!P:P,I219,PROACTIF!S:S)</f>
        <v>0</v>
      </c>
      <c r="AA219" s="16"/>
      <c r="AB219" s="16"/>
    </row>
    <row r="220" spans="1:28" ht="15.75" thickBot="1" x14ac:dyDescent="0.3">
      <c r="A220" s="13">
        <v>110</v>
      </c>
      <c r="B220" s="14" t="s">
        <v>219</v>
      </c>
      <c r="C220" s="13">
        <v>27</v>
      </c>
      <c r="D220" s="15" t="s">
        <v>239</v>
      </c>
      <c r="E220" s="13">
        <v>554381</v>
      </c>
      <c r="F220" s="15" t="s">
        <v>247</v>
      </c>
      <c r="G220" s="13">
        <v>54381</v>
      </c>
      <c r="H220" s="15" t="s">
        <v>247</v>
      </c>
      <c r="I220" s="13">
        <v>54381</v>
      </c>
      <c r="K220" s="17">
        <f>SUMIF(COLLECTE!B:B,I220,COLLECTE!G:G)+SUMIF(DAV!I:I,I220,DAV!K:K)</f>
        <v>-113.45808000000014</v>
      </c>
      <c r="L220" s="16"/>
      <c r="M220" s="16"/>
      <c r="N220" s="17">
        <f>SUMIF(CREDIT!B:B,I220,CREDIT!F:F)+SUMIF(LLD!L:L,I220,LLD!H:H)/1000</f>
        <v>67.674580000000006</v>
      </c>
      <c r="O220" s="16"/>
      <c r="P220" s="16"/>
      <c r="Q220" s="16"/>
      <c r="R220" s="16"/>
      <c r="S220" s="16"/>
      <c r="T220" s="16">
        <f>SUMIF(FORFAIT!B:B,I220,FORFAIT!G:G)</f>
        <v>7</v>
      </c>
      <c r="U220" s="16"/>
      <c r="V220" s="16"/>
      <c r="W220" s="16"/>
      <c r="X220" s="16"/>
      <c r="Y220" s="16"/>
      <c r="Z220" s="16">
        <f>SUMIF(PROACTIF!D:D,I220,PROACTIF!G:G)+SUMIF(PROACTIF!P:P,I220,PROACTIF!S:S)</f>
        <v>-2</v>
      </c>
      <c r="AA220" s="16"/>
      <c r="AB220" s="16"/>
    </row>
    <row r="221" spans="1:28" ht="15.75" thickBot="1" x14ac:dyDescent="0.3">
      <c r="A221" s="13">
        <v>110</v>
      </c>
      <c r="B221" s="14" t="s">
        <v>219</v>
      </c>
      <c r="C221" s="13">
        <v>27</v>
      </c>
      <c r="D221" s="15" t="s">
        <v>239</v>
      </c>
      <c r="E221" s="13">
        <v>554376</v>
      </c>
      <c r="F221" s="15" t="s">
        <v>248</v>
      </c>
      <c r="G221" s="13">
        <v>54376</v>
      </c>
      <c r="H221" s="15" t="s">
        <v>248</v>
      </c>
      <c r="I221" s="13">
        <v>54376</v>
      </c>
      <c r="K221" s="17">
        <f>SUMIF(COLLECTE!B:B,I221,COLLECTE!G:G)+SUMIF(DAV!I:I,I221,DAV!K:K)</f>
        <v>-61.42201</v>
      </c>
      <c r="L221" s="16"/>
      <c r="M221" s="16"/>
      <c r="N221" s="17">
        <f>SUMIF(CREDIT!B:B,I221,CREDIT!F:F)+SUMIF(LLD!L:L,I221,LLD!H:H)/1000</f>
        <v>190</v>
      </c>
      <c r="O221" s="16"/>
      <c r="P221" s="16"/>
      <c r="Q221" s="16"/>
      <c r="R221" s="16"/>
      <c r="S221" s="16"/>
      <c r="T221" s="16">
        <f>SUMIF(FORFAIT!B:B,I221,FORFAIT!G:G)</f>
        <v>3</v>
      </c>
      <c r="U221" s="16"/>
      <c r="V221" s="16"/>
      <c r="W221" s="16"/>
      <c r="X221" s="16"/>
      <c r="Y221" s="16"/>
      <c r="Z221" s="16">
        <f>SUMIF(PROACTIF!D:D,I221,PROACTIF!G:G)+SUMIF(PROACTIF!P:P,I221,PROACTIF!S:S)</f>
        <v>5</v>
      </c>
      <c r="AA221" s="16"/>
      <c r="AB221" s="16"/>
    </row>
    <row r="222" spans="1:28" ht="15.75" thickBot="1" x14ac:dyDescent="0.3">
      <c r="A222" s="13">
        <v>110</v>
      </c>
      <c r="B222" s="14" t="s">
        <v>219</v>
      </c>
      <c r="C222" s="13">
        <v>27</v>
      </c>
      <c r="D222" s="15" t="s">
        <v>239</v>
      </c>
      <c r="E222" s="13">
        <v>554416</v>
      </c>
      <c r="F222" s="15" t="s">
        <v>249</v>
      </c>
      <c r="G222" s="13">
        <v>54416</v>
      </c>
      <c r="H222" s="15" t="s">
        <v>249</v>
      </c>
      <c r="I222" s="13">
        <v>54416</v>
      </c>
      <c r="K222" s="17">
        <f>SUMIF(COLLECTE!B:B,I222,COLLECTE!G:G)+SUMIF(DAV!I:I,I222,DAV!K:K)</f>
        <v>570.26657000000012</v>
      </c>
      <c r="L222" s="16"/>
      <c r="M222" s="16"/>
      <c r="N222" s="17">
        <f>SUMIF(CREDIT!B:B,I222,CREDIT!F:F)+SUMIF(LLD!L:L,I222,LLD!H:H)/1000</f>
        <v>749.23099000000002</v>
      </c>
      <c r="O222" s="16"/>
      <c r="P222" s="16"/>
      <c r="Q222" s="16"/>
      <c r="R222" s="16"/>
      <c r="S222" s="16"/>
      <c r="T222" s="16">
        <f>SUMIF(FORFAIT!B:B,I222,FORFAIT!G:G)</f>
        <v>6</v>
      </c>
      <c r="U222" s="16"/>
      <c r="V222" s="16"/>
      <c r="W222" s="16"/>
      <c r="X222" s="16"/>
      <c r="Y222" s="16"/>
      <c r="Z222" s="16">
        <f>SUMIF(PROACTIF!D:D,I222,PROACTIF!G:G)+SUMIF(PROACTIF!P:P,I222,PROACTIF!S:S)</f>
        <v>-6</v>
      </c>
      <c r="AA222" s="16"/>
      <c r="AB222" s="16"/>
    </row>
    <row r="223" spans="1:28" ht="15.75" thickBot="1" x14ac:dyDescent="0.3">
      <c r="A223" s="13">
        <v>110</v>
      </c>
      <c r="B223" s="14" t="s">
        <v>219</v>
      </c>
      <c r="C223" s="13">
        <v>27</v>
      </c>
      <c r="D223" s="15" t="s">
        <v>239</v>
      </c>
      <c r="E223" s="13">
        <v>454466</v>
      </c>
      <c r="F223" s="15" t="s">
        <v>250</v>
      </c>
      <c r="G223" s="13">
        <v>54466</v>
      </c>
      <c r="H223" s="15" t="s">
        <v>250</v>
      </c>
      <c r="I223" s="13">
        <v>54466</v>
      </c>
      <c r="K223" s="17">
        <f>SUMIF(COLLECTE!B:B,I223,COLLECTE!G:G)+SUMIF(DAV!I:I,I223,DAV!K:K)</f>
        <v>-98.82517</v>
      </c>
      <c r="L223" s="16"/>
      <c r="M223" s="16"/>
      <c r="N223" s="17">
        <f>SUMIF(CREDIT!B:B,I223,CREDIT!F:F)+SUMIF(LLD!L:L,I223,LLD!H:H)/1000</f>
        <v>13.805999999999999</v>
      </c>
      <c r="O223" s="16"/>
      <c r="P223" s="16"/>
      <c r="Q223" s="16"/>
      <c r="R223" s="16"/>
      <c r="S223" s="16"/>
      <c r="T223" s="16">
        <f>SUMIF(FORFAIT!B:B,I223,FORFAIT!G:G)</f>
        <v>3</v>
      </c>
      <c r="U223" s="16"/>
      <c r="V223" s="16"/>
      <c r="W223" s="16"/>
      <c r="X223" s="16"/>
      <c r="Y223" s="16"/>
      <c r="Z223" s="16">
        <f>SUMIF(PROACTIF!D:D,I223,PROACTIF!G:G)+SUMIF(PROACTIF!P:P,I223,PROACTIF!S:S)</f>
        <v>-1</v>
      </c>
      <c r="AA223" s="16"/>
      <c r="AB223" s="16"/>
    </row>
    <row r="224" spans="1:28" ht="15.75" thickBot="1" x14ac:dyDescent="0.3">
      <c r="A224" s="13">
        <v>110</v>
      </c>
      <c r="B224" s="14" t="s">
        <v>219</v>
      </c>
      <c r="C224" s="13">
        <v>27</v>
      </c>
      <c r="D224" s="15" t="s">
        <v>239</v>
      </c>
      <c r="E224" s="13">
        <v>554496</v>
      </c>
      <c r="F224" s="15" t="s">
        <v>251</v>
      </c>
      <c r="G224" s="13">
        <v>54496</v>
      </c>
      <c r="H224" s="15" t="s">
        <v>251</v>
      </c>
      <c r="I224" s="13">
        <v>54496</v>
      </c>
      <c r="K224" s="17">
        <f>SUMIF(COLLECTE!B:B,I224,COLLECTE!G:G)+SUMIF(DAV!I:I,I224,DAV!K:K)</f>
        <v>156.16831999999999</v>
      </c>
      <c r="L224" s="16"/>
      <c r="M224" s="16"/>
      <c r="N224" s="17">
        <f>SUMIF(CREDIT!B:B,I224,CREDIT!F:F)+SUMIF(LLD!L:L,I224,LLD!H:H)/1000</f>
        <v>81.578159999999997</v>
      </c>
      <c r="O224" s="16"/>
      <c r="P224" s="16"/>
      <c r="Q224" s="16"/>
      <c r="R224" s="16"/>
      <c r="S224" s="16"/>
      <c r="T224" s="16">
        <f>SUMIF(FORFAIT!B:B,I224,FORFAIT!G:G)</f>
        <v>6</v>
      </c>
      <c r="U224" s="16"/>
      <c r="V224" s="16"/>
      <c r="W224" s="16"/>
      <c r="X224" s="16"/>
      <c r="Y224" s="16"/>
      <c r="Z224" s="16">
        <f>SUMIF(PROACTIF!D:D,I224,PROACTIF!G:G)+SUMIF(PROACTIF!P:P,I224,PROACTIF!S:S)</f>
        <v>0</v>
      </c>
      <c r="AA224" s="16"/>
      <c r="AB224" s="16"/>
    </row>
    <row r="225" spans="1:28" ht="15.75" thickBot="1" x14ac:dyDescent="0.3">
      <c r="A225" s="13">
        <v>110</v>
      </c>
      <c r="B225" s="14" t="s">
        <v>219</v>
      </c>
      <c r="C225" s="13">
        <v>27</v>
      </c>
      <c r="D225" s="15" t="s">
        <v>239</v>
      </c>
      <c r="E225" s="13">
        <v>554516</v>
      </c>
      <c r="F225" s="15" t="s">
        <v>252</v>
      </c>
      <c r="G225" s="13">
        <v>54516</v>
      </c>
      <c r="H225" s="15" t="s">
        <v>252</v>
      </c>
      <c r="I225" s="13">
        <v>54516</v>
      </c>
      <c r="K225" s="17">
        <f>SUMIF(COLLECTE!B:B,I225,COLLECTE!G:G)+SUMIF(DAV!I:I,I225,DAV!K:K)</f>
        <v>-1.1036600000000121</v>
      </c>
      <c r="L225" s="16"/>
      <c r="M225" s="16"/>
      <c r="N225" s="17">
        <f>SUMIF(CREDIT!B:B,I225,CREDIT!F:F)+SUMIF(LLD!L:L,I225,LLD!H:H)/1000</f>
        <v>83</v>
      </c>
      <c r="O225" s="16"/>
      <c r="P225" s="16"/>
      <c r="Q225" s="16"/>
      <c r="R225" s="16"/>
      <c r="S225" s="16"/>
      <c r="T225" s="16">
        <f>SUMIF(FORFAIT!B:B,I225,FORFAIT!G:G)</f>
        <v>4</v>
      </c>
      <c r="U225" s="16"/>
      <c r="V225" s="16"/>
      <c r="W225" s="16"/>
      <c r="X225" s="16"/>
      <c r="Y225" s="16"/>
      <c r="Z225" s="16">
        <f>SUMIF(PROACTIF!D:D,I225,PROACTIF!G:G)+SUMIF(PROACTIF!P:P,I225,PROACTIF!S:S)</f>
        <v>0</v>
      </c>
      <c r="AA225" s="16"/>
      <c r="AB225" s="16"/>
    </row>
    <row r="226" spans="1:28" ht="15.75" thickBot="1" x14ac:dyDescent="0.3">
      <c r="A226" s="13">
        <v>110</v>
      </c>
      <c r="B226" s="14" t="s">
        <v>219</v>
      </c>
      <c r="C226" s="13">
        <v>27</v>
      </c>
      <c r="D226" s="15" t="s">
        <v>239</v>
      </c>
      <c r="E226" s="13">
        <v>454525</v>
      </c>
      <c r="F226" s="15" t="s">
        <v>253</v>
      </c>
      <c r="G226" s="13">
        <v>54525</v>
      </c>
      <c r="H226" s="15" t="s">
        <v>253</v>
      </c>
      <c r="I226" s="13">
        <v>54525</v>
      </c>
      <c r="K226" s="17">
        <f>SUMIF(COLLECTE!B:B,I226,COLLECTE!G:G)+SUMIF(DAV!I:I,I226,DAV!K:K)</f>
        <v>-133.82558000000003</v>
      </c>
      <c r="L226" s="16"/>
      <c r="M226" s="16"/>
      <c r="N226" s="17">
        <f>SUMIF(CREDIT!B:B,I226,CREDIT!F:F)+SUMIF(LLD!L:L,I226,LLD!H:H)/1000</f>
        <v>0</v>
      </c>
      <c r="O226" s="16"/>
      <c r="P226" s="16"/>
      <c r="Q226" s="16"/>
      <c r="R226" s="16"/>
      <c r="S226" s="16"/>
      <c r="T226" s="16">
        <f>SUMIF(FORFAIT!B:B,I226,FORFAIT!G:G)</f>
        <v>0</v>
      </c>
      <c r="U226" s="16"/>
      <c r="V226" s="16"/>
      <c r="W226" s="16"/>
      <c r="X226" s="16"/>
      <c r="Y226" s="16"/>
      <c r="Z226" s="16">
        <f>SUMIF(PROACTIF!D:D,I226,PROACTIF!G:G)+SUMIF(PROACTIF!P:P,I226,PROACTIF!S:S)</f>
        <v>0</v>
      </c>
      <c r="AA226" s="16"/>
      <c r="AB226" s="16"/>
    </row>
    <row r="227" spans="1:28" ht="15.75" thickBot="1" x14ac:dyDescent="0.3">
      <c r="A227" s="13">
        <v>110</v>
      </c>
      <c r="B227" s="14" t="s">
        <v>219</v>
      </c>
      <c r="C227" s="13">
        <v>27</v>
      </c>
      <c r="D227" s="15" t="s">
        <v>239</v>
      </c>
      <c r="E227" s="13">
        <v>554531</v>
      </c>
      <c r="F227" s="15" t="s">
        <v>254</v>
      </c>
      <c r="G227" s="13">
        <v>54531</v>
      </c>
      <c r="H227" s="15" t="s">
        <v>254</v>
      </c>
      <c r="I227" s="13">
        <v>54531</v>
      </c>
      <c r="K227" s="17">
        <f>SUMIF(COLLECTE!B:B,I227,COLLECTE!G:G)+SUMIF(DAV!I:I,I227,DAV!K:K)</f>
        <v>-27.727810000000005</v>
      </c>
      <c r="L227" s="16"/>
      <c r="M227" s="16"/>
      <c r="N227" s="17">
        <f>SUMIF(CREDIT!B:B,I227,CREDIT!F:F)+SUMIF(LLD!L:L,I227,LLD!H:H)/1000</f>
        <v>103.2</v>
      </c>
      <c r="O227" s="16"/>
      <c r="P227" s="16"/>
      <c r="Q227" s="16"/>
      <c r="R227" s="16"/>
      <c r="S227" s="16"/>
      <c r="T227" s="16">
        <f>SUMIF(FORFAIT!B:B,I227,FORFAIT!G:G)</f>
        <v>6</v>
      </c>
      <c r="U227" s="16"/>
      <c r="V227" s="16"/>
      <c r="W227" s="16"/>
      <c r="X227" s="16"/>
      <c r="Y227" s="16"/>
      <c r="Z227" s="16">
        <f>SUMIF(PROACTIF!D:D,I227,PROACTIF!G:G)+SUMIF(PROACTIF!P:P,I227,PROACTIF!S:S)</f>
        <v>-3</v>
      </c>
      <c r="AA227" s="16"/>
      <c r="AB227" s="16"/>
    </row>
    <row r="228" spans="1:28" ht="15.75" thickBot="1" x14ac:dyDescent="0.3">
      <c r="A228" s="13">
        <v>110</v>
      </c>
      <c r="B228" s="14" t="s">
        <v>219</v>
      </c>
      <c r="C228" s="13">
        <v>27</v>
      </c>
      <c r="D228" s="15" t="s">
        <v>239</v>
      </c>
      <c r="E228" s="13">
        <v>554533</v>
      </c>
      <c r="F228" s="15" t="s">
        <v>255</v>
      </c>
      <c r="G228" s="13">
        <v>54533</v>
      </c>
      <c r="H228" s="15" t="s">
        <v>255</v>
      </c>
      <c r="I228" s="13">
        <v>54533</v>
      </c>
      <c r="K228" s="17">
        <f>SUMIF(COLLECTE!B:B,I228,COLLECTE!G:G)+SUMIF(DAV!I:I,I228,DAV!K:K)</f>
        <v>2.3716899999999868</v>
      </c>
      <c r="L228" s="16"/>
      <c r="M228" s="16"/>
      <c r="N228" s="17">
        <f>SUMIF(CREDIT!B:B,I228,CREDIT!F:F)+SUMIF(LLD!L:L,I228,LLD!H:H)/1000</f>
        <v>13.5</v>
      </c>
      <c r="O228" s="16"/>
      <c r="P228" s="16"/>
      <c r="Q228" s="16"/>
      <c r="R228" s="16"/>
      <c r="S228" s="16"/>
      <c r="T228" s="16">
        <f>SUMIF(FORFAIT!B:B,I228,FORFAIT!G:G)</f>
        <v>3</v>
      </c>
      <c r="U228" s="16"/>
      <c r="V228" s="16"/>
      <c r="W228" s="16"/>
      <c r="X228" s="16"/>
      <c r="Y228" s="16"/>
      <c r="Z228" s="16">
        <f>SUMIF(PROACTIF!D:D,I228,PROACTIF!G:G)+SUMIF(PROACTIF!P:P,I228,PROACTIF!S:S)</f>
        <v>0</v>
      </c>
      <c r="AA228" s="16"/>
      <c r="AB228" s="16"/>
    </row>
    <row r="229" spans="1:28" ht="15.75" thickBot="1" x14ac:dyDescent="0.3">
      <c r="A229" s="13">
        <v>110</v>
      </c>
      <c r="B229" s="14" t="s">
        <v>219</v>
      </c>
      <c r="C229" s="13">
        <v>27</v>
      </c>
      <c r="D229" s="15" t="s">
        <v>239</v>
      </c>
      <c r="E229" s="13">
        <v>454535</v>
      </c>
      <c r="F229" s="15" t="s">
        <v>256</v>
      </c>
      <c r="G229" s="13">
        <v>54535</v>
      </c>
      <c r="H229" s="15" t="s">
        <v>256</v>
      </c>
      <c r="I229" s="13">
        <v>54535</v>
      </c>
      <c r="K229" s="17">
        <f>SUMIF(COLLECTE!B:B,I229,COLLECTE!G:G)+SUMIF(DAV!I:I,I229,DAV!K:K)</f>
        <v>836.58417000000009</v>
      </c>
      <c r="L229" s="16"/>
      <c r="M229" s="16"/>
      <c r="N229" s="17">
        <f>SUMIF(CREDIT!B:B,I229,CREDIT!F:F)+SUMIF(LLD!L:L,I229,LLD!H:H)/1000</f>
        <v>3742.0093900000002</v>
      </c>
      <c r="O229" s="16"/>
      <c r="P229" s="16"/>
      <c r="Q229" s="16"/>
      <c r="R229" s="16"/>
      <c r="S229" s="16"/>
      <c r="T229" s="16">
        <f>SUMIF(FORFAIT!B:B,I229,FORFAIT!G:G)</f>
        <v>38</v>
      </c>
      <c r="U229" s="16"/>
      <c r="V229" s="16"/>
      <c r="W229" s="16"/>
      <c r="X229" s="16"/>
      <c r="Y229" s="16"/>
      <c r="Z229" s="16">
        <f>SUMIF(PROACTIF!D:D,I229,PROACTIF!G:G)+SUMIF(PROACTIF!P:P,I229,PROACTIF!S:S)</f>
        <v>14</v>
      </c>
      <c r="AA229" s="16"/>
      <c r="AB229" s="16"/>
    </row>
    <row r="230" spans="1:28" ht="15.75" thickBot="1" x14ac:dyDescent="0.3">
      <c r="A230" s="13">
        <v>110</v>
      </c>
      <c r="B230" s="14" t="s">
        <v>219</v>
      </c>
      <c r="C230" s="13">
        <v>27</v>
      </c>
      <c r="D230" s="15" t="s">
        <v>239</v>
      </c>
      <c r="E230" s="13">
        <v>454651</v>
      </c>
      <c r="F230" s="15" t="s">
        <v>257</v>
      </c>
      <c r="G230" s="13">
        <v>54651</v>
      </c>
      <c r="H230" s="15" t="s">
        <v>257</v>
      </c>
      <c r="I230" s="13">
        <v>54651</v>
      </c>
      <c r="K230" s="17">
        <f>SUMIF(COLLECTE!B:B,I230,COLLECTE!G:G)+SUMIF(DAV!I:I,I230,DAV!K:K)</f>
        <v>-326.85217999999992</v>
      </c>
      <c r="L230" s="16"/>
      <c r="M230" s="16"/>
      <c r="N230" s="17">
        <f>SUMIF(CREDIT!B:B,I230,CREDIT!F:F)+SUMIF(LLD!L:L,I230,LLD!H:H)/1000</f>
        <v>950.81413999999995</v>
      </c>
      <c r="O230" s="16"/>
      <c r="P230" s="16"/>
      <c r="Q230" s="16"/>
      <c r="R230" s="16"/>
      <c r="S230" s="16"/>
      <c r="T230" s="16">
        <f>SUMIF(FORFAIT!B:B,I230,FORFAIT!G:G)</f>
        <v>25</v>
      </c>
      <c r="U230" s="16"/>
      <c r="V230" s="16"/>
      <c r="W230" s="16"/>
      <c r="X230" s="16"/>
      <c r="Y230" s="16"/>
      <c r="Z230" s="16">
        <f>SUMIF(PROACTIF!D:D,I230,PROACTIF!G:G)+SUMIF(PROACTIF!P:P,I230,PROACTIF!S:S)</f>
        <v>3</v>
      </c>
      <c r="AA230" s="16"/>
      <c r="AB230" s="16"/>
    </row>
    <row r="231" spans="1:28" ht="15.75" thickBot="1" x14ac:dyDescent="0.3">
      <c r="A231" s="13">
        <v>110</v>
      </c>
      <c r="B231" s="14" t="s">
        <v>219</v>
      </c>
      <c r="C231" s="13">
        <v>27</v>
      </c>
      <c r="D231" s="15" t="s">
        <v>239</v>
      </c>
      <c r="E231" s="13">
        <v>554686</v>
      </c>
      <c r="F231" s="15" t="s">
        <v>258</v>
      </c>
      <c r="G231" s="13">
        <v>54686</v>
      </c>
      <c r="H231" s="15" t="s">
        <v>258</v>
      </c>
      <c r="I231" s="13">
        <v>54686</v>
      </c>
      <c r="K231" s="17">
        <f>SUMIF(COLLECTE!B:B,I231,COLLECTE!G:G)+SUMIF(DAV!I:I,I231,DAV!K:K)</f>
        <v>134.73374999999999</v>
      </c>
      <c r="L231" s="16"/>
      <c r="M231" s="16"/>
      <c r="N231" s="17">
        <f>SUMIF(CREDIT!B:B,I231,CREDIT!F:F)+SUMIF(LLD!L:L,I231,LLD!H:H)/1000</f>
        <v>77.402000000000001</v>
      </c>
      <c r="O231" s="16"/>
      <c r="P231" s="16"/>
      <c r="Q231" s="16"/>
      <c r="R231" s="16"/>
      <c r="S231" s="16"/>
      <c r="T231" s="16">
        <f>SUMIF(FORFAIT!B:B,I231,FORFAIT!G:G)</f>
        <v>3</v>
      </c>
      <c r="U231" s="16"/>
      <c r="V231" s="16"/>
      <c r="W231" s="16"/>
      <c r="X231" s="16"/>
      <c r="Y231" s="16"/>
      <c r="Z231" s="16">
        <f>SUMIF(PROACTIF!D:D,I231,PROACTIF!G:G)+SUMIF(PROACTIF!P:P,I231,PROACTIF!S:S)</f>
        <v>-1</v>
      </c>
      <c r="AA231" s="16"/>
      <c r="AB231" s="16"/>
    </row>
    <row r="232" spans="1:28" ht="15.75" thickBot="1" x14ac:dyDescent="0.3">
      <c r="A232" s="13">
        <v>110</v>
      </c>
      <c r="B232" s="14" t="s">
        <v>219</v>
      </c>
      <c r="C232" s="13">
        <v>27</v>
      </c>
      <c r="D232" s="15" t="s">
        <v>239</v>
      </c>
      <c r="E232" s="13">
        <v>454696</v>
      </c>
      <c r="F232" s="15" t="s">
        <v>259</v>
      </c>
      <c r="G232" s="13">
        <v>54696</v>
      </c>
      <c r="H232" s="15" t="s">
        <v>259</v>
      </c>
      <c r="I232" s="13">
        <v>54696</v>
      </c>
      <c r="K232" s="17">
        <f>SUMIF(COLLECTE!B:B,I232,COLLECTE!G:G)+SUMIF(DAV!I:I,I232,DAV!K:K)</f>
        <v>477.41427999999996</v>
      </c>
      <c r="L232" s="16"/>
      <c r="M232" s="16"/>
      <c r="N232" s="17">
        <f>SUMIF(CREDIT!B:B,I232,CREDIT!F:F)+SUMIF(LLD!L:L,I232,LLD!H:H)/1000</f>
        <v>2120.4059999999999</v>
      </c>
      <c r="O232" s="16"/>
      <c r="P232" s="16"/>
      <c r="Q232" s="16"/>
      <c r="R232" s="16"/>
      <c r="S232" s="16"/>
      <c r="T232" s="16">
        <f>SUMIF(FORFAIT!B:B,I232,FORFAIT!G:G)</f>
        <v>22</v>
      </c>
      <c r="U232" s="16"/>
      <c r="V232" s="16"/>
      <c r="W232" s="16"/>
      <c r="X232" s="16"/>
      <c r="Y232" s="16"/>
      <c r="Z232" s="16">
        <f>SUMIF(PROACTIF!D:D,I232,PROACTIF!G:G)+SUMIF(PROACTIF!P:P,I232,PROACTIF!S:S)</f>
        <v>7</v>
      </c>
      <c r="AA232" s="16"/>
      <c r="AB232" s="16"/>
    </row>
    <row r="233" spans="1:28" ht="15.75" thickBot="1" x14ac:dyDescent="0.3">
      <c r="A233" s="13">
        <v>110</v>
      </c>
      <c r="B233" s="14" t="s">
        <v>219</v>
      </c>
      <c r="C233" s="13">
        <v>31</v>
      </c>
      <c r="D233" s="15" t="s">
        <v>260</v>
      </c>
      <c r="E233" s="13">
        <v>455151</v>
      </c>
      <c r="F233" s="15" t="s">
        <v>261</v>
      </c>
      <c r="G233" s="13">
        <v>55151</v>
      </c>
      <c r="H233" s="15" t="s">
        <v>261</v>
      </c>
      <c r="I233" s="13">
        <v>55151</v>
      </c>
      <c r="K233" s="17">
        <f>SUMIF(COLLECTE!B:B,I233,COLLECTE!G:G)+SUMIF(DAV!I:I,I233,DAV!K:K)</f>
        <v>367.67246999999998</v>
      </c>
      <c r="L233" s="16"/>
      <c r="M233" s="16"/>
      <c r="N233" s="17">
        <f>SUMIF(CREDIT!B:B,I233,CREDIT!F:F)+SUMIF(LLD!L:L,I233,LLD!H:H)/1000</f>
        <v>536.73472000000004</v>
      </c>
      <c r="O233" s="16"/>
      <c r="P233" s="16"/>
      <c r="Q233" s="16"/>
      <c r="R233" s="16"/>
      <c r="S233" s="16"/>
      <c r="T233" s="16">
        <f>SUMIF(FORFAIT!B:B,I233,FORFAIT!G:G)</f>
        <v>26</v>
      </c>
      <c r="U233" s="16"/>
      <c r="V233" s="16"/>
      <c r="W233" s="16"/>
      <c r="X233" s="16"/>
      <c r="Y233" s="16"/>
      <c r="Z233" s="16">
        <f>SUMIF(PROACTIF!D:D,I233,PROACTIF!G:G)+SUMIF(PROACTIF!P:P,I233,PROACTIF!S:S)</f>
        <v>12</v>
      </c>
      <c r="AA233" s="16"/>
      <c r="AB233" s="16"/>
    </row>
    <row r="234" spans="1:28" ht="15.75" thickBot="1" x14ac:dyDescent="0.3">
      <c r="A234" s="13">
        <v>110</v>
      </c>
      <c r="B234" s="14" t="s">
        <v>219</v>
      </c>
      <c r="C234" s="13">
        <v>31</v>
      </c>
      <c r="D234" s="15" t="s">
        <v>260</v>
      </c>
      <c r="E234" s="13">
        <v>455231</v>
      </c>
      <c r="F234" s="15" t="s">
        <v>262</v>
      </c>
      <c r="G234" s="13">
        <v>55231</v>
      </c>
      <c r="H234" s="15" t="s">
        <v>262</v>
      </c>
      <c r="I234" s="13">
        <v>55231</v>
      </c>
      <c r="K234" s="17">
        <f>SUMIF(COLLECTE!B:B,I234,COLLECTE!G:G)+SUMIF(DAV!I:I,I234,DAV!K:K)</f>
        <v>-314.64084000000003</v>
      </c>
      <c r="L234" s="16"/>
      <c r="M234" s="16"/>
      <c r="N234" s="17">
        <f>SUMIF(CREDIT!B:B,I234,CREDIT!F:F)+SUMIF(LLD!L:L,I234,LLD!H:H)/1000</f>
        <v>78.523309999999995</v>
      </c>
      <c r="O234" s="16"/>
      <c r="P234" s="16"/>
      <c r="Q234" s="16"/>
      <c r="R234" s="16"/>
      <c r="S234" s="16"/>
      <c r="T234" s="16">
        <f>SUMIF(FORFAIT!B:B,I234,FORFAIT!G:G)</f>
        <v>6</v>
      </c>
      <c r="U234" s="16"/>
      <c r="V234" s="16"/>
      <c r="W234" s="16"/>
      <c r="X234" s="16"/>
      <c r="Y234" s="16"/>
      <c r="Z234" s="16">
        <f>SUMIF(PROACTIF!D:D,I234,PROACTIF!G:G)+SUMIF(PROACTIF!P:P,I234,PROACTIF!S:S)</f>
        <v>1</v>
      </c>
      <c r="AA234" s="16"/>
      <c r="AB234" s="16"/>
    </row>
    <row r="235" spans="1:28" ht="15.75" thickBot="1" x14ac:dyDescent="0.3">
      <c r="A235" s="13">
        <v>110</v>
      </c>
      <c r="B235" s="14" t="s">
        <v>219</v>
      </c>
      <c r="C235" s="13">
        <v>31</v>
      </c>
      <c r="D235" s="15" t="s">
        <v>260</v>
      </c>
      <c r="E235" s="13">
        <v>455298</v>
      </c>
      <c r="F235" s="15" t="s">
        <v>263</v>
      </c>
      <c r="G235" s="13">
        <v>55298</v>
      </c>
      <c r="H235" s="15" t="s">
        <v>263</v>
      </c>
      <c r="I235" s="13">
        <v>55298</v>
      </c>
      <c r="K235" s="17">
        <f>SUMIF(COLLECTE!B:B,I235,COLLECTE!G:G)+SUMIF(DAV!I:I,I235,DAV!K:K)</f>
        <v>523.54334999999992</v>
      </c>
      <c r="L235" s="16"/>
      <c r="M235" s="16"/>
      <c r="N235" s="17">
        <f>SUMIF(CREDIT!B:B,I235,CREDIT!F:F)+SUMIF(LLD!L:L,I235,LLD!H:H)/1000</f>
        <v>108</v>
      </c>
      <c r="O235" s="16"/>
      <c r="P235" s="16"/>
      <c r="Q235" s="16"/>
      <c r="R235" s="16"/>
      <c r="S235" s="16"/>
      <c r="T235" s="16">
        <f>SUMIF(FORFAIT!B:B,I235,FORFAIT!G:G)</f>
        <v>4</v>
      </c>
      <c r="U235" s="16"/>
      <c r="V235" s="16"/>
      <c r="W235" s="16"/>
      <c r="X235" s="16"/>
      <c r="Y235" s="16"/>
      <c r="Z235" s="16">
        <f>SUMIF(PROACTIF!D:D,I235,PROACTIF!G:G)+SUMIF(PROACTIF!P:P,I235,PROACTIF!S:S)</f>
        <v>3</v>
      </c>
      <c r="AA235" s="16"/>
      <c r="AB235" s="16"/>
    </row>
    <row r="236" spans="1:28" ht="15.75" thickBot="1" x14ac:dyDescent="0.3">
      <c r="A236" s="13">
        <v>110</v>
      </c>
      <c r="B236" s="14" t="s">
        <v>219</v>
      </c>
      <c r="C236" s="13">
        <v>31</v>
      </c>
      <c r="D236" s="15" t="s">
        <v>260</v>
      </c>
      <c r="E236" s="13">
        <v>555406</v>
      </c>
      <c r="F236" s="15" t="s">
        <v>264</v>
      </c>
      <c r="G236" s="13">
        <v>55406</v>
      </c>
      <c r="H236" s="15" t="s">
        <v>264</v>
      </c>
      <c r="I236" s="13">
        <v>55406</v>
      </c>
      <c r="K236" s="17">
        <f>SUMIF(COLLECTE!B:B,I236,COLLECTE!G:G)+SUMIF(DAV!I:I,I236,DAV!K:K)</f>
        <v>-44.54798999999997</v>
      </c>
      <c r="L236" s="16"/>
      <c r="M236" s="16"/>
      <c r="N236" s="17">
        <f>SUMIF(CREDIT!B:B,I236,CREDIT!F:F)+SUMIF(LLD!L:L,I236,LLD!H:H)/1000</f>
        <v>6.5</v>
      </c>
      <c r="O236" s="16"/>
      <c r="P236" s="16"/>
      <c r="Q236" s="16"/>
      <c r="R236" s="16"/>
      <c r="S236" s="16"/>
      <c r="T236" s="16">
        <f>SUMIF(FORFAIT!B:B,I236,FORFAIT!G:G)</f>
        <v>10</v>
      </c>
      <c r="U236" s="16"/>
      <c r="V236" s="16"/>
      <c r="W236" s="16"/>
      <c r="X236" s="16"/>
      <c r="Y236" s="16"/>
      <c r="Z236" s="16">
        <f>SUMIF(PROACTIF!D:D,I236,PROACTIF!G:G)+SUMIF(PROACTIF!P:P,I236,PROACTIF!S:S)</f>
        <v>-1</v>
      </c>
      <c r="AA236" s="16"/>
      <c r="AB236" s="16"/>
    </row>
    <row r="237" spans="1:28" ht="15.75" thickBot="1" x14ac:dyDescent="0.3">
      <c r="A237" s="13">
        <v>110</v>
      </c>
      <c r="B237" s="14" t="s">
        <v>219</v>
      </c>
      <c r="C237" s="13">
        <v>31</v>
      </c>
      <c r="D237" s="15" t="s">
        <v>260</v>
      </c>
      <c r="E237" s="13">
        <v>554412</v>
      </c>
      <c r="F237" s="15" t="s">
        <v>265</v>
      </c>
      <c r="G237" s="13">
        <v>54412</v>
      </c>
      <c r="H237" s="15" t="s">
        <v>265</v>
      </c>
      <c r="I237" s="13">
        <v>54412</v>
      </c>
      <c r="K237" s="17">
        <f>SUMIF(COLLECTE!B:B,I237,COLLECTE!G:G)+SUMIF(DAV!I:I,I237,DAV!K:K)</f>
        <v>156.87112000000005</v>
      </c>
      <c r="L237" s="16"/>
      <c r="M237" s="16"/>
      <c r="N237" s="17">
        <f>SUMIF(CREDIT!B:B,I237,CREDIT!F:F)+SUMIF(LLD!L:L,I237,LLD!H:H)/1000</f>
        <v>14.832000000000001</v>
      </c>
      <c r="O237" s="16"/>
      <c r="P237" s="16"/>
      <c r="Q237" s="16"/>
      <c r="R237" s="16"/>
      <c r="S237" s="16"/>
      <c r="T237" s="16">
        <f>SUMIF(FORFAIT!B:B,I237,FORFAIT!G:G)</f>
        <v>2</v>
      </c>
      <c r="U237" s="16"/>
      <c r="V237" s="16"/>
      <c r="W237" s="16"/>
      <c r="X237" s="16"/>
      <c r="Y237" s="16"/>
      <c r="Z237" s="16">
        <f>SUMIF(PROACTIF!D:D,I237,PROACTIF!G:G)+SUMIF(PROACTIF!P:P,I237,PROACTIF!S:S)</f>
        <v>-4</v>
      </c>
      <c r="AA237" s="16"/>
      <c r="AB237" s="16"/>
    </row>
    <row r="238" spans="1:28" ht="15.75" thickBot="1" x14ac:dyDescent="0.3">
      <c r="A238" s="13">
        <v>110</v>
      </c>
      <c r="B238" s="14" t="s">
        <v>219</v>
      </c>
      <c r="C238" s="13">
        <v>31</v>
      </c>
      <c r="D238" s="15" t="s">
        <v>260</v>
      </c>
      <c r="E238" s="13">
        <v>554413</v>
      </c>
      <c r="F238" s="15" t="s">
        <v>266</v>
      </c>
      <c r="G238" s="13">
        <v>54413</v>
      </c>
      <c r="H238" s="15" t="s">
        <v>266</v>
      </c>
      <c r="I238" s="13">
        <v>54413</v>
      </c>
      <c r="K238" s="17">
        <f>SUMIF(COLLECTE!B:B,I238,COLLECTE!G:G)+SUMIF(DAV!I:I,I238,DAV!K:K)</f>
        <v>18.577260000000024</v>
      </c>
      <c r="L238" s="16"/>
      <c r="M238" s="16"/>
      <c r="N238" s="17">
        <f>SUMIF(CREDIT!B:B,I238,CREDIT!F:F)+SUMIF(LLD!L:L,I238,LLD!H:H)/1000</f>
        <v>35</v>
      </c>
      <c r="O238" s="16"/>
      <c r="P238" s="16"/>
      <c r="Q238" s="16"/>
      <c r="R238" s="16"/>
      <c r="S238" s="16"/>
      <c r="T238" s="16">
        <f>SUMIF(FORFAIT!B:B,I238,FORFAIT!G:G)</f>
        <v>4</v>
      </c>
      <c r="U238" s="16"/>
      <c r="V238" s="16"/>
      <c r="W238" s="16"/>
      <c r="X238" s="16"/>
      <c r="Y238" s="16"/>
      <c r="Z238" s="16">
        <f>SUMIF(PROACTIF!D:D,I238,PROACTIF!G:G)+SUMIF(PROACTIF!P:P,I238,PROACTIF!S:S)</f>
        <v>-1</v>
      </c>
      <c r="AA238" s="16"/>
      <c r="AB238" s="16"/>
    </row>
    <row r="239" spans="1:28" ht="15.75" thickBot="1" x14ac:dyDescent="0.3">
      <c r="A239" s="13">
        <v>110</v>
      </c>
      <c r="B239" s="14" t="s">
        <v>219</v>
      </c>
      <c r="C239" s="13">
        <v>31</v>
      </c>
      <c r="D239" s="15" t="s">
        <v>260</v>
      </c>
      <c r="E239" s="13">
        <v>454414</v>
      </c>
      <c r="F239" s="15" t="s">
        <v>267</v>
      </c>
      <c r="G239" s="13">
        <v>54414</v>
      </c>
      <c r="H239" s="15" t="s">
        <v>267</v>
      </c>
      <c r="I239" s="13">
        <v>54414</v>
      </c>
      <c r="K239" s="17">
        <f>SUMIF(COLLECTE!B:B,I239,COLLECTE!G:G)+SUMIF(DAV!I:I,I239,DAV!K:K)</f>
        <v>371.10293999999999</v>
      </c>
      <c r="L239" s="16"/>
      <c r="M239" s="16"/>
      <c r="N239" s="17">
        <f>SUMIF(CREDIT!B:B,I239,CREDIT!F:F)+SUMIF(LLD!L:L,I239,LLD!H:H)/1000</f>
        <v>300</v>
      </c>
      <c r="O239" s="16"/>
      <c r="P239" s="16"/>
      <c r="Q239" s="16"/>
      <c r="R239" s="16"/>
      <c r="S239" s="16"/>
      <c r="T239" s="16">
        <f>SUMIF(FORFAIT!B:B,I239,FORFAIT!G:G)</f>
        <v>5</v>
      </c>
      <c r="U239" s="16"/>
      <c r="V239" s="16"/>
      <c r="W239" s="16"/>
      <c r="X239" s="16"/>
      <c r="Y239" s="16"/>
      <c r="Z239" s="16">
        <f>SUMIF(PROACTIF!D:D,I239,PROACTIF!G:G)+SUMIF(PROACTIF!P:P,I239,PROACTIF!S:S)</f>
        <v>-3</v>
      </c>
      <c r="AA239" s="16"/>
      <c r="AB239" s="16"/>
    </row>
    <row r="240" spans="1:28" ht="15.75" thickBot="1" x14ac:dyDescent="0.3">
      <c r="A240" s="13">
        <v>110</v>
      </c>
      <c r="B240" s="14" t="s">
        <v>219</v>
      </c>
      <c r="C240" s="13">
        <v>31</v>
      </c>
      <c r="D240" s="15" t="s">
        <v>260</v>
      </c>
      <c r="E240" s="13">
        <v>455456</v>
      </c>
      <c r="F240" s="15" t="s">
        <v>268</v>
      </c>
      <c r="G240" s="13">
        <v>55456</v>
      </c>
      <c r="H240" s="15" t="s">
        <v>268</v>
      </c>
      <c r="I240" s="13">
        <v>55456</v>
      </c>
      <c r="K240" s="17">
        <f>SUMIF(COLLECTE!B:B,I240,COLLECTE!G:G)+SUMIF(DAV!I:I,I240,DAV!K:K)</f>
        <v>337.80428000000006</v>
      </c>
      <c r="L240" s="16"/>
      <c r="M240" s="16"/>
      <c r="N240" s="17">
        <f>SUMIF(CREDIT!B:B,I240,CREDIT!F:F)+SUMIF(LLD!L:L,I240,LLD!H:H)/1000</f>
        <v>545.68799999999999</v>
      </c>
      <c r="O240" s="16"/>
      <c r="P240" s="16"/>
      <c r="Q240" s="16"/>
      <c r="R240" s="16"/>
      <c r="S240" s="16"/>
      <c r="T240" s="16">
        <f>SUMIF(FORFAIT!B:B,I240,FORFAIT!G:G)</f>
        <v>4</v>
      </c>
      <c r="U240" s="16"/>
      <c r="V240" s="16"/>
      <c r="W240" s="16"/>
      <c r="X240" s="16"/>
      <c r="Y240" s="16"/>
      <c r="Z240" s="16">
        <f>SUMIF(PROACTIF!D:D,I240,PROACTIF!G:G)+SUMIF(PROACTIF!P:P,I240,PROACTIF!S:S)</f>
        <v>0</v>
      </c>
      <c r="AA240" s="16"/>
      <c r="AB240" s="16"/>
    </row>
    <row r="241" spans="1:28" ht="15.75" thickBot="1" x14ac:dyDescent="0.3">
      <c r="A241" s="13">
        <v>110</v>
      </c>
      <c r="B241" s="14" t="s">
        <v>219</v>
      </c>
      <c r="C241" s="13">
        <v>31</v>
      </c>
      <c r="D241" s="15" t="s">
        <v>260</v>
      </c>
      <c r="E241" s="13">
        <v>455566</v>
      </c>
      <c r="F241" s="15" t="s">
        <v>269</v>
      </c>
      <c r="G241" s="13">
        <v>55566</v>
      </c>
      <c r="H241" s="15" t="s">
        <v>269</v>
      </c>
      <c r="I241" s="13">
        <v>55566</v>
      </c>
      <c r="K241" s="17">
        <f>SUMIF(COLLECTE!B:B,I241,COLLECTE!G:G)+SUMIF(DAV!I:I,I241,DAV!K:K)</f>
        <v>92.470019999999863</v>
      </c>
      <c r="L241" s="16"/>
      <c r="M241" s="16"/>
      <c r="N241" s="17">
        <f>SUMIF(CREDIT!B:B,I241,CREDIT!F:F)+SUMIF(LLD!L:L,I241,LLD!H:H)/1000</f>
        <v>148.29563999999999</v>
      </c>
      <c r="O241" s="16"/>
      <c r="P241" s="16"/>
      <c r="Q241" s="16"/>
      <c r="R241" s="16"/>
      <c r="S241" s="16"/>
      <c r="T241" s="16">
        <f>SUMIF(FORFAIT!B:B,I241,FORFAIT!G:G)</f>
        <v>5</v>
      </c>
      <c r="U241" s="16"/>
      <c r="V241" s="16"/>
      <c r="W241" s="16"/>
      <c r="X241" s="16"/>
      <c r="Y241" s="16"/>
      <c r="Z241" s="16">
        <f>SUMIF(PROACTIF!D:D,I241,PROACTIF!G:G)+SUMIF(PROACTIF!P:P,I241,PROACTIF!S:S)</f>
        <v>2</v>
      </c>
      <c r="AA241" s="16"/>
      <c r="AB241" s="16"/>
    </row>
    <row r="242" spans="1:28" ht="15.75" thickBot="1" x14ac:dyDescent="0.3">
      <c r="A242" s="13">
        <v>110</v>
      </c>
      <c r="B242" s="14" t="s">
        <v>219</v>
      </c>
      <c r="C242" s="13">
        <v>31</v>
      </c>
      <c r="D242" s="15" t="s">
        <v>260</v>
      </c>
      <c r="E242" s="13">
        <v>455606</v>
      </c>
      <c r="F242" s="15" t="s">
        <v>270</v>
      </c>
      <c r="G242" s="13">
        <v>55606</v>
      </c>
      <c r="H242" s="15" t="s">
        <v>270</v>
      </c>
      <c r="I242" s="13">
        <v>55606</v>
      </c>
      <c r="K242" s="17">
        <f>SUMIF(COLLECTE!B:B,I242,COLLECTE!G:G)+SUMIF(DAV!I:I,I242,DAV!K:K)</f>
        <v>-82.705600000000018</v>
      </c>
      <c r="L242" s="16"/>
      <c r="M242" s="16"/>
      <c r="N242" s="17">
        <f>SUMIF(CREDIT!B:B,I242,CREDIT!F:F)+SUMIF(LLD!L:L,I242,LLD!H:H)/1000</f>
        <v>184.5</v>
      </c>
      <c r="O242" s="16"/>
      <c r="P242" s="16"/>
      <c r="Q242" s="16"/>
      <c r="R242" s="16"/>
      <c r="S242" s="16"/>
      <c r="T242" s="16">
        <f>SUMIF(FORFAIT!B:B,I242,FORFAIT!G:G)</f>
        <v>6</v>
      </c>
      <c r="U242" s="16"/>
      <c r="V242" s="16"/>
      <c r="W242" s="16"/>
      <c r="X242" s="16"/>
      <c r="Y242" s="16"/>
      <c r="Z242" s="16">
        <f>SUMIF(PROACTIF!D:D,I242,PROACTIF!G:G)+SUMIF(PROACTIF!P:P,I242,PROACTIF!S:S)</f>
        <v>3</v>
      </c>
      <c r="AA242" s="16"/>
      <c r="AB242" s="16"/>
    </row>
    <row r="243" spans="1:28" ht="15.75" thickBot="1" x14ac:dyDescent="0.3">
      <c r="A243" s="13">
        <v>110</v>
      </c>
      <c r="B243" s="14" t="s">
        <v>219</v>
      </c>
      <c r="C243" s="13">
        <v>31</v>
      </c>
      <c r="D243" s="15" t="s">
        <v>260</v>
      </c>
      <c r="E243" s="13">
        <v>555624</v>
      </c>
      <c r="F243" s="15" t="s">
        <v>271</v>
      </c>
      <c r="G243" s="13">
        <v>55624</v>
      </c>
      <c r="H243" s="15" t="s">
        <v>271</v>
      </c>
      <c r="I243" s="13">
        <v>55624</v>
      </c>
      <c r="K243" s="17">
        <f>SUMIF(COLLECTE!B:B,I243,COLLECTE!G:G)+SUMIF(DAV!I:I,I243,DAV!K:K)</f>
        <v>-152.50763000000009</v>
      </c>
      <c r="L243" s="16"/>
      <c r="M243" s="16"/>
      <c r="N243" s="17">
        <f>SUMIF(CREDIT!B:B,I243,CREDIT!F:F)+SUMIF(LLD!L:L,I243,LLD!H:H)/1000</f>
        <v>31.2</v>
      </c>
      <c r="O243" s="16"/>
      <c r="P243" s="16"/>
      <c r="Q243" s="16"/>
      <c r="R243" s="16"/>
      <c r="S243" s="16"/>
      <c r="T243" s="16">
        <f>SUMIF(FORFAIT!B:B,I243,FORFAIT!G:G)</f>
        <v>4</v>
      </c>
      <c r="U243" s="16"/>
      <c r="V243" s="16"/>
      <c r="W243" s="16"/>
      <c r="X243" s="16"/>
      <c r="Y243" s="16"/>
      <c r="Z243" s="16">
        <f>SUMIF(PROACTIF!D:D,I243,PROACTIF!G:G)+SUMIF(PROACTIF!P:P,I243,PROACTIF!S:S)</f>
        <v>-3</v>
      </c>
      <c r="AA243" s="16"/>
      <c r="AB243" s="16"/>
    </row>
    <row r="244" spans="1:28" ht="15.75" thickBot="1" x14ac:dyDescent="0.3">
      <c r="A244" s="13">
        <v>110</v>
      </c>
      <c r="B244" s="14" t="s">
        <v>219</v>
      </c>
      <c r="C244" s="13">
        <v>31</v>
      </c>
      <c r="D244" s="15" t="s">
        <v>260</v>
      </c>
      <c r="E244" s="13">
        <v>455676</v>
      </c>
      <c r="F244" s="15" t="s">
        <v>272</v>
      </c>
      <c r="G244" s="13">
        <v>55676</v>
      </c>
      <c r="H244" s="15" t="s">
        <v>272</v>
      </c>
      <c r="I244" s="13">
        <v>55676</v>
      </c>
      <c r="K244" s="17">
        <f>SUMIF(COLLECTE!B:B,I244,COLLECTE!G:G)+SUMIF(DAV!I:I,I244,DAV!K:K)</f>
        <v>125.65395999999998</v>
      </c>
      <c r="L244" s="16"/>
      <c r="M244" s="16"/>
      <c r="N244" s="17">
        <f>SUMIF(CREDIT!B:B,I244,CREDIT!F:F)+SUMIF(LLD!L:L,I244,LLD!H:H)/1000</f>
        <v>19</v>
      </c>
      <c r="O244" s="16"/>
      <c r="P244" s="16"/>
      <c r="Q244" s="16"/>
      <c r="R244" s="16"/>
      <c r="S244" s="16"/>
      <c r="T244" s="16">
        <f>SUMIF(FORFAIT!B:B,I244,FORFAIT!G:G)</f>
        <v>0</v>
      </c>
      <c r="U244" s="16"/>
      <c r="V244" s="16"/>
      <c r="W244" s="16"/>
      <c r="X244" s="16"/>
      <c r="Y244" s="16"/>
      <c r="Z244" s="16">
        <f>SUMIF(PROACTIF!D:D,I244,PROACTIF!G:G)+SUMIF(PROACTIF!P:P,I244,PROACTIF!S:S)</f>
        <v>-5</v>
      </c>
      <c r="AA244" s="16"/>
      <c r="AB244" s="16"/>
    </row>
    <row r="245" spans="1:28" ht="15.75" thickBot="1" x14ac:dyDescent="0.3">
      <c r="A245" s="13">
        <v>110</v>
      </c>
      <c r="B245" s="14" t="s">
        <v>219</v>
      </c>
      <c r="C245" s="13">
        <v>31</v>
      </c>
      <c r="D245" s="15" t="s">
        <v>260</v>
      </c>
      <c r="E245" s="13">
        <v>455678</v>
      </c>
      <c r="F245" s="15" t="s">
        <v>273</v>
      </c>
      <c r="G245" s="13">
        <v>55678</v>
      </c>
      <c r="H245" s="15" t="s">
        <v>273</v>
      </c>
      <c r="I245" s="13">
        <v>55678</v>
      </c>
      <c r="K245" s="17">
        <f>SUMIF(COLLECTE!B:B,I245,COLLECTE!G:G)+SUMIF(DAV!I:I,I245,DAV!K:K)</f>
        <v>1930.9956000000002</v>
      </c>
      <c r="L245" s="16"/>
      <c r="M245" s="16"/>
      <c r="N245" s="17">
        <f>SUMIF(CREDIT!B:B,I245,CREDIT!F:F)+SUMIF(LLD!L:L,I245,LLD!H:H)/1000</f>
        <v>2367.2633900000001</v>
      </c>
      <c r="O245" s="16"/>
      <c r="P245" s="16"/>
      <c r="Q245" s="16"/>
      <c r="R245" s="16"/>
      <c r="S245" s="16"/>
      <c r="T245" s="16">
        <f>SUMIF(FORFAIT!B:B,I245,FORFAIT!G:G)</f>
        <v>43</v>
      </c>
      <c r="U245" s="16"/>
      <c r="V245" s="16"/>
      <c r="W245" s="16"/>
      <c r="X245" s="16"/>
      <c r="Y245" s="16"/>
      <c r="Z245" s="16">
        <f>SUMIF(PROACTIF!D:D,I245,PROACTIF!G:G)+SUMIF(PROACTIF!P:P,I245,PROACTIF!S:S)</f>
        <v>8</v>
      </c>
      <c r="AA245" s="16"/>
      <c r="AB245" s="16"/>
    </row>
    <row r="246" spans="1:28" ht="15.75" thickBot="1" x14ac:dyDescent="0.3">
      <c r="A246" s="13">
        <v>110</v>
      </c>
      <c r="B246" s="14" t="s">
        <v>219</v>
      </c>
      <c r="C246" s="13">
        <v>31</v>
      </c>
      <c r="D246" s="15" t="s">
        <v>260</v>
      </c>
      <c r="E246" s="13">
        <v>555679</v>
      </c>
      <c r="F246" s="15" t="s">
        <v>274</v>
      </c>
      <c r="G246" s="13">
        <v>55679</v>
      </c>
      <c r="H246" s="15" t="s">
        <v>274</v>
      </c>
      <c r="I246" s="13">
        <v>55679</v>
      </c>
      <c r="K246" s="17">
        <f>SUMIF(COLLECTE!B:B,I246,COLLECTE!G:G)+SUMIF(DAV!I:I,I246,DAV!K:K)</f>
        <v>-237.25527000000005</v>
      </c>
      <c r="L246" s="16"/>
      <c r="M246" s="16"/>
      <c r="N246" s="17">
        <f>SUMIF(CREDIT!B:B,I246,CREDIT!F:F)+SUMIF(LLD!L:L,I246,LLD!H:H)/1000</f>
        <v>101</v>
      </c>
      <c r="O246" s="16"/>
      <c r="P246" s="16"/>
      <c r="Q246" s="16"/>
      <c r="R246" s="16"/>
      <c r="S246" s="16"/>
      <c r="T246" s="16">
        <f>SUMIF(FORFAIT!B:B,I246,FORFAIT!G:G)</f>
        <v>7</v>
      </c>
      <c r="U246" s="16"/>
      <c r="V246" s="16"/>
      <c r="W246" s="16"/>
      <c r="X246" s="16"/>
      <c r="Y246" s="16"/>
      <c r="Z246" s="16">
        <f>SUMIF(PROACTIF!D:D,I246,PROACTIF!G:G)+SUMIF(PROACTIF!P:P,I246,PROACTIF!S:S)</f>
        <v>-1</v>
      </c>
      <c r="AA246" s="16"/>
      <c r="AB246" s="16"/>
    </row>
    <row r="247" spans="1:28" ht="15.75" thickBot="1" x14ac:dyDescent="0.3">
      <c r="A247" s="13">
        <v>110</v>
      </c>
      <c r="B247" s="14" t="s">
        <v>219</v>
      </c>
      <c r="C247" s="13">
        <v>31</v>
      </c>
      <c r="D247" s="15" t="s">
        <v>260</v>
      </c>
      <c r="E247" s="13">
        <v>554700</v>
      </c>
      <c r="F247" s="15" t="s">
        <v>275</v>
      </c>
      <c r="G247" s="13">
        <v>54700</v>
      </c>
      <c r="H247" s="15" t="s">
        <v>275</v>
      </c>
      <c r="I247" s="13">
        <v>54700</v>
      </c>
      <c r="K247" s="17">
        <f>SUMIF(COLLECTE!B:B,I247,COLLECTE!G:G)+SUMIF(DAV!I:I,I247,DAV!K:K)</f>
        <v>-41.142099999999985</v>
      </c>
      <c r="L247" s="16"/>
      <c r="M247" s="16"/>
      <c r="N247" s="17">
        <f>SUMIF(CREDIT!B:B,I247,CREDIT!F:F)+SUMIF(LLD!L:L,I247,LLD!H:H)/1000</f>
        <v>0</v>
      </c>
      <c r="O247" s="16"/>
      <c r="P247" s="16"/>
      <c r="Q247" s="16"/>
      <c r="R247" s="16"/>
      <c r="S247" s="16"/>
      <c r="T247" s="16">
        <f>SUMIF(FORFAIT!B:B,I247,FORFAIT!G:G)</f>
        <v>0</v>
      </c>
      <c r="U247" s="16"/>
      <c r="V247" s="16"/>
      <c r="W247" s="16"/>
      <c r="X247" s="16"/>
      <c r="Y247" s="16"/>
      <c r="Z247" s="16">
        <f>SUMIF(PROACTIF!D:D,I247,PROACTIF!G:G)+SUMIF(PROACTIF!P:P,I247,PROACTIF!S:S)</f>
        <v>0</v>
      </c>
      <c r="AA247" s="16"/>
      <c r="AB247" s="16"/>
    </row>
    <row r="248" spans="1:28" ht="15.75" thickBot="1" x14ac:dyDescent="0.3">
      <c r="A248" s="13">
        <v>160</v>
      </c>
      <c r="B248" s="14" t="s">
        <v>276</v>
      </c>
      <c r="C248" s="13">
        <v>45</v>
      </c>
      <c r="D248" s="15" t="s">
        <v>277</v>
      </c>
      <c r="E248" s="13">
        <v>557105</v>
      </c>
      <c r="F248" s="15" t="s">
        <v>278</v>
      </c>
      <c r="G248" s="13">
        <v>57105</v>
      </c>
      <c r="H248" s="15" t="s">
        <v>278</v>
      </c>
      <c r="I248" s="13">
        <v>57105</v>
      </c>
      <c r="K248" s="17">
        <f>SUMIF(COLLECTE!B:B,I248,COLLECTE!G:G)+SUMIF(DAV!I:I,I248,DAV!K:K)</f>
        <v>207.44716</v>
      </c>
      <c r="L248" s="16"/>
      <c r="M248" s="16"/>
      <c r="N248" s="17">
        <f>SUMIF(CREDIT!B:B,I248,CREDIT!F:F)+SUMIF(LLD!L:L,I248,LLD!H:H)/1000</f>
        <v>388.64400000000001</v>
      </c>
      <c r="O248" s="16"/>
      <c r="P248" s="16"/>
      <c r="Q248" s="16"/>
      <c r="R248" s="16"/>
      <c r="S248" s="16"/>
      <c r="T248" s="16">
        <f>SUMIF(FORFAIT!B:B,I248,FORFAIT!G:G)</f>
        <v>7</v>
      </c>
      <c r="U248" s="16"/>
      <c r="V248" s="16"/>
      <c r="W248" s="16"/>
      <c r="X248" s="16"/>
      <c r="Y248" s="16"/>
      <c r="Z248" s="16">
        <f>SUMIF(PROACTIF!D:D,I248,PROACTIF!G:G)+SUMIF(PROACTIF!P:P,I248,PROACTIF!S:S)</f>
        <v>5</v>
      </c>
      <c r="AA248" s="16"/>
      <c r="AB248" s="16"/>
    </row>
    <row r="249" spans="1:28" ht="15.75" thickBot="1" x14ac:dyDescent="0.3">
      <c r="A249" s="13">
        <v>160</v>
      </c>
      <c r="B249" s="14" t="s">
        <v>276</v>
      </c>
      <c r="C249" s="13">
        <v>45</v>
      </c>
      <c r="D249" s="15" t="s">
        <v>277</v>
      </c>
      <c r="E249" s="13">
        <v>557178</v>
      </c>
      <c r="F249" s="15" t="s">
        <v>279</v>
      </c>
      <c r="G249" s="13">
        <v>57178</v>
      </c>
      <c r="H249" s="15" t="s">
        <v>279</v>
      </c>
      <c r="I249" s="13">
        <v>57178</v>
      </c>
      <c r="K249" s="17">
        <f>SUMIF(COLLECTE!B:B,I249,COLLECTE!G:G)+SUMIF(DAV!I:I,I249,DAV!K:K)</f>
        <v>187.23184999999989</v>
      </c>
      <c r="L249" s="16"/>
      <c r="M249" s="16"/>
      <c r="N249" s="17">
        <f>SUMIF(CREDIT!B:B,I249,CREDIT!F:F)+SUMIF(LLD!L:L,I249,LLD!H:H)/1000</f>
        <v>57.55</v>
      </c>
      <c r="O249" s="16"/>
      <c r="P249" s="16"/>
      <c r="Q249" s="16"/>
      <c r="R249" s="16"/>
      <c r="S249" s="16"/>
      <c r="T249" s="16">
        <f>SUMIF(FORFAIT!B:B,I249,FORFAIT!G:G)</f>
        <v>5</v>
      </c>
      <c r="U249" s="16"/>
      <c r="V249" s="16"/>
      <c r="W249" s="16"/>
      <c r="X249" s="16"/>
      <c r="Y249" s="16"/>
      <c r="Z249" s="16">
        <f>SUMIF(PROACTIF!D:D,I249,PROACTIF!G:G)+SUMIF(PROACTIF!P:P,I249,PROACTIF!S:S)</f>
        <v>0</v>
      </c>
      <c r="AA249" s="16"/>
      <c r="AB249" s="16"/>
    </row>
    <row r="250" spans="1:28" ht="15.75" thickBot="1" x14ac:dyDescent="0.3">
      <c r="A250" s="13">
        <v>160</v>
      </c>
      <c r="B250" s="14" t="s">
        <v>276</v>
      </c>
      <c r="C250" s="13">
        <v>45</v>
      </c>
      <c r="D250" s="15" t="s">
        <v>277</v>
      </c>
      <c r="E250" s="13">
        <v>557224</v>
      </c>
      <c r="F250" s="15" t="s">
        <v>280</v>
      </c>
      <c r="G250" s="13">
        <v>57224</v>
      </c>
      <c r="H250" s="15" t="s">
        <v>280</v>
      </c>
      <c r="I250" s="13">
        <v>57224</v>
      </c>
      <c r="K250" s="17">
        <f>SUMIF(COLLECTE!B:B,I250,COLLECTE!G:G)+SUMIF(DAV!I:I,I250,DAV!K:K)</f>
        <v>-115.33419000000002</v>
      </c>
      <c r="L250" s="16"/>
      <c r="M250" s="16"/>
      <c r="N250" s="17">
        <f>SUMIF(CREDIT!B:B,I250,CREDIT!F:F)+SUMIF(LLD!L:L,I250,LLD!H:H)/1000</f>
        <v>45.538080000000001</v>
      </c>
      <c r="O250" s="16"/>
      <c r="P250" s="16"/>
      <c r="Q250" s="16"/>
      <c r="R250" s="16"/>
      <c r="S250" s="16"/>
      <c r="T250" s="16">
        <f>SUMIF(FORFAIT!B:B,I250,FORFAIT!G:G)</f>
        <v>4</v>
      </c>
      <c r="U250" s="16"/>
      <c r="V250" s="16"/>
      <c r="W250" s="16"/>
      <c r="X250" s="16"/>
      <c r="Y250" s="16"/>
      <c r="Z250" s="16">
        <f>SUMIF(PROACTIF!D:D,I250,PROACTIF!G:G)+SUMIF(PROACTIF!P:P,I250,PROACTIF!S:S)</f>
        <v>1</v>
      </c>
      <c r="AA250" s="16"/>
      <c r="AB250" s="16"/>
    </row>
    <row r="251" spans="1:28" ht="15.75" thickBot="1" x14ac:dyDescent="0.3">
      <c r="A251" s="13">
        <v>160</v>
      </c>
      <c r="B251" s="14" t="s">
        <v>276</v>
      </c>
      <c r="C251" s="13">
        <v>45</v>
      </c>
      <c r="D251" s="15" t="s">
        <v>277</v>
      </c>
      <c r="E251" s="13">
        <v>557432</v>
      </c>
      <c r="F251" s="15" t="s">
        <v>281</v>
      </c>
      <c r="G251" s="13">
        <v>57432</v>
      </c>
      <c r="H251" s="15" t="s">
        <v>281</v>
      </c>
      <c r="I251" s="13">
        <v>57432</v>
      </c>
      <c r="K251" s="17">
        <f>SUMIF(COLLECTE!B:B,I251,COLLECTE!G:G)+SUMIF(DAV!I:I,I251,DAV!K:K)</f>
        <v>14.892940000000008</v>
      </c>
      <c r="L251" s="16"/>
      <c r="M251" s="16"/>
      <c r="N251" s="17">
        <f>SUMIF(CREDIT!B:B,I251,CREDIT!F:F)+SUMIF(LLD!L:L,I251,LLD!H:H)/1000</f>
        <v>23.491669999999999</v>
      </c>
      <c r="O251" s="16"/>
      <c r="P251" s="16"/>
      <c r="Q251" s="16"/>
      <c r="R251" s="16"/>
      <c r="S251" s="16"/>
      <c r="T251" s="16">
        <f>SUMIF(FORFAIT!B:B,I251,FORFAIT!G:G)</f>
        <v>15</v>
      </c>
      <c r="U251" s="16"/>
      <c r="V251" s="16"/>
      <c r="W251" s="16"/>
      <c r="X251" s="16"/>
      <c r="Y251" s="16"/>
      <c r="Z251" s="16">
        <f>SUMIF(PROACTIF!D:D,I251,PROACTIF!G:G)+SUMIF(PROACTIF!P:P,I251,PROACTIF!S:S)</f>
        <v>-4</v>
      </c>
      <c r="AA251" s="16"/>
      <c r="AB251" s="16"/>
    </row>
    <row r="252" spans="1:28" ht="15.75" thickBot="1" x14ac:dyDescent="0.3">
      <c r="A252" s="13">
        <v>160</v>
      </c>
      <c r="B252" s="14" t="s">
        <v>276</v>
      </c>
      <c r="C252" s="13">
        <v>45</v>
      </c>
      <c r="D252" s="15" t="s">
        <v>277</v>
      </c>
      <c r="E252" s="13">
        <v>557433</v>
      </c>
      <c r="F252" s="15" t="s">
        <v>282</v>
      </c>
      <c r="G252" s="13">
        <v>57433</v>
      </c>
      <c r="H252" s="15" t="s">
        <v>282</v>
      </c>
      <c r="I252" s="13">
        <v>57433</v>
      </c>
      <c r="K252" s="17">
        <f>SUMIF(COLLECTE!B:B,I252,COLLECTE!G:G)+SUMIF(DAV!I:I,I252,DAV!K:K)</f>
        <v>686.33464000000004</v>
      </c>
      <c r="L252" s="16"/>
      <c r="M252" s="16"/>
      <c r="N252" s="17">
        <f>SUMIF(CREDIT!B:B,I252,CREDIT!F:F)+SUMIF(LLD!L:L,I252,LLD!H:H)/1000</f>
        <v>123.11499999999999</v>
      </c>
      <c r="O252" s="16"/>
      <c r="P252" s="16"/>
      <c r="Q252" s="16"/>
      <c r="R252" s="16"/>
      <c r="S252" s="16"/>
      <c r="T252" s="16">
        <f>SUMIF(FORFAIT!B:B,I252,FORFAIT!G:G)</f>
        <v>6</v>
      </c>
      <c r="U252" s="16"/>
      <c r="V252" s="16"/>
      <c r="W252" s="16"/>
      <c r="X252" s="16"/>
      <c r="Y252" s="16"/>
      <c r="Z252" s="16">
        <f>SUMIF(PROACTIF!D:D,I252,PROACTIF!G:G)+SUMIF(PROACTIF!P:P,I252,PROACTIF!S:S)</f>
        <v>3</v>
      </c>
      <c r="AA252" s="16"/>
      <c r="AB252" s="16"/>
    </row>
    <row r="253" spans="1:28" ht="15.75" thickBot="1" x14ac:dyDescent="0.3">
      <c r="A253" s="13">
        <v>160</v>
      </c>
      <c r="B253" s="14" t="s">
        <v>276</v>
      </c>
      <c r="C253" s="13">
        <v>45</v>
      </c>
      <c r="D253" s="15" t="s">
        <v>277</v>
      </c>
      <c r="E253" s="13">
        <v>557434</v>
      </c>
      <c r="F253" s="15" t="s">
        <v>283</v>
      </c>
      <c r="G253" s="13">
        <v>57434</v>
      </c>
      <c r="H253" s="15" t="s">
        <v>283</v>
      </c>
      <c r="I253" s="13">
        <v>57434</v>
      </c>
      <c r="K253" s="17">
        <f>SUMIF(COLLECTE!B:B,I253,COLLECTE!G:G)+SUMIF(DAV!I:I,I253,DAV!K:K)</f>
        <v>641.98767999999995</v>
      </c>
      <c r="L253" s="16"/>
      <c r="M253" s="16"/>
      <c r="N253" s="17">
        <f>SUMIF(CREDIT!B:B,I253,CREDIT!F:F)+SUMIF(LLD!L:L,I253,LLD!H:H)/1000</f>
        <v>94</v>
      </c>
      <c r="O253" s="16"/>
      <c r="P253" s="16"/>
      <c r="Q253" s="16"/>
      <c r="R253" s="16"/>
      <c r="S253" s="16"/>
      <c r="T253" s="16">
        <f>SUMIF(FORFAIT!B:B,I253,FORFAIT!G:G)</f>
        <v>7</v>
      </c>
      <c r="U253" s="16"/>
      <c r="V253" s="16"/>
      <c r="W253" s="16"/>
      <c r="X253" s="16"/>
      <c r="Y253" s="16"/>
      <c r="Z253" s="16">
        <f>SUMIF(PROACTIF!D:D,I253,PROACTIF!G:G)+SUMIF(PROACTIF!P:P,I253,PROACTIF!S:S)</f>
        <v>5</v>
      </c>
      <c r="AA253" s="16"/>
      <c r="AB253" s="16"/>
    </row>
    <row r="254" spans="1:28" ht="15.75" thickBot="1" x14ac:dyDescent="0.3">
      <c r="A254" s="13">
        <v>160</v>
      </c>
      <c r="B254" s="14" t="s">
        <v>276</v>
      </c>
      <c r="C254" s="13">
        <v>45</v>
      </c>
      <c r="D254" s="15" t="s">
        <v>277</v>
      </c>
      <c r="E254" s="13">
        <v>557436</v>
      </c>
      <c r="F254" s="15" t="s">
        <v>284</v>
      </c>
      <c r="G254" s="13">
        <v>57436</v>
      </c>
      <c r="H254" s="15" t="s">
        <v>284</v>
      </c>
      <c r="I254" s="13">
        <v>57436</v>
      </c>
      <c r="K254" s="17">
        <f>SUMIF(COLLECTE!B:B,I254,COLLECTE!G:G)+SUMIF(DAV!I:I,I254,DAV!K:K)</f>
        <v>174.21825999999987</v>
      </c>
      <c r="L254" s="16"/>
      <c r="M254" s="16"/>
      <c r="N254" s="17">
        <f>SUMIF(CREDIT!B:B,I254,CREDIT!F:F)+SUMIF(LLD!L:L,I254,LLD!H:H)/1000</f>
        <v>2071.1934099999999</v>
      </c>
      <c r="O254" s="16"/>
      <c r="P254" s="16"/>
      <c r="Q254" s="16"/>
      <c r="R254" s="16"/>
      <c r="S254" s="16"/>
      <c r="T254" s="16">
        <f>SUMIF(FORFAIT!B:B,I254,FORFAIT!G:G)</f>
        <v>13</v>
      </c>
      <c r="U254" s="16"/>
      <c r="V254" s="16"/>
      <c r="W254" s="16"/>
      <c r="X254" s="16"/>
      <c r="Y254" s="16"/>
      <c r="Z254" s="16">
        <f>SUMIF(PROACTIF!D:D,I254,PROACTIF!G:G)+SUMIF(PROACTIF!P:P,I254,PROACTIF!S:S)</f>
        <v>12</v>
      </c>
      <c r="AA254" s="16"/>
      <c r="AB254" s="16"/>
    </row>
    <row r="255" spans="1:28" ht="15.75" thickBot="1" x14ac:dyDescent="0.3">
      <c r="A255" s="13">
        <v>160</v>
      </c>
      <c r="B255" s="14" t="s">
        <v>276</v>
      </c>
      <c r="C255" s="13">
        <v>45</v>
      </c>
      <c r="D255" s="15" t="s">
        <v>277</v>
      </c>
      <c r="E255" s="13">
        <v>557437</v>
      </c>
      <c r="F255" s="15" t="s">
        <v>285</v>
      </c>
      <c r="G255" s="13">
        <v>57437</v>
      </c>
      <c r="H255" s="15" t="s">
        <v>285</v>
      </c>
      <c r="I255" s="13">
        <v>57437</v>
      </c>
      <c r="K255" s="17">
        <f>SUMIF(COLLECTE!B:B,I255,COLLECTE!G:G)+SUMIF(DAV!I:I,I255,DAV!K:K)</f>
        <v>-511.77344000000016</v>
      </c>
      <c r="L255" s="16"/>
      <c r="M255" s="16"/>
      <c r="N255" s="17">
        <f>SUMIF(CREDIT!B:B,I255,CREDIT!F:F)+SUMIF(LLD!L:L,I255,LLD!H:H)/1000</f>
        <v>448.60199999999998</v>
      </c>
      <c r="O255" s="16"/>
      <c r="P255" s="16"/>
      <c r="Q255" s="16"/>
      <c r="R255" s="16"/>
      <c r="S255" s="16"/>
      <c r="T255" s="16">
        <f>SUMIF(FORFAIT!B:B,I255,FORFAIT!G:G)</f>
        <v>13</v>
      </c>
      <c r="U255" s="16"/>
      <c r="V255" s="16"/>
      <c r="W255" s="16"/>
      <c r="X255" s="16"/>
      <c r="Y255" s="16"/>
      <c r="Z255" s="16">
        <f>SUMIF(PROACTIF!D:D,I255,PROACTIF!G:G)+SUMIF(PROACTIF!P:P,I255,PROACTIF!S:S)</f>
        <v>4</v>
      </c>
      <c r="AA255" s="16"/>
      <c r="AB255" s="16"/>
    </row>
    <row r="256" spans="1:28" ht="15.75" thickBot="1" x14ac:dyDescent="0.3">
      <c r="A256" s="13">
        <v>160</v>
      </c>
      <c r="B256" s="14" t="s">
        <v>276</v>
      </c>
      <c r="C256" s="13">
        <v>45</v>
      </c>
      <c r="D256" s="15" t="s">
        <v>277</v>
      </c>
      <c r="E256" s="13">
        <v>557440</v>
      </c>
      <c r="F256" s="15" t="s">
        <v>286</v>
      </c>
      <c r="G256" s="13">
        <v>57440</v>
      </c>
      <c r="H256" s="15" t="s">
        <v>286</v>
      </c>
      <c r="I256" s="13">
        <v>57440</v>
      </c>
      <c r="K256" s="17">
        <f>SUMIF(COLLECTE!B:B,I256,COLLECTE!G:G)+SUMIF(DAV!I:I,I256,DAV!K:K)</f>
        <v>890.37821000000008</v>
      </c>
      <c r="L256" s="16"/>
      <c r="M256" s="16"/>
      <c r="N256" s="17">
        <f>SUMIF(CREDIT!B:B,I256,CREDIT!F:F)+SUMIF(LLD!L:L,I256,LLD!H:H)/1000</f>
        <v>1035</v>
      </c>
      <c r="O256" s="16"/>
      <c r="P256" s="16"/>
      <c r="Q256" s="16"/>
      <c r="R256" s="16"/>
      <c r="S256" s="16"/>
      <c r="T256" s="16">
        <f>SUMIF(FORFAIT!B:B,I256,FORFAIT!G:G)</f>
        <v>9</v>
      </c>
      <c r="U256" s="16"/>
      <c r="V256" s="16"/>
      <c r="W256" s="16"/>
      <c r="X256" s="16"/>
      <c r="Y256" s="16"/>
      <c r="Z256" s="16">
        <f>SUMIF(PROACTIF!D:D,I256,PROACTIF!G:G)+SUMIF(PROACTIF!P:P,I256,PROACTIF!S:S)</f>
        <v>0</v>
      </c>
      <c r="AA256" s="16"/>
      <c r="AB256" s="16"/>
    </row>
    <row r="257" spans="1:28" ht="15.75" thickBot="1" x14ac:dyDescent="0.3">
      <c r="A257" s="13">
        <v>160</v>
      </c>
      <c r="B257" s="14" t="s">
        <v>276</v>
      </c>
      <c r="C257" s="13">
        <v>45</v>
      </c>
      <c r="D257" s="15" t="s">
        <v>277</v>
      </c>
      <c r="E257" s="13">
        <v>557441</v>
      </c>
      <c r="F257" s="15" t="s">
        <v>287</v>
      </c>
      <c r="G257" s="13">
        <v>57441</v>
      </c>
      <c r="H257" s="15" t="s">
        <v>287</v>
      </c>
      <c r="I257" s="13">
        <v>57441</v>
      </c>
      <c r="K257" s="17">
        <f>SUMIF(COLLECTE!B:B,I257,COLLECTE!G:G)+SUMIF(DAV!I:I,I257,DAV!K:K)</f>
        <v>-310.82263999999975</v>
      </c>
      <c r="L257" s="16"/>
      <c r="M257" s="16"/>
      <c r="N257" s="17">
        <f>SUMIF(CREDIT!B:B,I257,CREDIT!F:F)+SUMIF(LLD!L:L,I257,LLD!H:H)/1000</f>
        <v>213.95868999999999</v>
      </c>
      <c r="O257" s="16"/>
      <c r="P257" s="16"/>
      <c r="Q257" s="16"/>
      <c r="R257" s="16"/>
      <c r="S257" s="16"/>
      <c r="T257" s="16">
        <f>SUMIF(FORFAIT!B:B,I257,FORFAIT!G:G)</f>
        <v>8</v>
      </c>
      <c r="U257" s="16"/>
      <c r="V257" s="16"/>
      <c r="W257" s="16"/>
      <c r="X257" s="16"/>
      <c r="Y257" s="16"/>
      <c r="Z257" s="16">
        <f>SUMIF(PROACTIF!D:D,I257,PROACTIF!G:G)+SUMIF(PROACTIF!P:P,I257,PROACTIF!S:S)</f>
        <v>3</v>
      </c>
      <c r="AA257" s="16"/>
      <c r="AB257" s="16"/>
    </row>
    <row r="258" spans="1:28" ht="15.75" thickBot="1" x14ac:dyDescent="0.3">
      <c r="A258" s="13">
        <v>160</v>
      </c>
      <c r="B258" s="14" t="s">
        <v>276</v>
      </c>
      <c r="C258" s="13">
        <v>45</v>
      </c>
      <c r="D258" s="15" t="s">
        <v>277</v>
      </c>
      <c r="E258" s="13">
        <v>557439</v>
      </c>
      <c r="F258" s="15" t="s">
        <v>288</v>
      </c>
      <c r="G258" s="13">
        <v>57439</v>
      </c>
      <c r="H258" s="15" t="s">
        <v>288</v>
      </c>
      <c r="I258" s="13">
        <v>57439</v>
      </c>
      <c r="K258" s="17">
        <f>SUMIF(COLLECTE!B:B,I258,COLLECTE!G:G)+SUMIF(DAV!I:I,I258,DAV!K:K)</f>
        <v>-278.35446000000013</v>
      </c>
      <c r="L258" s="16"/>
      <c r="M258" s="16"/>
      <c r="N258" s="17">
        <f>SUMIF(CREDIT!B:B,I258,CREDIT!F:F)+SUMIF(LLD!L:L,I258,LLD!H:H)/1000</f>
        <v>1587.4548299999999</v>
      </c>
      <c r="O258" s="16"/>
      <c r="P258" s="16"/>
      <c r="Q258" s="16"/>
      <c r="R258" s="16"/>
      <c r="S258" s="16"/>
      <c r="T258" s="16">
        <f>SUMIF(FORFAIT!B:B,I258,FORFAIT!G:G)</f>
        <v>16</v>
      </c>
      <c r="U258" s="16"/>
      <c r="V258" s="16"/>
      <c r="W258" s="16"/>
      <c r="X258" s="16"/>
      <c r="Y258" s="16"/>
      <c r="Z258" s="16">
        <f>SUMIF(PROACTIF!D:D,I258,PROACTIF!G:G)+SUMIF(PROACTIF!P:P,I258,PROACTIF!S:S)</f>
        <v>0</v>
      </c>
      <c r="AA258" s="16"/>
      <c r="AB258" s="16"/>
    </row>
    <row r="259" spans="1:28" ht="15.75" thickBot="1" x14ac:dyDescent="0.3">
      <c r="A259" s="13">
        <v>160</v>
      </c>
      <c r="B259" s="14" t="s">
        <v>276</v>
      </c>
      <c r="C259" s="13">
        <v>45</v>
      </c>
      <c r="D259" s="15" t="s">
        <v>277</v>
      </c>
      <c r="E259" s="13">
        <v>457443</v>
      </c>
      <c r="F259" s="15" t="s">
        <v>289</v>
      </c>
      <c r="G259" s="13">
        <v>57443</v>
      </c>
      <c r="H259" s="15" t="s">
        <v>289</v>
      </c>
      <c r="I259" s="13">
        <v>57443</v>
      </c>
      <c r="K259" s="17">
        <f>SUMIF(COLLECTE!B:B,I259,COLLECTE!G:G)+SUMIF(DAV!I:I,I259,DAV!K:K)</f>
        <v>1836.3452199999999</v>
      </c>
      <c r="L259" s="16"/>
      <c r="M259" s="16"/>
      <c r="N259" s="17">
        <f>SUMIF(CREDIT!B:B,I259,CREDIT!F:F)+SUMIF(LLD!L:L,I259,LLD!H:H)/1000</f>
        <v>1824.9981799999998</v>
      </c>
      <c r="O259" s="16"/>
      <c r="P259" s="16"/>
      <c r="Q259" s="16"/>
      <c r="R259" s="16"/>
      <c r="S259" s="16"/>
      <c r="T259" s="16">
        <f>SUMIF(FORFAIT!B:B,I259,FORFAIT!G:G)</f>
        <v>35</v>
      </c>
      <c r="U259" s="16"/>
      <c r="V259" s="16"/>
      <c r="W259" s="16"/>
      <c r="X259" s="16"/>
      <c r="Y259" s="16"/>
      <c r="Z259" s="16">
        <f>SUMIF(PROACTIF!D:D,I259,PROACTIF!G:G)+SUMIF(PROACTIF!P:P,I259,PROACTIF!S:S)</f>
        <v>17</v>
      </c>
      <c r="AA259" s="16"/>
      <c r="AB259" s="16"/>
    </row>
    <row r="260" spans="1:28" ht="15.75" thickBot="1" x14ac:dyDescent="0.3">
      <c r="A260" s="13">
        <v>160</v>
      </c>
      <c r="B260" s="14" t="s">
        <v>276</v>
      </c>
      <c r="C260" s="13">
        <v>45</v>
      </c>
      <c r="D260" s="15" t="s">
        <v>277</v>
      </c>
      <c r="E260" s="13">
        <v>557444</v>
      </c>
      <c r="F260" s="15" t="s">
        <v>290</v>
      </c>
      <c r="G260" s="13">
        <v>57444</v>
      </c>
      <c r="H260" s="15" t="s">
        <v>290</v>
      </c>
      <c r="I260" s="13">
        <v>57444</v>
      </c>
      <c r="K260" s="17">
        <f>SUMIF(COLLECTE!B:B,I260,COLLECTE!G:G)+SUMIF(DAV!I:I,I260,DAV!K:K)</f>
        <v>984.6947899999999</v>
      </c>
      <c r="L260" s="16"/>
      <c r="M260" s="16"/>
      <c r="N260" s="17">
        <f>SUMIF(CREDIT!B:B,I260,CREDIT!F:F)+SUMIF(LLD!L:L,I260,LLD!H:H)/1000</f>
        <v>410.51</v>
      </c>
      <c r="O260" s="16"/>
      <c r="P260" s="16"/>
      <c r="Q260" s="16"/>
      <c r="R260" s="16"/>
      <c r="S260" s="16"/>
      <c r="T260" s="16">
        <f>SUMIF(FORFAIT!B:B,I260,FORFAIT!G:G)</f>
        <v>18</v>
      </c>
      <c r="U260" s="16"/>
      <c r="V260" s="16"/>
      <c r="W260" s="16"/>
      <c r="X260" s="16"/>
      <c r="Y260" s="16"/>
      <c r="Z260" s="16">
        <f>SUMIF(PROACTIF!D:D,I260,PROACTIF!G:G)+SUMIF(PROACTIF!P:P,I260,PROACTIF!S:S)</f>
        <v>15</v>
      </c>
      <c r="AA260" s="16"/>
      <c r="AB260" s="16"/>
    </row>
    <row r="261" spans="1:28" ht="15.75" thickBot="1" x14ac:dyDescent="0.3">
      <c r="A261" s="13">
        <v>160</v>
      </c>
      <c r="B261" s="14" t="s">
        <v>276</v>
      </c>
      <c r="C261" s="13">
        <v>45</v>
      </c>
      <c r="D261" s="15" t="s">
        <v>277</v>
      </c>
      <c r="E261" s="13">
        <v>557445</v>
      </c>
      <c r="F261" s="15" t="s">
        <v>291</v>
      </c>
      <c r="G261" s="13">
        <v>57445</v>
      </c>
      <c r="H261" s="15" t="s">
        <v>291</v>
      </c>
      <c r="I261" s="13">
        <v>57445</v>
      </c>
      <c r="K261" s="17">
        <f>SUMIF(COLLECTE!B:B,I261,COLLECTE!G:G)+SUMIF(DAV!I:I,I261,DAV!K:K)</f>
        <v>272.74849</v>
      </c>
      <c r="L261" s="16"/>
      <c r="M261" s="16"/>
      <c r="N261" s="17">
        <f>SUMIF(CREDIT!B:B,I261,CREDIT!F:F)+SUMIF(LLD!L:L,I261,LLD!H:H)/1000</f>
        <v>451.5</v>
      </c>
      <c r="O261" s="16"/>
      <c r="P261" s="16"/>
      <c r="Q261" s="16"/>
      <c r="R261" s="16"/>
      <c r="S261" s="16"/>
      <c r="T261" s="16">
        <f>SUMIF(FORFAIT!B:B,I261,FORFAIT!G:G)</f>
        <v>10</v>
      </c>
      <c r="U261" s="16"/>
      <c r="V261" s="16"/>
      <c r="W261" s="16"/>
      <c r="X261" s="16"/>
      <c r="Y261" s="16"/>
      <c r="Z261" s="16">
        <f>SUMIF(PROACTIF!D:D,I261,PROACTIF!G:G)+SUMIF(PROACTIF!P:P,I261,PROACTIF!S:S)</f>
        <v>-4</v>
      </c>
      <c r="AA261" s="16"/>
      <c r="AB261" s="16"/>
    </row>
    <row r="262" spans="1:28" ht="15.75" thickBot="1" x14ac:dyDescent="0.3">
      <c r="A262" s="13">
        <v>160</v>
      </c>
      <c r="B262" s="14" t="s">
        <v>276</v>
      </c>
      <c r="C262" s="13">
        <v>45</v>
      </c>
      <c r="D262" s="15" t="s">
        <v>277</v>
      </c>
      <c r="E262" s="13">
        <v>457446</v>
      </c>
      <c r="F262" s="15" t="s">
        <v>292</v>
      </c>
      <c r="G262" s="13">
        <v>57446</v>
      </c>
      <c r="H262" s="15" t="s">
        <v>292</v>
      </c>
      <c r="I262" s="13">
        <v>57446</v>
      </c>
      <c r="K262" s="17">
        <f>SUMIF(COLLECTE!B:B,I262,COLLECTE!G:G)+SUMIF(DAV!I:I,I262,DAV!K:K)</f>
        <v>965.25236999999993</v>
      </c>
      <c r="L262" s="16"/>
      <c r="M262" s="16"/>
      <c r="N262" s="17">
        <f>SUMIF(CREDIT!B:B,I262,CREDIT!F:F)+SUMIF(LLD!L:L,I262,LLD!H:H)/1000</f>
        <v>1030.6570199999999</v>
      </c>
      <c r="O262" s="16"/>
      <c r="P262" s="16"/>
      <c r="Q262" s="16"/>
      <c r="R262" s="16"/>
      <c r="S262" s="16"/>
      <c r="T262" s="16">
        <f>SUMIF(FORFAIT!B:B,I262,FORFAIT!G:G)</f>
        <v>23</v>
      </c>
      <c r="U262" s="16"/>
      <c r="V262" s="16"/>
      <c r="W262" s="16"/>
      <c r="X262" s="16"/>
      <c r="Y262" s="16"/>
      <c r="Z262" s="16">
        <f>SUMIF(PROACTIF!D:D,I262,PROACTIF!G:G)+SUMIF(PROACTIF!P:P,I262,PROACTIF!S:S)</f>
        <v>2</v>
      </c>
      <c r="AA262" s="16"/>
      <c r="AB262" s="16"/>
    </row>
    <row r="263" spans="1:28" ht="15.75" thickBot="1" x14ac:dyDescent="0.3">
      <c r="A263" s="13">
        <v>160</v>
      </c>
      <c r="B263" s="14" t="s">
        <v>276</v>
      </c>
      <c r="C263" s="13">
        <v>45</v>
      </c>
      <c r="D263" s="15" t="s">
        <v>277</v>
      </c>
      <c r="E263" s="13">
        <v>557447</v>
      </c>
      <c r="F263" s="15" t="s">
        <v>293</v>
      </c>
      <c r="G263" s="13">
        <v>57447</v>
      </c>
      <c r="H263" s="15" t="s">
        <v>293</v>
      </c>
      <c r="I263" s="13">
        <v>57447</v>
      </c>
      <c r="K263" s="17">
        <f>SUMIF(COLLECTE!B:B,I263,COLLECTE!G:G)+SUMIF(DAV!I:I,I263,DAV!K:K)</f>
        <v>64.574260000000024</v>
      </c>
      <c r="L263" s="16"/>
      <c r="M263" s="16"/>
      <c r="N263" s="17">
        <f>SUMIF(CREDIT!B:B,I263,CREDIT!F:F)+SUMIF(LLD!L:L,I263,LLD!H:H)/1000</f>
        <v>96.397000000000006</v>
      </c>
      <c r="O263" s="16"/>
      <c r="P263" s="16"/>
      <c r="Q263" s="16"/>
      <c r="R263" s="16"/>
      <c r="S263" s="16"/>
      <c r="T263" s="16">
        <f>SUMIF(FORFAIT!B:B,I263,FORFAIT!G:G)</f>
        <v>6</v>
      </c>
      <c r="U263" s="16"/>
      <c r="V263" s="16"/>
      <c r="W263" s="16"/>
      <c r="X263" s="16"/>
      <c r="Y263" s="16"/>
      <c r="Z263" s="16">
        <f>SUMIF(PROACTIF!D:D,I263,PROACTIF!G:G)+SUMIF(PROACTIF!P:P,I263,PROACTIF!S:S)</f>
        <v>2</v>
      </c>
      <c r="AA263" s="16"/>
      <c r="AB263" s="16"/>
    </row>
    <row r="264" spans="1:28" ht="15.75" thickBot="1" x14ac:dyDescent="0.3">
      <c r="A264" s="13">
        <v>160</v>
      </c>
      <c r="B264" s="14" t="s">
        <v>276</v>
      </c>
      <c r="C264" s="13">
        <v>45</v>
      </c>
      <c r="D264" s="15" t="s">
        <v>277</v>
      </c>
      <c r="E264" s="13">
        <v>457453</v>
      </c>
      <c r="F264" s="15" t="s">
        <v>294</v>
      </c>
      <c r="G264" s="13">
        <v>57453</v>
      </c>
      <c r="H264" s="15" t="s">
        <v>294</v>
      </c>
      <c r="I264" s="13">
        <v>57453</v>
      </c>
      <c r="K264" s="17">
        <f>SUMIF(COLLECTE!B:B,I264,COLLECTE!G:G)+SUMIF(DAV!I:I,I264,DAV!K:K)</f>
        <v>877.5397999999999</v>
      </c>
      <c r="L264" s="16"/>
      <c r="M264" s="16"/>
      <c r="N264" s="17">
        <f>SUMIF(CREDIT!B:B,I264,CREDIT!F:F)+SUMIF(LLD!L:L,I264,LLD!H:H)/1000</f>
        <v>1625.2443900000001</v>
      </c>
      <c r="O264" s="16"/>
      <c r="P264" s="16"/>
      <c r="Q264" s="16"/>
      <c r="R264" s="16"/>
      <c r="S264" s="16"/>
      <c r="T264" s="16">
        <f>SUMIF(FORFAIT!B:B,I264,FORFAIT!G:G)</f>
        <v>43</v>
      </c>
      <c r="U264" s="16"/>
      <c r="V264" s="16"/>
      <c r="W264" s="16"/>
      <c r="X264" s="16"/>
      <c r="Y264" s="16"/>
      <c r="Z264" s="16">
        <f>SUMIF(PROACTIF!D:D,I264,PROACTIF!G:G)+SUMIF(PROACTIF!P:P,I264,PROACTIF!S:S)</f>
        <v>-7</v>
      </c>
      <c r="AA264" s="16"/>
      <c r="AB264" s="16"/>
    </row>
    <row r="265" spans="1:28" ht="15.75" thickBot="1" x14ac:dyDescent="0.3">
      <c r="A265" s="13">
        <v>160</v>
      </c>
      <c r="B265" s="14" t="s">
        <v>276</v>
      </c>
      <c r="C265" s="13">
        <v>45</v>
      </c>
      <c r="D265" s="15" t="s">
        <v>277</v>
      </c>
      <c r="E265" s="13">
        <v>557459</v>
      </c>
      <c r="F265" s="15" t="s">
        <v>295</v>
      </c>
      <c r="G265" s="13">
        <v>57459</v>
      </c>
      <c r="H265" s="15" t="s">
        <v>295</v>
      </c>
      <c r="I265" s="13">
        <v>57459</v>
      </c>
      <c r="K265" s="17">
        <f>SUMIF(COLLECTE!B:B,I265,COLLECTE!G:G)+SUMIF(DAV!I:I,I265,DAV!K:K)</f>
        <v>-110.27108999999999</v>
      </c>
      <c r="L265" s="16"/>
      <c r="M265" s="16"/>
      <c r="N265" s="17">
        <f>SUMIF(CREDIT!B:B,I265,CREDIT!F:F)+SUMIF(LLD!L:L,I265,LLD!H:H)/1000</f>
        <v>102</v>
      </c>
      <c r="O265" s="16"/>
      <c r="P265" s="16"/>
      <c r="Q265" s="16"/>
      <c r="R265" s="16"/>
      <c r="S265" s="16"/>
      <c r="T265" s="16">
        <f>SUMIF(FORFAIT!B:B,I265,FORFAIT!G:G)</f>
        <v>8</v>
      </c>
      <c r="U265" s="16"/>
      <c r="V265" s="16"/>
      <c r="W265" s="16"/>
      <c r="X265" s="16"/>
      <c r="Y265" s="16"/>
      <c r="Z265" s="16">
        <f>SUMIF(PROACTIF!D:D,I265,PROACTIF!G:G)+SUMIF(PROACTIF!P:P,I265,PROACTIF!S:S)</f>
        <v>-1</v>
      </c>
      <c r="AA265" s="16"/>
      <c r="AB265" s="16"/>
    </row>
    <row r="266" spans="1:28" ht="15.75" thickBot="1" x14ac:dyDescent="0.3">
      <c r="A266" s="13">
        <v>160</v>
      </c>
      <c r="B266" s="14" t="s">
        <v>276</v>
      </c>
      <c r="C266" s="13">
        <v>45</v>
      </c>
      <c r="D266" s="15" t="s">
        <v>277</v>
      </c>
      <c r="E266" s="13">
        <v>557559</v>
      </c>
      <c r="F266" s="15" t="s">
        <v>296</v>
      </c>
      <c r="G266" s="13">
        <v>57559</v>
      </c>
      <c r="H266" s="15" t="s">
        <v>296</v>
      </c>
      <c r="I266" s="13">
        <v>57559</v>
      </c>
      <c r="K266" s="17">
        <f>SUMIF(COLLECTE!B:B,I266,COLLECTE!G:G)+SUMIF(DAV!I:I,I266,DAV!K:K)</f>
        <v>5.9358000000001994</v>
      </c>
      <c r="L266" s="16"/>
      <c r="M266" s="16"/>
      <c r="N266" s="17">
        <f>SUMIF(CREDIT!B:B,I266,CREDIT!F:F)+SUMIF(LLD!L:L,I266,LLD!H:H)/1000</f>
        <v>337.31011999999998</v>
      </c>
      <c r="O266" s="16"/>
      <c r="P266" s="16"/>
      <c r="Q266" s="16"/>
      <c r="R266" s="16"/>
      <c r="S266" s="16"/>
      <c r="T266" s="16">
        <f>SUMIF(FORFAIT!B:B,I266,FORFAIT!G:G)</f>
        <v>7</v>
      </c>
      <c r="U266" s="16"/>
      <c r="V266" s="16"/>
      <c r="W266" s="16"/>
      <c r="X266" s="16"/>
      <c r="Y266" s="16"/>
      <c r="Z266" s="16">
        <f>SUMIF(PROACTIF!D:D,I266,PROACTIF!G:G)+SUMIF(PROACTIF!P:P,I266,PROACTIF!S:S)</f>
        <v>-4</v>
      </c>
      <c r="AA266" s="16"/>
      <c r="AB266" s="16"/>
    </row>
    <row r="267" spans="1:28" ht="15.75" thickBot="1" x14ac:dyDescent="0.3">
      <c r="A267" s="13">
        <v>160</v>
      </c>
      <c r="B267" s="14" t="s">
        <v>276</v>
      </c>
      <c r="C267" s="13">
        <v>45</v>
      </c>
      <c r="D267" s="15" t="s">
        <v>277</v>
      </c>
      <c r="E267" s="13">
        <v>457574</v>
      </c>
      <c r="F267" s="15" t="s">
        <v>297</v>
      </c>
      <c r="G267" s="13">
        <v>57574</v>
      </c>
      <c r="H267" s="15" t="s">
        <v>297</v>
      </c>
      <c r="I267" s="13">
        <v>57574</v>
      </c>
      <c r="K267" s="17">
        <f>SUMIF(COLLECTE!B:B,I267,COLLECTE!G:G)+SUMIF(DAV!I:I,I267,DAV!K:K)</f>
        <v>-133.03037999999995</v>
      </c>
      <c r="L267" s="16"/>
      <c r="M267" s="16"/>
      <c r="N267" s="17">
        <f>SUMIF(CREDIT!B:B,I267,CREDIT!F:F)+SUMIF(LLD!L:L,I267,LLD!H:H)/1000</f>
        <v>235</v>
      </c>
      <c r="O267" s="16"/>
      <c r="P267" s="16"/>
      <c r="Q267" s="16"/>
      <c r="R267" s="16"/>
      <c r="S267" s="16"/>
      <c r="T267" s="16">
        <f>SUMIF(FORFAIT!B:B,I267,FORFAIT!G:G)</f>
        <v>6</v>
      </c>
      <c r="U267" s="16"/>
      <c r="V267" s="16"/>
      <c r="W267" s="16"/>
      <c r="X267" s="16"/>
      <c r="Y267" s="16"/>
      <c r="Z267" s="16">
        <f>SUMIF(PROACTIF!D:D,I267,PROACTIF!G:G)+SUMIF(PROACTIF!P:P,I267,PROACTIF!S:S)</f>
        <v>-1</v>
      </c>
      <c r="AA267" s="16"/>
      <c r="AB267" s="16"/>
    </row>
    <row r="268" spans="1:28" ht="15.75" thickBot="1" x14ac:dyDescent="0.3">
      <c r="A268" s="13">
        <v>160</v>
      </c>
      <c r="B268" s="14" t="s">
        <v>276</v>
      </c>
      <c r="C268" s="13">
        <v>45</v>
      </c>
      <c r="D268" s="15" t="s">
        <v>277</v>
      </c>
      <c r="E268" s="13">
        <v>557612</v>
      </c>
      <c r="F268" s="15" t="s">
        <v>298</v>
      </c>
      <c r="G268" s="13">
        <v>57612</v>
      </c>
      <c r="H268" s="15" t="s">
        <v>298</v>
      </c>
      <c r="I268" s="13">
        <v>57612</v>
      </c>
      <c r="K268" s="17">
        <f>SUMIF(COLLECTE!B:B,I268,COLLECTE!G:G)+SUMIF(DAV!I:I,I268,DAV!K:K)</f>
        <v>1034.0119</v>
      </c>
      <c r="L268" s="16"/>
      <c r="M268" s="16"/>
      <c r="N268" s="17">
        <f>SUMIF(CREDIT!B:B,I268,CREDIT!F:F)+SUMIF(LLD!L:L,I268,LLD!H:H)/1000</f>
        <v>414.85</v>
      </c>
      <c r="O268" s="16"/>
      <c r="P268" s="16"/>
      <c r="Q268" s="16"/>
      <c r="R268" s="16"/>
      <c r="S268" s="16"/>
      <c r="T268" s="16">
        <f>SUMIF(FORFAIT!B:B,I268,FORFAIT!G:G)</f>
        <v>20</v>
      </c>
      <c r="U268" s="16"/>
      <c r="V268" s="16"/>
      <c r="W268" s="16"/>
      <c r="X268" s="16"/>
      <c r="Y268" s="16"/>
      <c r="Z268" s="16">
        <f>SUMIF(PROACTIF!D:D,I268,PROACTIF!G:G)+SUMIF(PROACTIF!P:P,I268,PROACTIF!S:S)</f>
        <v>-2</v>
      </c>
      <c r="AA268" s="16"/>
      <c r="AB268" s="16"/>
    </row>
    <row r="269" spans="1:28" ht="15.75" thickBot="1" x14ac:dyDescent="0.3">
      <c r="A269" s="13">
        <v>160</v>
      </c>
      <c r="B269" s="14" t="s">
        <v>276</v>
      </c>
      <c r="C269" s="13">
        <v>45</v>
      </c>
      <c r="D269" s="15" t="s">
        <v>277</v>
      </c>
      <c r="E269" s="13">
        <v>557712</v>
      </c>
      <c r="F269" s="15" t="s">
        <v>299</v>
      </c>
      <c r="G269" s="13">
        <v>57712</v>
      </c>
      <c r="H269" s="15" t="s">
        <v>299</v>
      </c>
      <c r="I269" s="13">
        <v>57712</v>
      </c>
      <c r="K269" s="17">
        <f>SUMIF(COLLECTE!B:B,I269,COLLECTE!G:G)+SUMIF(DAV!I:I,I269,DAV!K:K)</f>
        <v>74.027110000000107</v>
      </c>
      <c r="L269" s="16"/>
      <c r="M269" s="16"/>
      <c r="N269" s="17">
        <f>SUMIF(CREDIT!B:B,I269,CREDIT!F:F)+SUMIF(LLD!L:L,I269,LLD!H:H)/1000</f>
        <v>186.6</v>
      </c>
      <c r="O269" s="16"/>
      <c r="P269" s="16"/>
      <c r="Q269" s="16"/>
      <c r="R269" s="16"/>
      <c r="S269" s="16"/>
      <c r="T269" s="16">
        <f>SUMIF(FORFAIT!B:B,I269,FORFAIT!G:G)</f>
        <v>22</v>
      </c>
      <c r="U269" s="16"/>
      <c r="V269" s="16"/>
      <c r="W269" s="16"/>
      <c r="X269" s="16"/>
      <c r="Y269" s="16"/>
      <c r="Z269" s="16">
        <f>SUMIF(PROACTIF!D:D,I269,PROACTIF!G:G)+SUMIF(PROACTIF!P:P,I269,PROACTIF!S:S)</f>
        <v>7</v>
      </c>
      <c r="AA269" s="16"/>
      <c r="AB269" s="16"/>
    </row>
    <row r="270" spans="1:28" ht="15.75" thickBot="1" x14ac:dyDescent="0.3">
      <c r="A270" s="13">
        <v>160</v>
      </c>
      <c r="B270" s="14" t="s">
        <v>276</v>
      </c>
      <c r="C270" s="13">
        <v>42</v>
      </c>
      <c r="D270" s="15" t="s">
        <v>300</v>
      </c>
      <c r="E270" s="13">
        <v>457163</v>
      </c>
      <c r="F270" s="15" t="s">
        <v>301</v>
      </c>
      <c r="G270" s="13">
        <v>57163</v>
      </c>
      <c r="H270" s="15" t="s">
        <v>301</v>
      </c>
      <c r="I270" s="13">
        <v>57163</v>
      </c>
      <c r="K270" s="17">
        <f>SUMIF(COLLECTE!B:B,I270,COLLECTE!G:G)+SUMIF(DAV!I:I,I270,DAV!K:K)</f>
        <v>-91.888069999999985</v>
      </c>
      <c r="L270" s="16"/>
      <c r="M270" s="16"/>
      <c r="N270" s="17">
        <f>SUMIF(CREDIT!B:B,I270,CREDIT!F:F)+SUMIF(LLD!L:L,I270,LLD!H:H)/1000</f>
        <v>105</v>
      </c>
      <c r="O270" s="16"/>
      <c r="P270" s="16"/>
      <c r="Q270" s="16"/>
      <c r="R270" s="16"/>
      <c r="S270" s="16"/>
      <c r="T270" s="16">
        <f>SUMIF(FORFAIT!B:B,I270,FORFAIT!G:G)</f>
        <v>5</v>
      </c>
      <c r="U270" s="16"/>
      <c r="V270" s="16"/>
      <c r="W270" s="16"/>
      <c r="X270" s="16"/>
      <c r="Y270" s="16"/>
      <c r="Z270" s="16">
        <f>SUMIF(PROACTIF!D:D,I270,PROACTIF!G:G)+SUMIF(PROACTIF!P:P,I270,PROACTIF!S:S)</f>
        <v>5</v>
      </c>
      <c r="AA270" s="16"/>
      <c r="AB270" s="16"/>
    </row>
    <row r="271" spans="1:28" ht="15.75" thickBot="1" x14ac:dyDescent="0.3">
      <c r="A271" s="13">
        <v>160</v>
      </c>
      <c r="B271" s="14" t="s">
        <v>276</v>
      </c>
      <c r="C271" s="13">
        <v>42</v>
      </c>
      <c r="D271" s="15" t="s">
        <v>300</v>
      </c>
      <c r="E271" s="13">
        <v>457165</v>
      </c>
      <c r="F271" s="15" t="s">
        <v>302</v>
      </c>
      <c r="G271" s="13">
        <v>57165</v>
      </c>
      <c r="H271" s="15" t="s">
        <v>302</v>
      </c>
      <c r="I271" s="13">
        <v>57165</v>
      </c>
      <c r="K271" s="17">
        <f>SUMIF(COLLECTE!B:B,I271,COLLECTE!G:G)+SUMIF(DAV!I:I,I271,DAV!K:K)</f>
        <v>31.630720000000004</v>
      </c>
      <c r="L271" s="16"/>
      <c r="M271" s="16"/>
      <c r="N271" s="17">
        <f>SUMIF(CREDIT!B:B,I271,CREDIT!F:F)+SUMIF(LLD!L:L,I271,LLD!H:H)/1000</f>
        <v>0</v>
      </c>
      <c r="O271" s="16"/>
      <c r="P271" s="16"/>
      <c r="Q271" s="16"/>
      <c r="R271" s="16"/>
      <c r="S271" s="16"/>
      <c r="T271" s="16">
        <f>SUMIF(FORFAIT!B:B,I271,FORFAIT!G:G)</f>
        <v>3</v>
      </c>
      <c r="U271" s="16"/>
      <c r="V271" s="16"/>
      <c r="W271" s="16"/>
      <c r="X271" s="16"/>
      <c r="Y271" s="16"/>
      <c r="Z271" s="16">
        <f>SUMIF(PROACTIF!D:D,I271,PROACTIF!G:G)+SUMIF(PROACTIF!P:P,I271,PROACTIF!S:S)</f>
        <v>0</v>
      </c>
      <c r="AA271" s="16"/>
      <c r="AB271" s="16"/>
    </row>
    <row r="272" spans="1:28" ht="15.75" thickBot="1" x14ac:dyDescent="0.3">
      <c r="A272" s="13">
        <v>160</v>
      </c>
      <c r="B272" s="14" t="s">
        <v>276</v>
      </c>
      <c r="C272" s="13">
        <v>42</v>
      </c>
      <c r="D272" s="15" t="s">
        <v>300</v>
      </c>
      <c r="E272" s="13">
        <v>557210</v>
      </c>
      <c r="F272" s="15" t="s">
        <v>303</v>
      </c>
      <c r="G272" s="13">
        <v>57210</v>
      </c>
      <c r="H272" s="15" t="s">
        <v>303</v>
      </c>
      <c r="I272" s="13">
        <v>57210</v>
      </c>
      <c r="K272" s="17">
        <f>SUMIF(COLLECTE!B:B,I272,COLLECTE!G:G)+SUMIF(DAV!I:I,I272,DAV!K:K)</f>
        <v>-2.7663400000000706</v>
      </c>
      <c r="L272" s="16"/>
      <c r="M272" s="16"/>
      <c r="N272" s="17">
        <f>SUMIF(CREDIT!B:B,I272,CREDIT!F:F)+SUMIF(LLD!L:L,I272,LLD!H:H)/1000</f>
        <v>34.71</v>
      </c>
      <c r="O272" s="16"/>
      <c r="P272" s="16"/>
      <c r="Q272" s="16"/>
      <c r="R272" s="16"/>
      <c r="S272" s="16"/>
      <c r="T272" s="16">
        <f>SUMIF(FORFAIT!B:B,I272,FORFAIT!G:G)</f>
        <v>27</v>
      </c>
      <c r="U272" s="16"/>
      <c r="V272" s="16"/>
      <c r="W272" s="16"/>
      <c r="X272" s="16"/>
      <c r="Y272" s="16"/>
      <c r="Z272" s="16">
        <f>SUMIF(PROACTIF!D:D,I272,PROACTIF!G:G)+SUMIF(PROACTIF!P:P,I272,PROACTIF!S:S)</f>
        <v>3</v>
      </c>
      <c r="AA272" s="16"/>
      <c r="AB272" s="16"/>
    </row>
    <row r="273" spans="1:28" ht="15.75" thickBot="1" x14ac:dyDescent="0.3">
      <c r="A273" s="13">
        <v>160</v>
      </c>
      <c r="B273" s="14" t="s">
        <v>276</v>
      </c>
      <c r="C273" s="13">
        <v>42</v>
      </c>
      <c r="D273" s="15" t="s">
        <v>300</v>
      </c>
      <c r="E273" s="13">
        <v>557250</v>
      </c>
      <c r="F273" s="15" t="s">
        <v>304</v>
      </c>
      <c r="G273" s="13">
        <v>57250</v>
      </c>
      <c r="H273" s="15" t="s">
        <v>304</v>
      </c>
      <c r="I273" s="13">
        <v>57250</v>
      </c>
      <c r="K273" s="17">
        <f>SUMIF(COLLECTE!B:B,I273,COLLECTE!G:G)+SUMIF(DAV!I:I,I273,DAV!K:K)</f>
        <v>321.01008000000002</v>
      </c>
      <c r="L273" s="16"/>
      <c r="M273" s="16"/>
      <c r="N273" s="17">
        <f>SUMIF(CREDIT!B:B,I273,CREDIT!F:F)+SUMIF(LLD!L:L,I273,LLD!H:H)/1000</f>
        <v>45</v>
      </c>
      <c r="O273" s="16"/>
      <c r="P273" s="16"/>
      <c r="Q273" s="16"/>
      <c r="R273" s="16"/>
      <c r="S273" s="16"/>
      <c r="T273" s="16">
        <f>SUMIF(FORFAIT!B:B,I273,FORFAIT!G:G)</f>
        <v>6</v>
      </c>
      <c r="U273" s="16"/>
      <c r="V273" s="16"/>
      <c r="W273" s="16"/>
      <c r="X273" s="16"/>
      <c r="Y273" s="16"/>
      <c r="Z273" s="16">
        <f>SUMIF(PROACTIF!D:D,I273,PROACTIF!G:G)+SUMIF(PROACTIF!P:P,I273,PROACTIF!S:S)</f>
        <v>0</v>
      </c>
      <c r="AA273" s="16"/>
      <c r="AB273" s="16"/>
    </row>
    <row r="274" spans="1:28" ht="15.75" thickBot="1" x14ac:dyDescent="0.3">
      <c r="A274" s="13">
        <v>160</v>
      </c>
      <c r="B274" s="14" t="s">
        <v>276</v>
      </c>
      <c r="C274" s="13">
        <v>42</v>
      </c>
      <c r="D274" s="15" t="s">
        <v>300</v>
      </c>
      <c r="E274" s="13">
        <v>457258</v>
      </c>
      <c r="F274" s="15" t="s">
        <v>305</v>
      </c>
      <c r="G274" s="13">
        <v>57258</v>
      </c>
      <c r="H274" s="15" t="s">
        <v>305</v>
      </c>
      <c r="I274" s="13">
        <v>57258</v>
      </c>
      <c r="K274" s="17">
        <f>SUMIF(COLLECTE!B:B,I274,COLLECTE!G:G)+SUMIF(DAV!I:I,I274,DAV!K:K)</f>
        <v>-157.96595000000011</v>
      </c>
      <c r="L274" s="16"/>
      <c r="M274" s="16"/>
      <c r="N274" s="17">
        <f>SUMIF(CREDIT!B:B,I274,CREDIT!F:F)+SUMIF(LLD!L:L,I274,LLD!H:H)/1000</f>
        <v>281.65699999999998</v>
      </c>
      <c r="O274" s="16"/>
      <c r="P274" s="16"/>
      <c r="Q274" s="16"/>
      <c r="R274" s="16"/>
      <c r="S274" s="16"/>
      <c r="T274" s="16">
        <f>SUMIF(FORFAIT!B:B,I274,FORFAIT!G:G)</f>
        <v>6</v>
      </c>
      <c r="U274" s="16"/>
      <c r="V274" s="16"/>
      <c r="W274" s="16"/>
      <c r="X274" s="16"/>
      <c r="Y274" s="16"/>
      <c r="Z274" s="16">
        <f>SUMIF(PROACTIF!D:D,I274,PROACTIF!G:G)+SUMIF(PROACTIF!P:P,I274,PROACTIF!S:S)</f>
        <v>3</v>
      </c>
      <c r="AA274" s="16"/>
      <c r="AB274" s="16"/>
    </row>
    <row r="275" spans="1:28" ht="15.75" thickBot="1" x14ac:dyDescent="0.3">
      <c r="A275" s="13">
        <v>160</v>
      </c>
      <c r="B275" s="14" t="s">
        <v>276</v>
      </c>
      <c r="C275" s="13">
        <v>42</v>
      </c>
      <c r="D275" s="15" t="s">
        <v>300</v>
      </c>
      <c r="E275" s="13">
        <v>557305</v>
      </c>
      <c r="F275" s="15" t="s">
        <v>306</v>
      </c>
      <c r="G275" s="13">
        <v>57305</v>
      </c>
      <c r="H275" s="15" t="s">
        <v>306</v>
      </c>
      <c r="I275" s="13">
        <v>57305</v>
      </c>
      <c r="K275" s="17">
        <f>SUMIF(COLLECTE!B:B,I275,COLLECTE!G:G)+SUMIF(DAV!I:I,I275,DAV!K:K)</f>
        <v>40.431380000000104</v>
      </c>
      <c r="L275" s="16"/>
      <c r="M275" s="16"/>
      <c r="N275" s="17">
        <f>SUMIF(CREDIT!B:B,I275,CREDIT!F:F)+SUMIF(LLD!L:L,I275,LLD!H:H)/1000</f>
        <v>1.6289800000000001</v>
      </c>
      <c r="O275" s="16"/>
      <c r="P275" s="16"/>
      <c r="Q275" s="16"/>
      <c r="R275" s="16"/>
      <c r="S275" s="16"/>
      <c r="T275" s="16">
        <f>SUMIF(FORFAIT!B:B,I275,FORFAIT!G:G)</f>
        <v>3</v>
      </c>
      <c r="U275" s="16"/>
      <c r="V275" s="16"/>
      <c r="W275" s="16"/>
      <c r="X275" s="16"/>
      <c r="Y275" s="16"/>
      <c r="Z275" s="16">
        <f>SUMIF(PROACTIF!D:D,I275,PROACTIF!G:G)+SUMIF(PROACTIF!P:P,I275,PROACTIF!S:S)</f>
        <v>-1</v>
      </c>
      <c r="AA275" s="16"/>
      <c r="AB275" s="16"/>
    </row>
    <row r="276" spans="1:28" ht="15.75" thickBot="1" x14ac:dyDescent="0.3">
      <c r="A276" s="13">
        <v>160</v>
      </c>
      <c r="B276" s="14" t="s">
        <v>276</v>
      </c>
      <c r="C276" s="13">
        <v>42</v>
      </c>
      <c r="D276" s="15" t="s">
        <v>300</v>
      </c>
      <c r="E276" s="13">
        <v>457308</v>
      </c>
      <c r="F276" s="15" t="s">
        <v>307</v>
      </c>
      <c r="G276" s="13">
        <v>57308</v>
      </c>
      <c r="H276" s="15" t="s">
        <v>307</v>
      </c>
      <c r="I276" s="13">
        <v>57308</v>
      </c>
      <c r="K276" s="17">
        <f>SUMIF(COLLECTE!B:B,I276,COLLECTE!G:G)+SUMIF(DAV!I:I,I276,DAV!K:K)</f>
        <v>1034.4780199999998</v>
      </c>
      <c r="L276" s="16"/>
      <c r="M276" s="16"/>
      <c r="N276" s="17">
        <f>SUMIF(CREDIT!B:B,I276,CREDIT!F:F)+SUMIF(LLD!L:L,I276,LLD!H:H)/1000</f>
        <v>2010.8915099999999</v>
      </c>
      <c r="O276" s="16"/>
      <c r="P276" s="16"/>
      <c r="Q276" s="16"/>
      <c r="R276" s="16"/>
      <c r="S276" s="16"/>
      <c r="T276" s="16">
        <f>SUMIF(FORFAIT!B:B,I276,FORFAIT!G:G)</f>
        <v>32</v>
      </c>
      <c r="U276" s="16"/>
      <c r="V276" s="16"/>
      <c r="W276" s="16"/>
      <c r="X276" s="16"/>
      <c r="Y276" s="16"/>
      <c r="Z276" s="16">
        <f>SUMIF(PROACTIF!D:D,I276,PROACTIF!G:G)+SUMIF(PROACTIF!P:P,I276,PROACTIF!S:S)</f>
        <v>7</v>
      </c>
      <c r="AA276" s="16"/>
      <c r="AB276" s="16"/>
    </row>
    <row r="277" spans="1:28" ht="15.75" thickBot="1" x14ac:dyDescent="0.3">
      <c r="A277" s="13">
        <v>160</v>
      </c>
      <c r="B277" s="14" t="s">
        <v>276</v>
      </c>
      <c r="C277" s="13">
        <v>42</v>
      </c>
      <c r="D277" s="15" t="s">
        <v>300</v>
      </c>
      <c r="E277" s="13">
        <v>457345</v>
      </c>
      <c r="F277" s="15" t="s">
        <v>308</v>
      </c>
      <c r="G277" s="13">
        <v>57345</v>
      </c>
      <c r="H277" s="15" t="s">
        <v>308</v>
      </c>
      <c r="I277" s="13">
        <v>57345</v>
      </c>
      <c r="K277" s="17">
        <f>SUMIF(COLLECTE!B:B,I277,COLLECTE!G:G)+SUMIF(DAV!I:I,I277,DAV!K:K)</f>
        <v>86.636089999999939</v>
      </c>
      <c r="L277" s="16"/>
      <c r="M277" s="16"/>
      <c r="N277" s="17">
        <f>SUMIF(CREDIT!B:B,I277,CREDIT!F:F)+SUMIF(LLD!L:L,I277,LLD!H:H)/1000</f>
        <v>33.5</v>
      </c>
      <c r="O277" s="16"/>
      <c r="P277" s="16"/>
      <c r="Q277" s="16"/>
      <c r="R277" s="16"/>
      <c r="S277" s="16"/>
      <c r="T277" s="16">
        <f>SUMIF(FORFAIT!B:B,I277,FORFAIT!G:G)</f>
        <v>7</v>
      </c>
      <c r="U277" s="16"/>
      <c r="V277" s="16"/>
      <c r="W277" s="16"/>
      <c r="X277" s="16"/>
      <c r="Y277" s="16"/>
      <c r="Z277" s="16">
        <f>SUMIF(PROACTIF!D:D,I277,PROACTIF!G:G)+SUMIF(PROACTIF!P:P,I277,PROACTIF!S:S)</f>
        <v>-2</v>
      </c>
      <c r="AA277" s="16"/>
      <c r="AB277" s="16"/>
    </row>
    <row r="278" spans="1:28" ht="15.75" thickBot="1" x14ac:dyDescent="0.3">
      <c r="A278" s="13">
        <v>160</v>
      </c>
      <c r="B278" s="14" t="s">
        <v>276</v>
      </c>
      <c r="C278" s="13">
        <v>42</v>
      </c>
      <c r="D278" s="15" t="s">
        <v>300</v>
      </c>
      <c r="E278" s="13">
        <v>557353</v>
      </c>
      <c r="F278" s="15" t="s">
        <v>309</v>
      </c>
      <c r="G278" s="13">
        <v>57353</v>
      </c>
      <c r="H278" s="15" t="s">
        <v>309</v>
      </c>
      <c r="I278" s="13">
        <v>57353</v>
      </c>
      <c r="K278" s="17">
        <f>SUMIF(COLLECTE!B:B,I278,COLLECTE!G:G)+SUMIF(DAV!I:I,I278,DAV!K:K)</f>
        <v>20.962730000000015</v>
      </c>
      <c r="L278" s="16"/>
      <c r="M278" s="16"/>
      <c r="N278" s="17">
        <f>SUMIF(CREDIT!B:B,I278,CREDIT!F:F)+SUMIF(LLD!L:L,I278,LLD!H:H)/1000</f>
        <v>295</v>
      </c>
      <c r="O278" s="16"/>
      <c r="P278" s="16"/>
      <c r="Q278" s="16"/>
      <c r="R278" s="16"/>
      <c r="S278" s="16"/>
      <c r="T278" s="16">
        <f>SUMIF(FORFAIT!B:B,I278,FORFAIT!G:G)</f>
        <v>7</v>
      </c>
      <c r="U278" s="16"/>
      <c r="V278" s="16"/>
      <c r="W278" s="16"/>
      <c r="X278" s="16"/>
      <c r="Y278" s="16"/>
      <c r="Z278" s="16">
        <f>SUMIF(PROACTIF!D:D,I278,PROACTIF!G:G)+SUMIF(PROACTIF!P:P,I278,PROACTIF!S:S)</f>
        <v>-2</v>
      </c>
      <c r="AA278" s="16"/>
      <c r="AB278" s="16"/>
    </row>
    <row r="279" spans="1:28" ht="15.75" thickBot="1" x14ac:dyDescent="0.3">
      <c r="A279" s="13">
        <v>160</v>
      </c>
      <c r="B279" s="14" t="s">
        <v>276</v>
      </c>
      <c r="C279" s="13">
        <v>42</v>
      </c>
      <c r="D279" s="15" t="s">
        <v>300</v>
      </c>
      <c r="E279" s="13">
        <v>457435</v>
      </c>
      <c r="F279" s="15" t="s">
        <v>310</v>
      </c>
      <c r="G279" s="13">
        <v>57435</v>
      </c>
      <c r="H279" s="15" t="s">
        <v>310</v>
      </c>
      <c r="I279" s="13">
        <v>57435</v>
      </c>
      <c r="K279" s="17">
        <f>SUMIF(COLLECTE!B:B,I279,COLLECTE!G:G)+SUMIF(DAV!I:I,I279,DAV!K:K)</f>
        <v>291.94697999999983</v>
      </c>
      <c r="L279" s="16"/>
      <c r="M279" s="16"/>
      <c r="N279" s="17">
        <f>SUMIF(CREDIT!B:B,I279,CREDIT!F:F)+SUMIF(LLD!L:L,I279,LLD!H:H)/1000</f>
        <v>93.996189999999999</v>
      </c>
      <c r="O279" s="16"/>
      <c r="P279" s="16"/>
      <c r="Q279" s="16"/>
      <c r="R279" s="16"/>
      <c r="S279" s="16"/>
      <c r="T279" s="16">
        <f>SUMIF(FORFAIT!B:B,I279,FORFAIT!G:G)</f>
        <v>7</v>
      </c>
      <c r="U279" s="16"/>
      <c r="V279" s="16"/>
      <c r="W279" s="16"/>
      <c r="X279" s="16"/>
      <c r="Y279" s="16"/>
      <c r="Z279" s="16">
        <f>SUMIF(PROACTIF!D:D,I279,PROACTIF!G:G)+SUMIF(PROACTIF!P:P,I279,PROACTIF!S:S)</f>
        <v>-4</v>
      </c>
      <c r="AA279" s="16"/>
      <c r="AB279" s="16"/>
    </row>
    <row r="280" spans="1:28" ht="15.75" thickBot="1" x14ac:dyDescent="0.3">
      <c r="A280" s="13">
        <v>160</v>
      </c>
      <c r="B280" s="14" t="s">
        <v>276</v>
      </c>
      <c r="C280" s="13">
        <v>42</v>
      </c>
      <c r="D280" s="15" t="s">
        <v>300</v>
      </c>
      <c r="E280" s="13">
        <v>557458</v>
      </c>
      <c r="F280" s="15" t="s">
        <v>311</v>
      </c>
      <c r="G280" s="13">
        <v>57458</v>
      </c>
      <c r="H280" s="15" t="s">
        <v>311</v>
      </c>
      <c r="I280" s="13">
        <v>57458</v>
      </c>
      <c r="K280" s="17">
        <f>SUMIF(COLLECTE!B:B,I280,COLLECTE!G:G)+SUMIF(DAV!I:I,I280,DAV!K:K)</f>
        <v>147.42733999999999</v>
      </c>
      <c r="L280" s="16"/>
      <c r="M280" s="16"/>
      <c r="N280" s="17">
        <f>SUMIF(CREDIT!B:B,I280,CREDIT!F:F)+SUMIF(LLD!L:L,I280,LLD!H:H)/1000</f>
        <v>25.055</v>
      </c>
      <c r="O280" s="16"/>
      <c r="P280" s="16"/>
      <c r="Q280" s="16"/>
      <c r="R280" s="16"/>
      <c r="S280" s="16"/>
      <c r="T280" s="16">
        <f>SUMIF(FORFAIT!B:B,I280,FORFAIT!G:G)</f>
        <v>3</v>
      </c>
      <c r="U280" s="16"/>
      <c r="V280" s="16"/>
      <c r="W280" s="16"/>
      <c r="X280" s="16"/>
      <c r="Y280" s="16"/>
      <c r="Z280" s="16">
        <f>SUMIF(PROACTIF!D:D,I280,PROACTIF!G:G)+SUMIF(PROACTIF!P:P,I280,PROACTIF!S:S)</f>
        <v>3</v>
      </c>
      <c r="AA280" s="16"/>
      <c r="AB280" s="16"/>
    </row>
    <row r="281" spans="1:28" ht="15.75" thickBot="1" x14ac:dyDescent="0.3">
      <c r="A281" s="13">
        <v>160</v>
      </c>
      <c r="B281" s="14" t="s">
        <v>276</v>
      </c>
      <c r="C281" s="13">
        <v>42</v>
      </c>
      <c r="D281" s="15" t="s">
        <v>300</v>
      </c>
      <c r="E281" s="13">
        <v>557503</v>
      </c>
      <c r="F281" s="15" t="s">
        <v>312</v>
      </c>
      <c r="G281" s="13">
        <v>57503</v>
      </c>
      <c r="H281" s="15" t="s">
        <v>312</v>
      </c>
      <c r="I281" s="13">
        <v>57503</v>
      </c>
      <c r="K281" s="17">
        <f>SUMIF(COLLECTE!B:B,I281,COLLECTE!G:G)+SUMIF(DAV!I:I,I281,DAV!K:K)</f>
        <v>713.73942</v>
      </c>
      <c r="L281" s="16"/>
      <c r="M281" s="16"/>
      <c r="N281" s="17">
        <f>SUMIF(CREDIT!B:B,I281,CREDIT!F:F)+SUMIF(LLD!L:L,I281,LLD!H:H)/1000</f>
        <v>471</v>
      </c>
      <c r="O281" s="16"/>
      <c r="P281" s="16"/>
      <c r="Q281" s="16"/>
      <c r="R281" s="16"/>
      <c r="S281" s="16"/>
      <c r="T281" s="16">
        <f>SUMIF(FORFAIT!B:B,I281,FORFAIT!G:G)</f>
        <v>20</v>
      </c>
      <c r="U281" s="16"/>
      <c r="V281" s="16"/>
      <c r="W281" s="16"/>
      <c r="X281" s="16"/>
      <c r="Y281" s="16"/>
      <c r="Z281" s="16">
        <f>SUMIF(PROACTIF!D:D,I281,PROACTIF!G:G)+SUMIF(PROACTIF!P:P,I281,PROACTIF!S:S)</f>
        <v>1</v>
      </c>
      <c r="AA281" s="16"/>
      <c r="AB281" s="16"/>
    </row>
    <row r="282" spans="1:28" ht="15.75" thickBot="1" x14ac:dyDescent="0.3">
      <c r="A282" s="13">
        <v>160</v>
      </c>
      <c r="B282" s="14" t="s">
        <v>276</v>
      </c>
      <c r="C282" s="13">
        <v>42</v>
      </c>
      <c r="D282" s="15" t="s">
        <v>300</v>
      </c>
      <c r="E282" s="13">
        <v>557523</v>
      </c>
      <c r="F282" s="15" t="s">
        <v>313</v>
      </c>
      <c r="G282" s="13">
        <v>57523</v>
      </c>
      <c r="H282" s="15" t="s">
        <v>313</v>
      </c>
      <c r="I282" s="13">
        <v>57523</v>
      </c>
      <c r="K282" s="17">
        <f>SUMIF(COLLECTE!B:B,I282,COLLECTE!G:G)+SUMIF(DAV!I:I,I282,DAV!K:K)</f>
        <v>170.46645999999996</v>
      </c>
      <c r="L282" s="16"/>
      <c r="M282" s="16"/>
      <c r="N282" s="17">
        <f>SUMIF(CREDIT!B:B,I282,CREDIT!F:F)+SUMIF(LLD!L:L,I282,LLD!H:H)/1000</f>
        <v>481.24299999999999</v>
      </c>
      <c r="O282" s="16"/>
      <c r="P282" s="16"/>
      <c r="Q282" s="16"/>
      <c r="R282" s="16"/>
      <c r="S282" s="16"/>
      <c r="T282" s="16">
        <f>SUMIF(FORFAIT!B:B,I282,FORFAIT!G:G)</f>
        <v>7</v>
      </c>
      <c r="U282" s="16"/>
      <c r="V282" s="16"/>
      <c r="W282" s="16"/>
      <c r="X282" s="16"/>
      <c r="Y282" s="16"/>
      <c r="Z282" s="16">
        <f>SUMIF(PROACTIF!D:D,I282,PROACTIF!G:G)+SUMIF(PROACTIF!P:P,I282,PROACTIF!S:S)</f>
        <v>1</v>
      </c>
      <c r="AA282" s="16"/>
      <c r="AB282" s="16"/>
    </row>
    <row r="283" spans="1:28" ht="15.75" thickBot="1" x14ac:dyDescent="0.3">
      <c r="A283" s="13">
        <v>160</v>
      </c>
      <c r="B283" s="14" t="s">
        <v>276</v>
      </c>
      <c r="C283" s="13">
        <v>42</v>
      </c>
      <c r="D283" s="15" t="s">
        <v>300</v>
      </c>
      <c r="E283" s="13">
        <v>457543</v>
      </c>
      <c r="F283" s="15" t="s">
        <v>314</v>
      </c>
      <c r="G283" s="13">
        <v>57543</v>
      </c>
      <c r="H283" s="15" t="s">
        <v>314</v>
      </c>
      <c r="I283" s="13">
        <v>57543</v>
      </c>
      <c r="K283" s="17">
        <f>SUMIF(COLLECTE!B:B,I283,COLLECTE!G:G)+SUMIF(DAV!I:I,I283,DAV!K:K)</f>
        <v>187.60371000000004</v>
      </c>
      <c r="L283" s="16"/>
      <c r="M283" s="16"/>
      <c r="N283" s="17">
        <f>SUMIF(CREDIT!B:B,I283,CREDIT!F:F)+SUMIF(LLD!L:L,I283,LLD!H:H)/1000</f>
        <v>53.013159999999999</v>
      </c>
      <c r="O283" s="16"/>
      <c r="P283" s="16"/>
      <c r="Q283" s="16"/>
      <c r="R283" s="16"/>
      <c r="S283" s="16"/>
      <c r="T283" s="16">
        <f>SUMIF(FORFAIT!B:B,I283,FORFAIT!G:G)</f>
        <v>6</v>
      </c>
      <c r="U283" s="16"/>
      <c r="V283" s="16"/>
      <c r="W283" s="16"/>
      <c r="X283" s="16"/>
      <c r="Y283" s="16"/>
      <c r="Z283" s="16">
        <f>SUMIF(PROACTIF!D:D,I283,PROACTIF!G:G)+SUMIF(PROACTIF!P:P,I283,PROACTIF!S:S)</f>
        <v>2</v>
      </c>
      <c r="AA283" s="16"/>
      <c r="AB283" s="16"/>
    </row>
    <row r="284" spans="1:28" ht="15.75" thickBot="1" x14ac:dyDescent="0.3">
      <c r="A284" s="13">
        <v>160</v>
      </c>
      <c r="B284" s="14" t="s">
        <v>276</v>
      </c>
      <c r="C284" s="13">
        <v>42</v>
      </c>
      <c r="D284" s="15" t="s">
        <v>300</v>
      </c>
      <c r="E284" s="13">
        <v>457583</v>
      </c>
      <c r="F284" s="15" t="s">
        <v>315</v>
      </c>
      <c r="G284" s="13">
        <v>57583</v>
      </c>
      <c r="H284" s="15" t="s">
        <v>315</v>
      </c>
      <c r="I284" s="13">
        <v>57583</v>
      </c>
      <c r="K284" s="17">
        <f>SUMIF(COLLECTE!B:B,I284,COLLECTE!G:G)+SUMIF(DAV!I:I,I284,DAV!K:K)</f>
        <v>273.76350000000002</v>
      </c>
      <c r="L284" s="16"/>
      <c r="M284" s="16"/>
      <c r="N284" s="17">
        <f>SUMIF(CREDIT!B:B,I284,CREDIT!F:F)+SUMIF(LLD!L:L,I284,LLD!H:H)/1000</f>
        <v>839.85144000000003</v>
      </c>
      <c r="O284" s="16"/>
      <c r="P284" s="16"/>
      <c r="Q284" s="16"/>
      <c r="R284" s="16"/>
      <c r="S284" s="16"/>
      <c r="T284" s="16">
        <f>SUMIF(FORFAIT!B:B,I284,FORFAIT!G:G)</f>
        <v>26</v>
      </c>
      <c r="U284" s="16"/>
      <c r="V284" s="16"/>
      <c r="W284" s="16"/>
      <c r="X284" s="16"/>
      <c r="Y284" s="16"/>
      <c r="Z284" s="16">
        <f>SUMIF(PROACTIF!D:D,I284,PROACTIF!G:G)+SUMIF(PROACTIF!P:P,I284,PROACTIF!S:S)</f>
        <v>-8</v>
      </c>
      <c r="AA284" s="16"/>
      <c r="AB284" s="16"/>
    </row>
    <row r="285" spans="1:28" ht="15.75" thickBot="1" x14ac:dyDescent="0.3">
      <c r="A285" s="13">
        <v>160</v>
      </c>
      <c r="B285" s="14" t="s">
        <v>276</v>
      </c>
      <c r="C285" s="13">
        <v>42</v>
      </c>
      <c r="D285" s="15" t="s">
        <v>300</v>
      </c>
      <c r="E285" s="13">
        <v>457614</v>
      </c>
      <c r="F285" s="15" t="s">
        <v>316</v>
      </c>
      <c r="G285" s="13">
        <v>57614</v>
      </c>
      <c r="H285" s="15" t="s">
        <v>316</v>
      </c>
      <c r="I285" s="13">
        <v>57614</v>
      </c>
      <c r="K285" s="17">
        <f>SUMIF(COLLECTE!B:B,I285,COLLECTE!G:G)+SUMIF(DAV!I:I,I285,DAV!K:K)</f>
        <v>1131.6735400000002</v>
      </c>
      <c r="L285" s="16"/>
      <c r="M285" s="16"/>
      <c r="N285" s="17">
        <f>SUMIF(CREDIT!B:B,I285,CREDIT!F:F)+SUMIF(LLD!L:L,I285,LLD!H:H)/1000</f>
        <v>2430.81106</v>
      </c>
      <c r="O285" s="16"/>
      <c r="P285" s="16"/>
      <c r="Q285" s="16"/>
      <c r="R285" s="16"/>
      <c r="S285" s="16"/>
      <c r="T285" s="16">
        <f>SUMIF(FORFAIT!B:B,I285,FORFAIT!G:G)</f>
        <v>27</v>
      </c>
      <c r="U285" s="16"/>
      <c r="V285" s="16"/>
      <c r="W285" s="16"/>
      <c r="X285" s="16"/>
      <c r="Y285" s="16"/>
      <c r="Z285" s="16">
        <f>SUMIF(PROACTIF!D:D,I285,PROACTIF!G:G)+SUMIF(PROACTIF!P:P,I285,PROACTIF!S:S)</f>
        <v>15</v>
      </c>
      <c r="AA285" s="16"/>
      <c r="AB285" s="16"/>
    </row>
    <row r="286" spans="1:28" ht="15.75" thickBot="1" x14ac:dyDescent="0.3">
      <c r="A286" s="13">
        <v>160</v>
      </c>
      <c r="B286" s="14" t="s">
        <v>276</v>
      </c>
      <c r="C286" s="13">
        <v>42</v>
      </c>
      <c r="D286" s="15" t="s">
        <v>300</v>
      </c>
      <c r="E286" s="13">
        <v>457617</v>
      </c>
      <c r="F286" s="15" t="s">
        <v>317</v>
      </c>
      <c r="G286" s="13">
        <v>57618</v>
      </c>
      <c r="H286" s="15" t="s">
        <v>317</v>
      </c>
      <c r="I286" s="13">
        <v>57618</v>
      </c>
      <c r="K286" s="17">
        <f>SUMIF(COLLECTE!B:B,I286,COLLECTE!G:G)+SUMIF(DAV!I:I,I286,DAV!K:K)</f>
        <v>335.93572999999992</v>
      </c>
      <c r="L286" s="16"/>
      <c r="M286" s="16"/>
      <c r="N286" s="17">
        <f>SUMIF(CREDIT!B:B,I286,CREDIT!F:F)+SUMIF(LLD!L:L,I286,LLD!H:H)/1000</f>
        <v>991.26161000000002</v>
      </c>
      <c r="O286" s="16"/>
      <c r="P286" s="16"/>
      <c r="Q286" s="16"/>
      <c r="R286" s="16"/>
      <c r="S286" s="16"/>
      <c r="T286" s="16">
        <f>SUMIF(FORFAIT!B:B,I286,FORFAIT!G:G)</f>
        <v>15</v>
      </c>
      <c r="U286" s="16"/>
      <c r="V286" s="16"/>
      <c r="W286" s="16"/>
      <c r="X286" s="16"/>
      <c r="Y286" s="16"/>
      <c r="Z286" s="16">
        <f>SUMIF(PROACTIF!D:D,I286,PROACTIF!G:G)+SUMIF(PROACTIF!P:P,I286,PROACTIF!S:S)</f>
        <v>-4</v>
      </c>
      <c r="AA286" s="16"/>
      <c r="AB286" s="16"/>
    </row>
    <row r="287" spans="1:28" ht="15.75" thickBot="1" x14ac:dyDescent="0.3">
      <c r="A287" s="13">
        <v>160</v>
      </c>
      <c r="B287" s="14" t="s">
        <v>276</v>
      </c>
      <c r="C287" s="13">
        <v>42</v>
      </c>
      <c r="D287" s="15" t="s">
        <v>300</v>
      </c>
      <c r="E287" s="13">
        <v>457626</v>
      </c>
      <c r="F287" s="15" t="s">
        <v>318</v>
      </c>
      <c r="G287" s="13">
        <v>57626</v>
      </c>
      <c r="H287" s="15" t="s">
        <v>318</v>
      </c>
      <c r="I287" s="13">
        <v>57626</v>
      </c>
      <c r="K287" s="17">
        <f>SUMIF(COLLECTE!B:B,I287,COLLECTE!G:G)+SUMIF(DAV!I:I,I287,DAV!K:K)</f>
        <v>-67.520749999999992</v>
      </c>
      <c r="L287" s="16"/>
      <c r="M287" s="16"/>
      <c r="N287" s="17">
        <f>SUMIF(CREDIT!B:B,I287,CREDIT!F:F)+SUMIF(LLD!L:L,I287,LLD!H:H)/1000</f>
        <v>61</v>
      </c>
      <c r="O287" s="16"/>
      <c r="P287" s="16"/>
      <c r="Q287" s="16"/>
      <c r="R287" s="16"/>
      <c r="S287" s="16"/>
      <c r="T287" s="16">
        <f>SUMIF(FORFAIT!B:B,I287,FORFAIT!G:G)</f>
        <v>2</v>
      </c>
      <c r="U287" s="16"/>
      <c r="V287" s="16"/>
      <c r="W287" s="16"/>
      <c r="X287" s="16"/>
      <c r="Y287" s="16"/>
      <c r="Z287" s="16">
        <f>SUMIF(PROACTIF!D:D,I287,PROACTIF!G:G)+SUMIF(PROACTIF!P:P,I287,PROACTIF!S:S)</f>
        <v>1</v>
      </c>
      <c r="AA287" s="16"/>
      <c r="AB287" s="16"/>
    </row>
    <row r="288" spans="1:28" ht="15.75" thickBot="1" x14ac:dyDescent="0.3">
      <c r="A288" s="13">
        <v>160</v>
      </c>
      <c r="B288" s="14" t="s">
        <v>276</v>
      </c>
      <c r="C288" s="13">
        <v>42</v>
      </c>
      <c r="D288" s="15" t="s">
        <v>300</v>
      </c>
      <c r="E288" s="13">
        <v>557668</v>
      </c>
      <c r="F288" s="15" t="s">
        <v>319</v>
      </c>
      <c r="G288" s="13">
        <v>57668</v>
      </c>
      <c r="H288" s="15" t="s">
        <v>319</v>
      </c>
      <c r="I288" s="13">
        <v>57668</v>
      </c>
      <c r="K288" s="17">
        <f>SUMIF(COLLECTE!B:B,I288,COLLECTE!G:G)+SUMIF(DAV!I:I,I288,DAV!K:K)</f>
        <v>362.09023999999994</v>
      </c>
      <c r="L288" s="16"/>
      <c r="M288" s="16"/>
      <c r="N288" s="17">
        <f>SUMIF(CREDIT!B:B,I288,CREDIT!F:F)+SUMIF(LLD!L:L,I288,LLD!H:H)/1000</f>
        <v>55</v>
      </c>
      <c r="O288" s="16"/>
      <c r="P288" s="16"/>
      <c r="Q288" s="16"/>
      <c r="R288" s="16"/>
      <c r="S288" s="16"/>
      <c r="T288" s="16">
        <f>SUMIF(FORFAIT!B:B,I288,FORFAIT!G:G)</f>
        <v>13</v>
      </c>
      <c r="U288" s="16"/>
      <c r="V288" s="16"/>
      <c r="W288" s="16"/>
      <c r="X288" s="16"/>
      <c r="Y288" s="16"/>
      <c r="Z288" s="16">
        <f>SUMIF(PROACTIF!D:D,I288,PROACTIF!G:G)+SUMIF(PROACTIF!P:P,I288,PROACTIF!S:S)</f>
        <v>-2</v>
      </c>
      <c r="AA288" s="16"/>
      <c r="AB288" s="16"/>
    </row>
    <row r="289" spans="1:28" ht="15.75" thickBot="1" x14ac:dyDescent="0.3">
      <c r="A289" s="13">
        <v>160</v>
      </c>
      <c r="B289" s="14" t="s">
        <v>276</v>
      </c>
      <c r="C289" s="13">
        <v>44</v>
      </c>
      <c r="D289" s="15" t="s">
        <v>320</v>
      </c>
      <c r="E289" s="13">
        <v>557113</v>
      </c>
      <c r="F289" s="15" t="s">
        <v>321</v>
      </c>
      <c r="G289" s="13">
        <v>57113</v>
      </c>
      <c r="H289" s="15" t="s">
        <v>321</v>
      </c>
      <c r="I289" s="13">
        <v>57113</v>
      </c>
      <c r="K289" s="17">
        <f>SUMIF(COLLECTE!B:B,I289,COLLECTE!G:G)+SUMIF(DAV!I:I,I289,DAV!K:K)</f>
        <v>-129.28607000000005</v>
      </c>
      <c r="L289" s="16"/>
      <c r="M289" s="16"/>
      <c r="N289" s="17">
        <f>SUMIF(CREDIT!B:B,I289,CREDIT!F:F)+SUMIF(LLD!L:L,I289,LLD!H:H)/1000</f>
        <v>31</v>
      </c>
      <c r="O289" s="16"/>
      <c r="P289" s="16"/>
      <c r="Q289" s="16"/>
      <c r="R289" s="16"/>
      <c r="S289" s="16"/>
      <c r="T289" s="16">
        <f>SUMIF(FORFAIT!B:B,I289,FORFAIT!G:G)</f>
        <v>8</v>
      </c>
      <c r="U289" s="16"/>
      <c r="V289" s="16"/>
      <c r="W289" s="16"/>
      <c r="X289" s="16"/>
      <c r="Y289" s="16"/>
      <c r="Z289" s="16">
        <f>SUMIF(PROACTIF!D:D,I289,PROACTIF!G:G)+SUMIF(PROACTIF!P:P,I289,PROACTIF!S:S)</f>
        <v>-1</v>
      </c>
      <c r="AA289" s="16"/>
      <c r="AB289" s="16"/>
    </row>
    <row r="290" spans="1:28" ht="15.75" thickBot="1" x14ac:dyDescent="0.3">
      <c r="A290" s="13">
        <v>160</v>
      </c>
      <c r="B290" s="14" t="s">
        <v>276</v>
      </c>
      <c r="C290" s="13">
        <v>44</v>
      </c>
      <c r="D290" s="15" t="s">
        <v>320</v>
      </c>
      <c r="E290" s="13">
        <v>457180</v>
      </c>
      <c r="F290" s="15" t="s">
        <v>322</v>
      </c>
      <c r="G290" s="13">
        <v>57180</v>
      </c>
      <c r="H290" s="15" t="s">
        <v>322</v>
      </c>
      <c r="I290" s="13">
        <v>57180</v>
      </c>
      <c r="K290" s="17">
        <f>SUMIF(COLLECTE!B:B,I290,COLLECTE!G:G)+SUMIF(DAV!I:I,I290,DAV!K:K)</f>
        <v>48.665520000000015</v>
      </c>
      <c r="L290" s="16"/>
      <c r="M290" s="16"/>
      <c r="N290" s="17">
        <f>SUMIF(CREDIT!B:B,I290,CREDIT!F:F)+SUMIF(LLD!L:L,I290,LLD!H:H)/1000</f>
        <v>19.516760000000001</v>
      </c>
      <c r="O290" s="16"/>
      <c r="P290" s="16"/>
      <c r="Q290" s="16"/>
      <c r="R290" s="16"/>
      <c r="S290" s="16"/>
      <c r="T290" s="16">
        <f>SUMIF(FORFAIT!B:B,I290,FORFAIT!G:G)</f>
        <v>4</v>
      </c>
      <c r="U290" s="16"/>
      <c r="V290" s="16"/>
      <c r="W290" s="16"/>
      <c r="X290" s="16"/>
      <c r="Y290" s="16"/>
      <c r="Z290" s="16">
        <f>SUMIF(PROACTIF!D:D,I290,PROACTIF!G:G)+SUMIF(PROACTIF!P:P,I290,PROACTIF!S:S)</f>
        <v>1</v>
      </c>
      <c r="AA290" s="16"/>
      <c r="AB290" s="16"/>
    </row>
    <row r="291" spans="1:28" ht="15.75" thickBot="1" x14ac:dyDescent="0.3">
      <c r="A291" s="13">
        <v>160</v>
      </c>
      <c r="B291" s="14" t="s">
        <v>276</v>
      </c>
      <c r="C291" s="13">
        <v>44</v>
      </c>
      <c r="D291" s="15" t="s">
        <v>320</v>
      </c>
      <c r="E291" s="13">
        <v>557182</v>
      </c>
      <c r="F291" s="15" t="s">
        <v>323</v>
      </c>
      <c r="G291" s="13">
        <v>57182</v>
      </c>
      <c r="H291" s="15" t="s">
        <v>323</v>
      </c>
      <c r="I291" s="13">
        <v>57182</v>
      </c>
      <c r="K291" s="17">
        <f>SUMIF(COLLECTE!B:B,I291,COLLECTE!G:G)+SUMIF(DAV!I:I,I291,DAV!K:K)</f>
        <v>-11.521630000000018</v>
      </c>
      <c r="L291" s="16"/>
      <c r="M291" s="16"/>
      <c r="N291" s="17">
        <f>SUMIF(CREDIT!B:B,I291,CREDIT!F:F)+SUMIF(LLD!L:L,I291,LLD!H:H)/1000</f>
        <v>22</v>
      </c>
      <c r="O291" s="16"/>
      <c r="P291" s="16"/>
      <c r="Q291" s="16"/>
      <c r="R291" s="16"/>
      <c r="S291" s="16"/>
      <c r="T291" s="16">
        <f>SUMIF(FORFAIT!B:B,I291,FORFAIT!G:G)</f>
        <v>3</v>
      </c>
      <c r="U291" s="16"/>
      <c r="V291" s="16"/>
      <c r="W291" s="16"/>
      <c r="X291" s="16"/>
      <c r="Y291" s="16"/>
      <c r="Z291" s="16">
        <f>SUMIF(PROACTIF!D:D,I291,PROACTIF!G:G)+SUMIF(PROACTIF!P:P,I291,PROACTIF!S:S)</f>
        <v>1</v>
      </c>
      <c r="AA291" s="16"/>
      <c r="AB291" s="16"/>
    </row>
    <row r="292" spans="1:28" ht="15.75" thickBot="1" x14ac:dyDescent="0.3">
      <c r="A292" s="13">
        <v>160</v>
      </c>
      <c r="B292" s="14" t="s">
        <v>276</v>
      </c>
      <c r="C292" s="13">
        <v>44</v>
      </c>
      <c r="D292" s="15" t="s">
        <v>320</v>
      </c>
      <c r="E292" s="13">
        <v>457192</v>
      </c>
      <c r="F292" s="15" t="s">
        <v>324</v>
      </c>
      <c r="G292" s="13">
        <v>57192</v>
      </c>
      <c r="H292" s="15" t="s">
        <v>324</v>
      </c>
      <c r="I292" s="13">
        <v>57192</v>
      </c>
      <c r="K292" s="17">
        <f>SUMIF(COLLECTE!B:B,I292,COLLECTE!G:G)+SUMIF(DAV!I:I,I292,DAV!K:K)</f>
        <v>23.31433000000002</v>
      </c>
      <c r="L292" s="16"/>
      <c r="M292" s="16"/>
      <c r="N292" s="17">
        <f>SUMIF(CREDIT!B:B,I292,CREDIT!F:F)+SUMIF(LLD!L:L,I292,LLD!H:H)/1000</f>
        <v>30</v>
      </c>
      <c r="O292" s="16"/>
      <c r="P292" s="16"/>
      <c r="Q292" s="16"/>
      <c r="R292" s="16"/>
      <c r="S292" s="16"/>
      <c r="T292" s="16">
        <f>SUMIF(FORFAIT!B:B,I292,FORFAIT!G:G)</f>
        <v>1</v>
      </c>
      <c r="U292" s="16"/>
      <c r="V292" s="16"/>
      <c r="W292" s="16"/>
      <c r="X292" s="16"/>
      <c r="Y292" s="16"/>
      <c r="Z292" s="16">
        <f>SUMIF(PROACTIF!D:D,I292,PROACTIF!G:G)+SUMIF(PROACTIF!P:P,I292,PROACTIF!S:S)</f>
        <v>0</v>
      </c>
      <c r="AA292" s="16"/>
      <c r="AB292" s="16"/>
    </row>
    <row r="293" spans="1:28" ht="15.75" thickBot="1" x14ac:dyDescent="0.3">
      <c r="A293" s="13">
        <v>160</v>
      </c>
      <c r="B293" s="14" t="s">
        <v>276</v>
      </c>
      <c r="C293" s="13">
        <v>44</v>
      </c>
      <c r="D293" s="15" t="s">
        <v>320</v>
      </c>
      <c r="E293" s="13">
        <v>557303</v>
      </c>
      <c r="F293" s="15" t="s">
        <v>325</v>
      </c>
      <c r="G293" s="13">
        <v>57303</v>
      </c>
      <c r="H293" s="15" t="s">
        <v>325</v>
      </c>
      <c r="I293" s="13">
        <v>57303</v>
      </c>
      <c r="K293" s="17">
        <f>SUMIF(COLLECTE!B:B,I293,COLLECTE!G:G)+SUMIF(DAV!I:I,I293,DAV!K:K)</f>
        <v>384.77139</v>
      </c>
      <c r="L293" s="16"/>
      <c r="M293" s="16"/>
      <c r="N293" s="17">
        <f>SUMIF(CREDIT!B:B,I293,CREDIT!F:F)+SUMIF(LLD!L:L,I293,LLD!H:H)/1000</f>
        <v>126.17631</v>
      </c>
      <c r="O293" s="16"/>
      <c r="P293" s="16"/>
      <c r="Q293" s="16"/>
      <c r="R293" s="16"/>
      <c r="S293" s="16"/>
      <c r="T293" s="16">
        <f>SUMIF(FORFAIT!B:B,I293,FORFAIT!G:G)</f>
        <v>6</v>
      </c>
      <c r="U293" s="16"/>
      <c r="V293" s="16"/>
      <c r="W293" s="16"/>
      <c r="X293" s="16"/>
      <c r="Y293" s="16"/>
      <c r="Z293" s="16">
        <f>SUMIF(PROACTIF!D:D,I293,PROACTIF!G:G)+SUMIF(PROACTIF!P:P,I293,PROACTIF!S:S)</f>
        <v>2</v>
      </c>
      <c r="AA293" s="16"/>
      <c r="AB293" s="16"/>
    </row>
    <row r="294" spans="1:28" ht="15.75" thickBot="1" x14ac:dyDescent="0.3">
      <c r="A294" s="13">
        <v>160</v>
      </c>
      <c r="B294" s="14" t="s">
        <v>276</v>
      </c>
      <c r="C294" s="13">
        <v>44</v>
      </c>
      <c r="D294" s="15" t="s">
        <v>320</v>
      </c>
      <c r="E294" s="13">
        <v>457306</v>
      </c>
      <c r="F294" s="15" t="s">
        <v>326</v>
      </c>
      <c r="G294" s="13">
        <v>57306</v>
      </c>
      <c r="H294" s="15" t="s">
        <v>326</v>
      </c>
      <c r="I294" s="13">
        <v>57306</v>
      </c>
      <c r="K294" s="17">
        <f>SUMIF(COLLECTE!B:B,I294,COLLECTE!G:G)+SUMIF(DAV!I:I,I294,DAV!K:K)</f>
        <v>-79.899840000000012</v>
      </c>
      <c r="L294" s="16"/>
      <c r="M294" s="16"/>
      <c r="N294" s="17">
        <f>SUMIF(CREDIT!B:B,I294,CREDIT!F:F)+SUMIF(LLD!L:L,I294,LLD!H:H)/1000</f>
        <v>0</v>
      </c>
      <c r="O294" s="16"/>
      <c r="P294" s="16"/>
      <c r="Q294" s="16"/>
      <c r="R294" s="16"/>
      <c r="S294" s="16"/>
      <c r="T294" s="16">
        <f>SUMIF(FORFAIT!B:B,I294,FORFAIT!G:G)</f>
        <v>5</v>
      </c>
      <c r="U294" s="16"/>
      <c r="V294" s="16"/>
      <c r="W294" s="16"/>
      <c r="X294" s="16"/>
      <c r="Y294" s="16"/>
      <c r="Z294" s="16">
        <f>SUMIF(PROACTIF!D:D,I294,PROACTIF!G:G)+SUMIF(PROACTIF!P:P,I294,PROACTIF!S:S)</f>
        <v>1</v>
      </c>
      <c r="AA294" s="16"/>
      <c r="AB294" s="16"/>
    </row>
    <row r="295" spans="1:28" ht="15.75" thickBot="1" x14ac:dyDescent="0.3">
      <c r="A295" s="13">
        <v>160</v>
      </c>
      <c r="B295" s="14" t="s">
        <v>276</v>
      </c>
      <c r="C295" s="13">
        <v>44</v>
      </c>
      <c r="D295" s="15" t="s">
        <v>320</v>
      </c>
      <c r="E295" s="13">
        <v>557307</v>
      </c>
      <c r="F295" s="15" t="s">
        <v>327</v>
      </c>
      <c r="G295" s="13">
        <v>57307</v>
      </c>
      <c r="H295" s="15" t="s">
        <v>327</v>
      </c>
      <c r="I295" s="13">
        <v>57307</v>
      </c>
      <c r="K295" s="17">
        <f>SUMIF(COLLECTE!B:B,I295,COLLECTE!G:G)+SUMIF(DAV!I:I,I295,DAV!K:K)</f>
        <v>41.018509999999992</v>
      </c>
      <c r="L295" s="16"/>
      <c r="M295" s="16"/>
      <c r="N295" s="17">
        <f>SUMIF(CREDIT!B:B,I295,CREDIT!F:F)+SUMIF(LLD!L:L,I295,LLD!H:H)/1000</f>
        <v>47.220999999999997</v>
      </c>
      <c r="O295" s="16"/>
      <c r="P295" s="16"/>
      <c r="Q295" s="16"/>
      <c r="R295" s="16"/>
      <c r="S295" s="16"/>
      <c r="T295" s="16">
        <f>SUMIF(FORFAIT!B:B,I295,FORFAIT!G:G)</f>
        <v>5</v>
      </c>
      <c r="U295" s="16"/>
      <c r="V295" s="16"/>
      <c r="W295" s="16"/>
      <c r="X295" s="16"/>
      <c r="Y295" s="16"/>
      <c r="Z295" s="16">
        <f>SUMIF(PROACTIF!D:D,I295,PROACTIF!G:G)+SUMIF(PROACTIF!P:P,I295,PROACTIF!S:S)</f>
        <v>2</v>
      </c>
      <c r="AA295" s="16"/>
      <c r="AB295" s="16"/>
    </row>
    <row r="296" spans="1:28" ht="15.75" thickBot="1" x14ac:dyDescent="0.3">
      <c r="A296" s="13">
        <v>160</v>
      </c>
      <c r="B296" s="14" t="s">
        <v>276</v>
      </c>
      <c r="C296" s="13">
        <v>44</v>
      </c>
      <c r="D296" s="15" t="s">
        <v>320</v>
      </c>
      <c r="E296" s="13">
        <v>557347</v>
      </c>
      <c r="F296" s="15" t="s">
        <v>328</v>
      </c>
      <c r="G296" s="13">
        <v>57347</v>
      </c>
      <c r="H296" s="15" t="s">
        <v>328</v>
      </c>
      <c r="I296" s="13">
        <v>57347</v>
      </c>
      <c r="K296" s="17">
        <f>SUMIF(COLLECTE!B:B,I296,COLLECTE!G:G)+SUMIF(DAV!I:I,I296,DAV!K:K)</f>
        <v>172.15619000000004</v>
      </c>
      <c r="L296" s="16"/>
      <c r="M296" s="16"/>
      <c r="N296" s="17">
        <f>SUMIF(CREDIT!B:B,I296,CREDIT!F:F)+SUMIF(LLD!L:L,I296,LLD!H:H)/1000</f>
        <v>41.541539999999998</v>
      </c>
      <c r="O296" s="16"/>
      <c r="P296" s="16"/>
      <c r="Q296" s="16"/>
      <c r="R296" s="16"/>
      <c r="S296" s="16"/>
      <c r="T296" s="16">
        <f>SUMIF(FORFAIT!B:B,I296,FORFAIT!G:G)</f>
        <v>7</v>
      </c>
      <c r="U296" s="16"/>
      <c r="V296" s="16"/>
      <c r="W296" s="16"/>
      <c r="X296" s="16"/>
      <c r="Y296" s="16"/>
      <c r="Z296" s="16">
        <f>SUMIF(PROACTIF!D:D,I296,PROACTIF!G:G)+SUMIF(PROACTIF!P:P,I296,PROACTIF!S:S)</f>
        <v>0</v>
      </c>
      <c r="AA296" s="16"/>
      <c r="AB296" s="16"/>
    </row>
    <row r="297" spans="1:28" ht="15.75" thickBot="1" x14ac:dyDescent="0.3">
      <c r="A297" s="13">
        <v>160</v>
      </c>
      <c r="B297" s="14" t="s">
        <v>276</v>
      </c>
      <c r="C297" s="13">
        <v>44</v>
      </c>
      <c r="D297" s="15" t="s">
        <v>320</v>
      </c>
      <c r="E297" s="13">
        <v>457348</v>
      </c>
      <c r="F297" s="15" t="s">
        <v>329</v>
      </c>
      <c r="G297" s="13">
        <v>57348</v>
      </c>
      <c r="H297" s="15" t="s">
        <v>329</v>
      </c>
      <c r="I297" s="13">
        <v>57348</v>
      </c>
      <c r="K297" s="17">
        <f>SUMIF(COLLECTE!B:B,I297,COLLECTE!G:G)+SUMIF(DAV!I:I,I297,DAV!K:K)</f>
        <v>1071.1816000000001</v>
      </c>
      <c r="L297" s="16"/>
      <c r="M297" s="16"/>
      <c r="N297" s="17">
        <f>SUMIF(CREDIT!B:B,I297,CREDIT!F:F)+SUMIF(LLD!L:L,I297,LLD!H:H)/1000</f>
        <v>967.90864999999997</v>
      </c>
      <c r="O297" s="16"/>
      <c r="P297" s="16"/>
      <c r="Q297" s="16"/>
      <c r="R297" s="16"/>
      <c r="S297" s="16"/>
      <c r="T297" s="16">
        <f>SUMIF(FORFAIT!B:B,I297,FORFAIT!G:G)</f>
        <v>19</v>
      </c>
      <c r="U297" s="16"/>
      <c r="V297" s="16"/>
      <c r="W297" s="16"/>
      <c r="X297" s="16"/>
      <c r="Y297" s="16"/>
      <c r="Z297" s="16">
        <f>SUMIF(PROACTIF!D:D,I297,PROACTIF!G:G)+SUMIF(PROACTIF!P:P,I297,PROACTIF!S:S)</f>
        <v>0</v>
      </c>
      <c r="AA297" s="16"/>
      <c r="AB297" s="16"/>
    </row>
    <row r="298" spans="1:28" ht="15.75" thickBot="1" x14ac:dyDescent="0.3">
      <c r="A298" s="13">
        <v>160</v>
      </c>
      <c r="B298" s="14" t="s">
        <v>276</v>
      </c>
      <c r="C298" s="13">
        <v>44</v>
      </c>
      <c r="D298" s="15" t="s">
        <v>320</v>
      </c>
      <c r="E298" s="13">
        <v>457350</v>
      </c>
      <c r="F298" s="15" t="s">
        <v>330</v>
      </c>
      <c r="G298" s="13">
        <v>57350</v>
      </c>
      <c r="H298" s="15" t="s">
        <v>330</v>
      </c>
      <c r="I298" s="13">
        <v>57350</v>
      </c>
      <c r="K298" s="17">
        <f>SUMIF(COLLECTE!B:B,I298,COLLECTE!G:G)+SUMIF(DAV!I:I,I298,DAV!K:K)</f>
        <v>-893.54555000000016</v>
      </c>
      <c r="L298" s="16"/>
      <c r="M298" s="16"/>
      <c r="N298" s="17">
        <f>SUMIF(CREDIT!B:B,I298,CREDIT!F:F)+SUMIF(LLD!L:L,I298,LLD!H:H)/1000</f>
        <v>1385.9588000000001</v>
      </c>
      <c r="O298" s="16"/>
      <c r="P298" s="16"/>
      <c r="Q298" s="16"/>
      <c r="R298" s="16"/>
      <c r="S298" s="16"/>
      <c r="T298" s="16">
        <f>SUMIF(FORFAIT!B:B,I298,FORFAIT!G:G)</f>
        <v>31</v>
      </c>
      <c r="U298" s="16"/>
      <c r="V298" s="16"/>
      <c r="W298" s="16"/>
      <c r="X298" s="16"/>
      <c r="Y298" s="16"/>
      <c r="Z298" s="16">
        <f>SUMIF(PROACTIF!D:D,I298,PROACTIF!G:G)+SUMIF(PROACTIF!P:P,I298,PROACTIF!S:S)</f>
        <v>-6</v>
      </c>
      <c r="AA298" s="16"/>
      <c r="AB298" s="16"/>
    </row>
    <row r="299" spans="1:28" ht="15.75" thickBot="1" x14ac:dyDescent="0.3">
      <c r="A299" s="13">
        <v>160</v>
      </c>
      <c r="B299" s="14" t="s">
        <v>276</v>
      </c>
      <c r="C299" s="13">
        <v>44</v>
      </c>
      <c r="D299" s="15" t="s">
        <v>320</v>
      </c>
      <c r="E299" s="13">
        <v>557352</v>
      </c>
      <c r="F299" s="15" t="s">
        <v>331</v>
      </c>
      <c r="G299" s="13">
        <v>57352</v>
      </c>
      <c r="H299" s="15" t="s">
        <v>331</v>
      </c>
      <c r="I299" s="13">
        <v>57352</v>
      </c>
      <c r="K299" s="17">
        <f>SUMIF(COLLECTE!B:B,I299,COLLECTE!G:G)+SUMIF(DAV!I:I,I299,DAV!K:K)</f>
        <v>18.132359999999963</v>
      </c>
      <c r="L299" s="16"/>
      <c r="M299" s="16"/>
      <c r="N299" s="17">
        <f>SUMIF(CREDIT!B:B,I299,CREDIT!F:F)+SUMIF(LLD!L:L,I299,LLD!H:H)/1000</f>
        <v>0</v>
      </c>
      <c r="O299" s="16"/>
      <c r="P299" s="16"/>
      <c r="Q299" s="16"/>
      <c r="R299" s="16"/>
      <c r="S299" s="16"/>
      <c r="T299" s="16">
        <f>SUMIF(FORFAIT!B:B,I299,FORFAIT!G:G)</f>
        <v>3</v>
      </c>
      <c r="U299" s="16"/>
      <c r="V299" s="16"/>
      <c r="W299" s="16"/>
      <c r="X299" s="16"/>
      <c r="Y299" s="16"/>
      <c r="Z299" s="16">
        <f>SUMIF(PROACTIF!D:D,I299,PROACTIF!G:G)+SUMIF(PROACTIF!P:P,I299,PROACTIF!S:S)</f>
        <v>4</v>
      </c>
      <c r="AA299" s="16"/>
      <c r="AB299" s="16"/>
    </row>
    <row r="300" spans="1:28" ht="15.75" thickBot="1" x14ac:dyDescent="0.3">
      <c r="A300" s="13">
        <v>160</v>
      </c>
      <c r="B300" s="14" t="s">
        <v>276</v>
      </c>
      <c r="C300" s="13">
        <v>44</v>
      </c>
      <c r="D300" s="15" t="s">
        <v>320</v>
      </c>
      <c r="E300" s="13">
        <v>457449</v>
      </c>
      <c r="F300" s="15" t="s">
        <v>332</v>
      </c>
      <c r="G300" s="13">
        <v>57449</v>
      </c>
      <c r="H300" s="15" t="s">
        <v>332</v>
      </c>
      <c r="I300" s="13">
        <v>57449</v>
      </c>
      <c r="K300" s="17">
        <f>SUMIF(COLLECTE!B:B,I300,COLLECTE!G:G)+SUMIF(DAV!I:I,I300,DAV!K:K)</f>
        <v>-37.953789999999941</v>
      </c>
      <c r="L300" s="16"/>
      <c r="M300" s="16"/>
      <c r="N300" s="17">
        <f>SUMIF(CREDIT!B:B,I300,CREDIT!F:F)+SUMIF(LLD!L:L,I300,LLD!H:H)/1000</f>
        <v>0</v>
      </c>
      <c r="O300" s="16"/>
      <c r="P300" s="16"/>
      <c r="Q300" s="16"/>
      <c r="R300" s="16"/>
      <c r="S300" s="16"/>
      <c r="T300" s="16">
        <f>SUMIF(FORFAIT!B:B,I300,FORFAIT!G:G)</f>
        <v>3</v>
      </c>
      <c r="U300" s="16"/>
      <c r="V300" s="16"/>
      <c r="W300" s="16"/>
      <c r="X300" s="16"/>
      <c r="Y300" s="16"/>
      <c r="Z300" s="16">
        <f>SUMIF(PROACTIF!D:D,I300,PROACTIF!G:G)+SUMIF(PROACTIF!P:P,I300,PROACTIF!S:S)</f>
        <v>-5</v>
      </c>
      <c r="AA300" s="16"/>
      <c r="AB300" s="16"/>
    </row>
    <row r="301" spans="1:28" ht="15.75" thickBot="1" x14ac:dyDescent="0.3">
      <c r="A301" s="13">
        <v>160</v>
      </c>
      <c r="B301" s="14" t="s">
        <v>276</v>
      </c>
      <c r="C301" s="13">
        <v>44</v>
      </c>
      <c r="D301" s="15" t="s">
        <v>320</v>
      </c>
      <c r="E301" s="13">
        <v>557508</v>
      </c>
      <c r="F301" s="15" t="s">
        <v>333</v>
      </c>
      <c r="G301" s="13">
        <v>57508</v>
      </c>
      <c r="H301" s="15" t="s">
        <v>333</v>
      </c>
      <c r="I301" s="13">
        <v>57508</v>
      </c>
      <c r="K301" s="17">
        <f>SUMIF(COLLECTE!B:B,I301,COLLECTE!G:G)+SUMIF(DAV!I:I,I301,DAV!K:K)</f>
        <v>-40.443260000000002</v>
      </c>
      <c r="L301" s="16"/>
      <c r="M301" s="16"/>
      <c r="N301" s="17">
        <f>SUMIF(CREDIT!B:B,I301,CREDIT!F:F)+SUMIF(LLD!L:L,I301,LLD!H:H)/1000</f>
        <v>0</v>
      </c>
      <c r="O301" s="16"/>
      <c r="P301" s="16"/>
      <c r="Q301" s="16"/>
      <c r="R301" s="16"/>
      <c r="S301" s="16"/>
      <c r="T301" s="16">
        <f>SUMIF(FORFAIT!B:B,I301,FORFAIT!G:G)</f>
        <v>0</v>
      </c>
      <c r="U301" s="16"/>
      <c r="V301" s="16"/>
      <c r="W301" s="16"/>
      <c r="X301" s="16"/>
      <c r="Y301" s="16"/>
      <c r="Z301" s="16">
        <f>SUMIF(PROACTIF!D:D,I301,PROACTIF!G:G)+SUMIF(PROACTIF!P:P,I301,PROACTIF!S:S)</f>
        <v>0</v>
      </c>
      <c r="AA301" s="16"/>
      <c r="AB301" s="16"/>
    </row>
    <row r="302" spans="1:28" ht="15.75" thickBot="1" x14ac:dyDescent="0.3">
      <c r="A302" s="13">
        <v>160</v>
      </c>
      <c r="B302" s="14" t="s">
        <v>276</v>
      </c>
      <c r="C302" s="13">
        <v>44</v>
      </c>
      <c r="D302" s="15" t="s">
        <v>320</v>
      </c>
      <c r="E302" s="13">
        <v>557622</v>
      </c>
      <c r="F302" s="15" t="s">
        <v>334</v>
      </c>
      <c r="G302" s="13">
        <v>57622</v>
      </c>
      <c r="H302" s="15" t="s">
        <v>334</v>
      </c>
      <c r="I302" s="13">
        <v>57622</v>
      </c>
      <c r="K302" s="17">
        <f>SUMIF(COLLECTE!B:B,I302,COLLECTE!G:G)+SUMIF(DAV!I:I,I302,DAV!K:K)</f>
        <v>328.16884000000005</v>
      </c>
      <c r="L302" s="16"/>
      <c r="M302" s="16"/>
      <c r="N302" s="17">
        <f>SUMIF(CREDIT!B:B,I302,CREDIT!F:F)+SUMIF(LLD!L:L,I302,LLD!H:H)/1000</f>
        <v>145.30000000000001</v>
      </c>
      <c r="O302" s="16"/>
      <c r="P302" s="16"/>
      <c r="Q302" s="16"/>
      <c r="R302" s="16"/>
      <c r="S302" s="16"/>
      <c r="T302" s="16">
        <f>SUMIF(FORFAIT!B:B,I302,FORFAIT!G:G)</f>
        <v>2</v>
      </c>
      <c r="U302" s="16"/>
      <c r="V302" s="16"/>
      <c r="W302" s="16"/>
      <c r="X302" s="16"/>
      <c r="Y302" s="16"/>
      <c r="Z302" s="16">
        <f>SUMIF(PROACTIF!D:D,I302,PROACTIF!G:G)+SUMIF(PROACTIF!P:P,I302,PROACTIF!S:S)</f>
        <v>0</v>
      </c>
      <c r="AA302" s="16"/>
      <c r="AB302" s="16"/>
    </row>
    <row r="303" spans="1:28" ht="15.75" thickBot="1" x14ac:dyDescent="0.3">
      <c r="A303" s="13">
        <v>160</v>
      </c>
      <c r="B303" s="14" t="s">
        <v>276</v>
      </c>
      <c r="C303" s="13">
        <v>44</v>
      </c>
      <c r="D303" s="15" t="s">
        <v>320</v>
      </c>
      <c r="E303" s="13">
        <v>557628</v>
      </c>
      <c r="F303" s="15" t="s">
        <v>335</v>
      </c>
      <c r="G303" s="13">
        <v>57628</v>
      </c>
      <c r="H303" s="15" t="s">
        <v>335</v>
      </c>
      <c r="I303" s="13">
        <v>57628</v>
      </c>
      <c r="K303" s="17">
        <f>SUMIF(COLLECTE!B:B,I303,COLLECTE!G:G)+SUMIF(DAV!I:I,I303,DAV!K:K)</f>
        <v>32.122930000000011</v>
      </c>
      <c r="L303" s="16"/>
      <c r="M303" s="16"/>
      <c r="N303" s="17">
        <f>SUMIF(CREDIT!B:B,I303,CREDIT!F:F)+SUMIF(LLD!L:L,I303,LLD!H:H)/1000</f>
        <v>86</v>
      </c>
      <c r="O303" s="16"/>
      <c r="P303" s="16"/>
      <c r="Q303" s="16"/>
      <c r="R303" s="16"/>
      <c r="S303" s="16"/>
      <c r="T303" s="16">
        <f>SUMIF(FORFAIT!B:B,I303,FORFAIT!G:G)</f>
        <v>7</v>
      </c>
      <c r="U303" s="16"/>
      <c r="V303" s="16"/>
      <c r="W303" s="16"/>
      <c r="X303" s="16"/>
      <c r="Y303" s="16"/>
      <c r="Z303" s="16">
        <f>SUMIF(PROACTIF!D:D,I303,PROACTIF!G:G)+SUMIF(PROACTIF!P:P,I303,PROACTIF!S:S)</f>
        <v>1</v>
      </c>
      <c r="AA303" s="16"/>
      <c r="AB303" s="16"/>
    </row>
    <row r="304" spans="1:28" ht="15.75" thickBot="1" x14ac:dyDescent="0.3">
      <c r="A304" s="13">
        <v>160</v>
      </c>
      <c r="B304" s="14" t="s">
        <v>276</v>
      </c>
      <c r="C304" s="13">
        <v>44</v>
      </c>
      <c r="D304" s="15" t="s">
        <v>320</v>
      </c>
      <c r="E304" s="13">
        <v>457632</v>
      </c>
      <c r="F304" s="15" t="s">
        <v>336</v>
      </c>
      <c r="G304" s="13">
        <v>57632</v>
      </c>
      <c r="H304" s="15" t="s">
        <v>336</v>
      </c>
      <c r="I304" s="13">
        <v>57632</v>
      </c>
      <c r="K304" s="17">
        <f>SUMIF(COLLECTE!B:B,I304,COLLECTE!G:G)+SUMIF(DAV!I:I,I304,DAV!K:K)</f>
        <v>506.20123000000024</v>
      </c>
      <c r="L304" s="16"/>
      <c r="M304" s="16"/>
      <c r="N304" s="17">
        <f>SUMIF(CREDIT!B:B,I304,CREDIT!F:F)+SUMIF(LLD!L:L,I304,LLD!H:H)/1000</f>
        <v>641.80299000000002</v>
      </c>
      <c r="O304" s="16"/>
      <c r="P304" s="16"/>
      <c r="Q304" s="16"/>
      <c r="R304" s="16"/>
      <c r="S304" s="16"/>
      <c r="T304" s="16">
        <f>SUMIF(FORFAIT!B:B,I304,FORFAIT!G:G)</f>
        <v>17</v>
      </c>
      <c r="U304" s="16"/>
      <c r="V304" s="16"/>
      <c r="W304" s="16"/>
      <c r="X304" s="16"/>
      <c r="Y304" s="16"/>
      <c r="Z304" s="16">
        <f>SUMIF(PROACTIF!D:D,I304,PROACTIF!G:G)+SUMIF(PROACTIF!P:P,I304,PROACTIF!S:S)</f>
        <v>5</v>
      </c>
      <c r="AA304" s="16"/>
      <c r="AB304" s="16"/>
    </row>
    <row r="305" spans="1:28" ht="15.75" thickBot="1" x14ac:dyDescent="0.3">
      <c r="A305" s="13">
        <v>160</v>
      </c>
      <c r="B305" s="14" t="s">
        <v>276</v>
      </c>
      <c r="C305" s="13">
        <v>44</v>
      </c>
      <c r="D305" s="15" t="s">
        <v>320</v>
      </c>
      <c r="E305" s="13">
        <v>557633</v>
      </c>
      <c r="F305" s="15" t="s">
        <v>337</v>
      </c>
      <c r="G305" s="13">
        <v>57633</v>
      </c>
      <c r="H305" s="15" t="s">
        <v>337</v>
      </c>
      <c r="I305" s="13">
        <v>57633</v>
      </c>
      <c r="K305" s="17">
        <f>SUMIF(COLLECTE!B:B,I305,COLLECTE!G:G)+SUMIF(DAV!I:I,I305,DAV!K:K)</f>
        <v>12.02545000000001</v>
      </c>
      <c r="L305" s="16"/>
      <c r="M305" s="16"/>
      <c r="N305" s="17">
        <f>SUMIF(CREDIT!B:B,I305,CREDIT!F:F)+SUMIF(LLD!L:L,I305,LLD!H:H)/1000</f>
        <v>0</v>
      </c>
      <c r="O305" s="16"/>
      <c r="P305" s="16"/>
      <c r="Q305" s="16"/>
      <c r="R305" s="16"/>
      <c r="S305" s="16"/>
      <c r="T305" s="16">
        <f>SUMIF(FORFAIT!B:B,I305,FORFAIT!G:G)</f>
        <v>2</v>
      </c>
      <c r="U305" s="16"/>
      <c r="V305" s="16"/>
      <c r="W305" s="16"/>
      <c r="X305" s="16"/>
      <c r="Y305" s="16"/>
      <c r="Z305" s="16">
        <f>SUMIF(PROACTIF!D:D,I305,PROACTIF!G:G)+SUMIF(PROACTIF!P:P,I305,PROACTIF!S:S)</f>
        <v>0</v>
      </c>
      <c r="AA305" s="16"/>
      <c r="AB305" s="16"/>
    </row>
    <row r="306" spans="1:28" ht="15.75" thickBot="1" x14ac:dyDescent="0.3">
      <c r="A306" s="13">
        <v>160</v>
      </c>
      <c r="B306" s="14" t="s">
        <v>276</v>
      </c>
      <c r="C306" s="13">
        <v>44</v>
      </c>
      <c r="D306" s="15" t="s">
        <v>320</v>
      </c>
      <c r="E306" s="13">
        <v>457634</v>
      </c>
      <c r="F306" s="15" t="s">
        <v>338</v>
      </c>
      <c r="G306" s="13">
        <v>57634</v>
      </c>
      <c r="H306" s="15" t="s">
        <v>338</v>
      </c>
      <c r="I306" s="13">
        <v>57634</v>
      </c>
      <c r="K306" s="17">
        <f>SUMIF(COLLECTE!B:B,I306,COLLECTE!G:G)+SUMIF(DAV!I:I,I306,DAV!K:K)</f>
        <v>-44.101990000000008</v>
      </c>
      <c r="L306" s="16"/>
      <c r="M306" s="16"/>
      <c r="N306" s="17">
        <f>SUMIF(CREDIT!B:B,I306,CREDIT!F:F)+SUMIF(LLD!L:L,I306,LLD!H:H)/1000</f>
        <v>0</v>
      </c>
      <c r="O306" s="16"/>
      <c r="P306" s="16"/>
      <c r="Q306" s="16"/>
      <c r="R306" s="16"/>
      <c r="S306" s="16"/>
      <c r="T306" s="16">
        <f>SUMIF(FORFAIT!B:B,I306,FORFAIT!G:G)</f>
        <v>0</v>
      </c>
      <c r="U306" s="16"/>
      <c r="V306" s="16"/>
      <c r="W306" s="16"/>
      <c r="X306" s="16"/>
      <c r="Y306" s="16"/>
      <c r="Z306" s="16">
        <f>SUMIF(PROACTIF!D:D,I306,PROACTIF!G:G)+SUMIF(PROACTIF!P:P,I306,PROACTIF!S:S)</f>
        <v>-2</v>
      </c>
      <c r="AA306" s="16"/>
      <c r="AB306" s="16"/>
    </row>
    <row r="307" spans="1:28" ht="15.75" thickBot="1" x14ac:dyDescent="0.3">
      <c r="A307" s="13">
        <v>160</v>
      </c>
      <c r="B307" s="14" t="s">
        <v>276</v>
      </c>
      <c r="C307" s="13">
        <v>44</v>
      </c>
      <c r="D307" s="15" t="s">
        <v>320</v>
      </c>
      <c r="E307" s="13">
        <v>557660</v>
      </c>
      <c r="F307" s="15" t="s">
        <v>339</v>
      </c>
      <c r="G307" s="13">
        <v>57660</v>
      </c>
      <c r="H307" s="15" t="s">
        <v>339</v>
      </c>
      <c r="I307" s="13">
        <v>57660</v>
      </c>
      <c r="K307" s="17">
        <f>SUMIF(COLLECTE!B:B,I307,COLLECTE!G:G)+SUMIF(DAV!I:I,I307,DAV!K:K)</f>
        <v>183.43177</v>
      </c>
      <c r="L307" s="16"/>
      <c r="M307" s="16"/>
      <c r="N307" s="17">
        <f>SUMIF(CREDIT!B:B,I307,CREDIT!F:F)+SUMIF(LLD!L:L,I307,LLD!H:H)/1000</f>
        <v>1086.0186699999999</v>
      </c>
      <c r="O307" s="16"/>
      <c r="P307" s="16"/>
      <c r="Q307" s="16"/>
      <c r="R307" s="16"/>
      <c r="S307" s="16"/>
      <c r="T307" s="16">
        <f>SUMIF(FORFAIT!B:B,I307,FORFAIT!G:G)</f>
        <v>10</v>
      </c>
      <c r="U307" s="16"/>
      <c r="V307" s="16"/>
      <c r="W307" s="16"/>
      <c r="X307" s="16"/>
      <c r="Y307" s="16"/>
      <c r="Z307" s="16">
        <f>SUMIF(PROACTIF!D:D,I307,PROACTIF!G:G)+SUMIF(PROACTIF!P:P,I307,PROACTIF!S:S)</f>
        <v>2</v>
      </c>
      <c r="AA307" s="16"/>
      <c r="AB307" s="16"/>
    </row>
    <row r="308" spans="1:28" ht="15.75" thickBot="1" x14ac:dyDescent="0.3">
      <c r="A308" s="13">
        <v>160</v>
      </c>
      <c r="B308" s="14" t="s">
        <v>276</v>
      </c>
      <c r="C308" s="13">
        <v>44</v>
      </c>
      <c r="D308" s="15" t="s">
        <v>320</v>
      </c>
      <c r="E308" s="13">
        <v>457158</v>
      </c>
      <c r="F308" s="15" t="s">
        <v>340</v>
      </c>
      <c r="G308" s="13">
        <v>57158</v>
      </c>
      <c r="H308" s="15" t="s">
        <v>340</v>
      </c>
      <c r="I308" s="13">
        <v>57158</v>
      </c>
      <c r="K308" s="17">
        <f>SUMIF(COLLECTE!B:B,I308,COLLECTE!G:G)+SUMIF(DAV!I:I,I308,DAV!K:K)</f>
        <v>-151.32409000000001</v>
      </c>
      <c r="L308" s="16"/>
      <c r="M308" s="16"/>
      <c r="N308" s="17">
        <f>SUMIF(CREDIT!B:B,I308,CREDIT!F:F)+SUMIF(LLD!L:L,I308,LLD!H:H)/1000</f>
        <v>12</v>
      </c>
      <c r="O308" s="16"/>
      <c r="P308" s="16"/>
      <c r="Q308" s="16"/>
      <c r="R308" s="16"/>
      <c r="S308" s="16"/>
      <c r="T308" s="16">
        <f>SUMIF(FORFAIT!B:B,I308,FORFAIT!G:G)</f>
        <v>3</v>
      </c>
      <c r="U308" s="16"/>
      <c r="V308" s="16"/>
      <c r="W308" s="16"/>
      <c r="X308" s="16"/>
      <c r="Y308" s="16"/>
      <c r="Z308" s="16">
        <f>SUMIF(PROACTIF!D:D,I308,PROACTIF!G:G)+SUMIF(PROACTIF!P:P,I308,PROACTIF!S:S)</f>
        <v>-6</v>
      </c>
      <c r="AA308" s="16"/>
      <c r="AB308" s="16"/>
    </row>
    <row r="309" spans="1:28" ht="15.75" thickBot="1" x14ac:dyDescent="0.3">
      <c r="A309" s="13">
        <v>80</v>
      </c>
      <c r="B309" s="14" t="s">
        <v>341</v>
      </c>
      <c r="C309" s="13">
        <v>57</v>
      </c>
      <c r="D309" s="15" t="s">
        <v>342</v>
      </c>
      <c r="E309" s="13">
        <v>588201</v>
      </c>
      <c r="F309" s="15" t="s">
        <v>343</v>
      </c>
      <c r="G309" s="13">
        <v>88201</v>
      </c>
      <c r="H309" s="15" t="s">
        <v>343</v>
      </c>
      <c r="I309" s="13">
        <v>88201</v>
      </c>
      <c r="K309" s="17">
        <f>SUMIF(COLLECTE!B:B,I309,COLLECTE!G:G)+SUMIF(DAV!I:I,I309,DAV!K:K)</f>
        <v>169.50141000000005</v>
      </c>
      <c r="L309" s="16"/>
      <c r="M309" s="16"/>
      <c r="N309" s="17">
        <f>SUMIF(CREDIT!B:B,I309,CREDIT!F:F)+SUMIF(LLD!L:L,I309,LLD!H:H)/1000</f>
        <v>167.43799999999999</v>
      </c>
      <c r="O309" s="16"/>
      <c r="P309" s="16"/>
      <c r="Q309" s="16"/>
      <c r="R309" s="16"/>
      <c r="S309" s="16"/>
      <c r="T309" s="16">
        <f>SUMIF(FORFAIT!B:B,I309,FORFAIT!G:G)</f>
        <v>7</v>
      </c>
      <c r="U309" s="16"/>
      <c r="V309" s="16"/>
      <c r="W309" s="16"/>
      <c r="X309" s="16"/>
      <c r="Y309" s="16"/>
      <c r="Z309" s="16">
        <f>SUMIF(PROACTIF!D:D,I309,PROACTIF!G:G)+SUMIF(PROACTIF!P:P,I309,PROACTIF!S:S)</f>
        <v>3</v>
      </c>
      <c r="AA309" s="16"/>
      <c r="AB309" s="16"/>
    </row>
    <row r="310" spans="1:28" ht="15.75" thickBot="1" x14ac:dyDescent="0.3">
      <c r="A310" s="13">
        <v>80</v>
      </c>
      <c r="B310" s="14" t="s">
        <v>341</v>
      </c>
      <c r="C310" s="13">
        <v>57</v>
      </c>
      <c r="D310" s="15" t="s">
        <v>342</v>
      </c>
      <c r="E310" s="13">
        <v>588206</v>
      </c>
      <c r="F310" s="15" t="s">
        <v>344</v>
      </c>
      <c r="G310" s="13">
        <v>88206</v>
      </c>
      <c r="H310" s="15" t="s">
        <v>344</v>
      </c>
      <c r="I310" s="13">
        <v>88206</v>
      </c>
      <c r="K310" s="17">
        <f>SUMIF(COLLECTE!B:B,I310,COLLECTE!G:G)+SUMIF(DAV!I:I,I310,DAV!K:K)</f>
        <v>-158.6760700000001</v>
      </c>
      <c r="L310" s="16"/>
      <c r="M310" s="16"/>
      <c r="N310" s="17">
        <f>SUMIF(CREDIT!B:B,I310,CREDIT!F:F)+SUMIF(LLD!L:L,I310,LLD!H:H)/1000</f>
        <v>550.79499999999996</v>
      </c>
      <c r="O310" s="16"/>
      <c r="P310" s="16"/>
      <c r="Q310" s="16"/>
      <c r="R310" s="16"/>
      <c r="S310" s="16"/>
      <c r="T310" s="16">
        <f>SUMIF(FORFAIT!B:B,I310,FORFAIT!G:G)</f>
        <v>13</v>
      </c>
      <c r="U310" s="16"/>
      <c r="V310" s="16"/>
      <c r="W310" s="16"/>
      <c r="X310" s="16"/>
      <c r="Y310" s="16"/>
      <c r="Z310" s="16">
        <f>SUMIF(PROACTIF!D:D,I310,PROACTIF!G:G)+SUMIF(PROACTIF!P:P,I310,PROACTIF!S:S)</f>
        <v>-1</v>
      </c>
      <c r="AA310" s="16"/>
      <c r="AB310" s="16"/>
    </row>
    <row r="311" spans="1:28" ht="15.75" thickBot="1" x14ac:dyDescent="0.3">
      <c r="A311" s="13">
        <v>80</v>
      </c>
      <c r="B311" s="14" t="s">
        <v>341</v>
      </c>
      <c r="C311" s="13">
        <v>57</v>
      </c>
      <c r="D311" s="15" t="s">
        <v>342</v>
      </c>
      <c r="E311" s="13">
        <v>588216</v>
      </c>
      <c r="F311" s="15" t="s">
        <v>345</v>
      </c>
      <c r="G311" s="13">
        <v>88216</v>
      </c>
      <c r="H311" s="15" t="s">
        <v>345</v>
      </c>
      <c r="I311" s="13">
        <v>88216</v>
      </c>
      <c r="K311" s="17">
        <f>SUMIF(COLLECTE!B:B,I311,COLLECTE!G:G)+SUMIF(DAV!I:I,I311,DAV!K:K)</f>
        <v>70.189039999999963</v>
      </c>
      <c r="L311" s="16"/>
      <c r="M311" s="16"/>
      <c r="N311" s="17">
        <f>SUMIF(CREDIT!B:B,I311,CREDIT!F:F)+SUMIF(LLD!L:L,I311,LLD!H:H)/1000</f>
        <v>0</v>
      </c>
      <c r="O311" s="16"/>
      <c r="P311" s="16"/>
      <c r="Q311" s="16"/>
      <c r="R311" s="16"/>
      <c r="S311" s="16"/>
      <c r="T311" s="16">
        <f>SUMIF(FORFAIT!B:B,I311,FORFAIT!G:G)</f>
        <v>0</v>
      </c>
      <c r="U311" s="16"/>
      <c r="V311" s="16"/>
      <c r="W311" s="16"/>
      <c r="X311" s="16"/>
      <c r="Y311" s="16"/>
      <c r="Z311" s="16">
        <f>SUMIF(PROACTIF!D:D,I311,PROACTIF!G:G)+SUMIF(PROACTIF!P:P,I311,PROACTIF!S:S)</f>
        <v>-3</v>
      </c>
      <c r="AA311" s="16"/>
      <c r="AB311" s="16"/>
    </row>
    <row r="312" spans="1:28" ht="15.75" thickBot="1" x14ac:dyDescent="0.3">
      <c r="A312" s="13">
        <v>80</v>
      </c>
      <c r="B312" s="14" t="s">
        <v>341</v>
      </c>
      <c r="C312" s="13">
        <v>57</v>
      </c>
      <c r="D312" s="15" t="s">
        <v>342</v>
      </c>
      <c r="E312" s="13">
        <v>488256</v>
      </c>
      <c r="F312" s="15" t="s">
        <v>346</v>
      </c>
      <c r="G312" s="13">
        <v>88256</v>
      </c>
      <c r="H312" s="15" t="s">
        <v>346</v>
      </c>
      <c r="I312" s="13">
        <v>88256</v>
      </c>
      <c r="K312" s="17">
        <f>SUMIF(COLLECTE!B:B,I312,COLLECTE!G:G)+SUMIF(DAV!I:I,I312,DAV!K:K)</f>
        <v>254.60872999999995</v>
      </c>
      <c r="L312" s="16"/>
      <c r="M312" s="16"/>
      <c r="N312" s="17">
        <f>SUMIF(CREDIT!B:B,I312,CREDIT!F:F)+SUMIF(LLD!L:L,I312,LLD!H:H)/1000</f>
        <v>265.5</v>
      </c>
      <c r="O312" s="16"/>
      <c r="P312" s="16"/>
      <c r="Q312" s="16"/>
      <c r="R312" s="16"/>
      <c r="S312" s="16"/>
      <c r="T312" s="16">
        <f>SUMIF(FORFAIT!B:B,I312,FORFAIT!G:G)</f>
        <v>5</v>
      </c>
      <c r="U312" s="16"/>
      <c r="V312" s="16"/>
      <c r="W312" s="16"/>
      <c r="X312" s="16"/>
      <c r="Y312" s="16"/>
      <c r="Z312" s="16">
        <f>SUMIF(PROACTIF!D:D,I312,PROACTIF!G:G)+SUMIF(PROACTIF!P:P,I312,PROACTIF!S:S)</f>
        <v>-2</v>
      </c>
      <c r="AA312" s="16"/>
      <c r="AB312" s="16"/>
    </row>
    <row r="313" spans="1:28" ht="15.75" thickBot="1" x14ac:dyDescent="0.3">
      <c r="A313" s="13">
        <v>80</v>
      </c>
      <c r="B313" s="14" t="s">
        <v>341</v>
      </c>
      <c r="C313" s="13">
        <v>57</v>
      </c>
      <c r="D313" s="15" t="s">
        <v>342</v>
      </c>
      <c r="E313" s="13">
        <v>488261</v>
      </c>
      <c r="F313" s="15" t="s">
        <v>347</v>
      </c>
      <c r="G313" s="13">
        <v>88261</v>
      </c>
      <c r="H313" s="15" t="s">
        <v>347</v>
      </c>
      <c r="I313" s="13">
        <v>88261</v>
      </c>
      <c r="K313" s="17">
        <f>SUMIF(COLLECTE!B:B,I313,COLLECTE!G:G)+SUMIF(DAV!I:I,I313,DAV!K:K)</f>
        <v>164.08978999999994</v>
      </c>
      <c r="L313" s="16"/>
      <c r="M313" s="16"/>
      <c r="N313" s="17">
        <f>SUMIF(CREDIT!B:B,I313,CREDIT!F:F)+SUMIF(LLD!L:L,I313,LLD!H:H)/1000</f>
        <v>71</v>
      </c>
      <c r="O313" s="16"/>
      <c r="P313" s="16"/>
      <c r="Q313" s="16"/>
      <c r="R313" s="16"/>
      <c r="S313" s="16"/>
      <c r="T313" s="16">
        <f>SUMIF(FORFAIT!B:B,I313,FORFAIT!G:G)</f>
        <v>0</v>
      </c>
      <c r="U313" s="16"/>
      <c r="V313" s="16"/>
      <c r="W313" s="16"/>
      <c r="X313" s="16"/>
      <c r="Y313" s="16"/>
      <c r="Z313" s="16">
        <f>SUMIF(PROACTIF!D:D,I313,PROACTIF!G:G)+SUMIF(PROACTIF!P:P,I313,PROACTIF!S:S)</f>
        <v>3</v>
      </c>
      <c r="AA313" s="16"/>
      <c r="AB313" s="16"/>
    </row>
    <row r="314" spans="1:28" ht="15.75" thickBot="1" x14ac:dyDescent="0.3">
      <c r="A314" s="13">
        <v>80</v>
      </c>
      <c r="B314" s="14" t="s">
        <v>341</v>
      </c>
      <c r="C314" s="13">
        <v>57</v>
      </c>
      <c r="D314" s="15" t="s">
        <v>342</v>
      </c>
      <c r="E314" s="13">
        <v>488281</v>
      </c>
      <c r="F314" s="15" t="s">
        <v>348</v>
      </c>
      <c r="G314" s="13">
        <v>88281</v>
      </c>
      <c r="H314" s="15" t="s">
        <v>348</v>
      </c>
      <c r="I314" s="13">
        <v>88281</v>
      </c>
      <c r="K314" s="17">
        <f>SUMIF(COLLECTE!B:B,I314,COLLECTE!G:G)+SUMIF(DAV!I:I,I314,DAV!K:K)</f>
        <v>151.74840999999998</v>
      </c>
      <c r="L314" s="16"/>
      <c r="M314" s="16"/>
      <c r="N314" s="17">
        <f>SUMIF(CREDIT!B:B,I314,CREDIT!F:F)+SUMIF(LLD!L:L,I314,LLD!H:H)/1000</f>
        <v>564.77674999999999</v>
      </c>
      <c r="O314" s="16"/>
      <c r="P314" s="16"/>
      <c r="Q314" s="16"/>
      <c r="R314" s="16"/>
      <c r="S314" s="16"/>
      <c r="T314" s="16">
        <f>SUMIF(FORFAIT!B:B,I314,FORFAIT!G:G)</f>
        <v>11</v>
      </c>
      <c r="U314" s="16"/>
      <c r="V314" s="16"/>
      <c r="W314" s="16"/>
      <c r="X314" s="16"/>
      <c r="Y314" s="16"/>
      <c r="Z314" s="16">
        <f>SUMIF(PROACTIF!D:D,I314,PROACTIF!G:G)+SUMIF(PROACTIF!P:P,I314,PROACTIF!S:S)</f>
        <v>5</v>
      </c>
      <c r="AA314" s="16"/>
      <c r="AB314" s="16"/>
    </row>
    <row r="315" spans="1:28" ht="15.75" thickBot="1" x14ac:dyDescent="0.3">
      <c r="A315" s="13">
        <v>80</v>
      </c>
      <c r="B315" s="14" t="s">
        <v>341</v>
      </c>
      <c r="C315" s="13">
        <v>57</v>
      </c>
      <c r="D315" s="15" t="s">
        <v>342</v>
      </c>
      <c r="E315" s="13">
        <v>488286</v>
      </c>
      <c r="F315" s="15" t="s">
        <v>349</v>
      </c>
      <c r="G315" s="13">
        <v>88286</v>
      </c>
      <c r="H315" s="15" t="s">
        <v>349</v>
      </c>
      <c r="I315" s="13">
        <v>88286</v>
      </c>
      <c r="K315" s="17">
        <f>SUMIF(COLLECTE!B:B,I315,COLLECTE!G:G)+SUMIF(DAV!I:I,I315,DAV!K:K)</f>
        <v>1086.12635</v>
      </c>
      <c r="L315" s="16"/>
      <c r="M315" s="16"/>
      <c r="N315" s="17">
        <f>SUMIF(CREDIT!B:B,I315,CREDIT!F:F)+SUMIF(LLD!L:L,I315,LLD!H:H)/1000</f>
        <v>2643.9908</v>
      </c>
      <c r="O315" s="16"/>
      <c r="P315" s="16"/>
      <c r="Q315" s="16"/>
      <c r="R315" s="16"/>
      <c r="S315" s="16"/>
      <c r="T315" s="16">
        <f>SUMIF(FORFAIT!B:B,I315,FORFAIT!G:G)</f>
        <v>27</v>
      </c>
      <c r="U315" s="16"/>
      <c r="V315" s="16"/>
      <c r="W315" s="16"/>
      <c r="X315" s="16"/>
      <c r="Y315" s="16"/>
      <c r="Z315" s="16">
        <f>SUMIF(PROACTIF!D:D,I315,PROACTIF!G:G)+SUMIF(PROACTIF!P:P,I315,PROACTIF!S:S)</f>
        <v>-8</v>
      </c>
      <c r="AA315" s="16"/>
      <c r="AB315" s="16"/>
    </row>
    <row r="316" spans="1:28" ht="15.75" thickBot="1" x14ac:dyDescent="0.3">
      <c r="A316" s="13">
        <v>80</v>
      </c>
      <c r="B316" s="14" t="s">
        <v>341</v>
      </c>
      <c r="C316" s="13">
        <v>57</v>
      </c>
      <c r="D316" s="15" t="s">
        <v>342</v>
      </c>
      <c r="E316" s="13">
        <v>488291</v>
      </c>
      <c r="F316" s="15" t="s">
        <v>350</v>
      </c>
      <c r="G316" s="13">
        <v>88291</v>
      </c>
      <c r="H316" s="15" t="s">
        <v>350</v>
      </c>
      <c r="I316" s="13">
        <v>88291</v>
      </c>
      <c r="K316" s="17">
        <f>SUMIF(COLLECTE!B:B,I316,COLLECTE!G:G)+SUMIF(DAV!I:I,I316,DAV!K:K)</f>
        <v>71.318560000000019</v>
      </c>
      <c r="L316" s="16"/>
      <c r="M316" s="16"/>
      <c r="N316" s="17">
        <f>SUMIF(CREDIT!B:B,I316,CREDIT!F:F)+SUMIF(LLD!L:L,I316,LLD!H:H)/1000</f>
        <v>52.8</v>
      </c>
      <c r="O316" s="16"/>
      <c r="P316" s="16"/>
      <c r="Q316" s="16"/>
      <c r="R316" s="16"/>
      <c r="S316" s="16"/>
      <c r="T316" s="16">
        <f>SUMIF(FORFAIT!B:B,I316,FORFAIT!G:G)</f>
        <v>7</v>
      </c>
      <c r="U316" s="16"/>
      <c r="V316" s="16"/>
      <c r="W316" s="16"/>
      <c r="X316" s="16"/>
      <c r="Y316" s="16"/>
      <c r="Z316" s="16">
        <f>SUMIF(PROACTIF!D:D,I316,PROACTIF!G:G)+SUMIF(PROACTIF!P:P,I316,PROACTIF!S:S)</f>
        <v>4</v>
      </c>
      <c r="AA316" s="16"/>
      <c r="AB316" s="16"/>
    </row>
    <row r="317" spans="1:28" ht="15.75" thickBot="1" x14ac:dyDescent="0.3">
      <c r="A317" s="13">
        <v>80</v>
      </c>
      <c r="B317" s="14" t="s">
        <v>341</v>
      </c>
      <c r="C317" s="13">
        <v>57</v>
      </c>
      <c r="D317" s="15" t="s">
        <v>342</v>
      </c>
      <c r="E317" s="13">
        <v>488288</v>
      </c>
      <c r="F317" s="15" t="s">
        <v>351</v>
      </c>
      <c r="G317" s="13">
        <v>88288</v>
      </c>
      <c r="H317" s="15" t="s">
        <v>351</v>
      </c>
      <c r="I317" s="13">
        <v>88288</v>
      </c>
      <c r="K317" s="17">
        <f>SUMIF(COLLECTE!B:B,I317,COLLECTE!G:G)+SUMIF(DAV!I:I,I317,DAV!K:K)</f>
        <v>311.35395</v>
      </c>
      <c r="L317" s="16"/>
      <c r="M317" s="16"/>
      <c r="N317" s="17">
        <f>SUMIF(CREDIT!B:B,I317,CREDIT!F:F)+SUMIF(LLD!L:L,I317,LLD!H:H)/1000</f>
        <v>1040.0509999999999</v>
      </c>
      <c r="O317" s="16"/>
      <c r="P317" s="16"/>
      <c r="Q317" s="16"/>
      <c r="R317" s="16"/>
      <c r="S317" s="16"/>
      <c r="T317" s="16">
        <f>SUMIF(FORFAIT!B:B,I317,FORFAIT!G:G)</f>
        <v>14</v>
      </c>
      <c r="U317" s="16"/>
      <c r="V317" s="16"/>
      <c r="W317" s="16"/>
      <c r="X317" s="16"/>
      <c r="Y317" s="16"/>
      <c r="Z317" s="16">
        <f>SUMIF(PROACTIF!D:D,I317,PROACTIF!G:G)+SUMIF(PROACTIF!P:P,I317,PROACTIF!S:S)</f>
        <v>2</v>
      </c>
      <c r="AA317" s="16"/>
      <c r="AB317" s="16"/>
    </row>
    <row r="318" spans="1:28" ht="15.75" thickBot="1" x14ac:dyDescent="0.3">
      <c r="A318" s="13">
        <v>80</v>
      </c>
      <c r="B318" s="14" t="s">
        <v>341</v>
      </c>
      <c r="C318" s="13">
        <v>57</v>
      </c>
      <c r="D318" s="15" t="s">
        <v>342</v>
      </c>
      <c r="E318" s="13">
        <v>588336</v>
      </c>
      <c r="F318" s="15" t="s">
        <v>352</v>
      </c>
      <c r="G318" s="13">
        <v>88336</v>
      </c>
      <c r="H318" s="15" t="s">
        <v>352</v>
      </c>
      <c r="I318" s="13">
        <v>88336</v>
      </c>
      <c r="K318" s="17">
        <f>SUMIF(COLLECTE!B:B,I318,COLLECTE!G:G)+SUMIF(DAV!I:I,I318,DAV!K:K)</f>
        <v>-259.97465999999991</v>
      </c>
      <c r="L318" s="16"/>
      <c r="M318" s="16"/>
      <c r="N318" s="17">
        <f>SUMIF(CREDIT!B:B,I318,CREDIT!F:F)+SUMIF(LLD!L:L,I318,LLD!H:H)/1000</f>
        <v>113.60892</v>
      </c>
      <c r="O318" s="16"/>
      <c r="P318" s="16"/>
      <c r="Q318" s="16"/>
      <c r="R318" s="16"/>
      <c r="S318" s="16"/>
      <c r="T318" s="16">
        <f>SUMIF(FORFAIT!B:B,I318,FORFAIT!G:G)</f>
        <v>10</v>
      </c>
      <c r="U318" s="16"/>
      <c r="V318" s="16"/>
      <c r="W318" s="16"/>
      <c r="X318" s="16"/>
      <c r="Y318" s="16"/>
      <c r="Z318" s="16">
        <f>SUMIF(PROACTIF!D:D,I318,PROACTIF!G:G)+SUMIF(PROACTIF!P:P,I318,PROACTIF!S:S)</f>
        <v>3</v>
      </c>
      <c r="AA318" s="16"/>
      <c r="AB318" s="16"/>
    </row>
    <row r="319" spans="1:28" ht="15.75" thickBot="1" x14ac:dyDescent="0.3">
      <c r="A319" s="13">
        <v>80</v>
      </c>
      <c r="B319" s="14" t="s">
        <v>341</v>
      </c>
      <c r="C319" s="13">
        <v>57</v>
      </c>
      <c r="D319" s="15" t="s">
        <v>342</v>
      </c>
      <c r="E319" s="13">
        <v>588396</v>
      </c>
      <c r="F319" s="15" t="s">
        <v>353</v>
      </c>
      <c r="G319" s="13">
        <v>88396</v>
      </c>
      <c r="H319" s="15" t="s">
        <v>353</v>
      </c>
      <c r="I319" s="13">
        <v>88396</v>
      </c>
      <c r="K319" s="17">
        <f>SUMIF(COLLECTE!B:B,I319,COLLECTE!G:G)+SUMIF(DAV!I:I,I319,DAV!K:K)</f>
        <v>121.33356000000001</v>
      </c>
      <c r="L319" s="16"/>
      <c r="M319" s="16"/>
      <c r="N319" s="17">
        <f>SUMIF(CREDIT!B:B,I319,CREDIT!F:F)+SUMIF(LLD!L:L,I319,LLD!H:H)/1000</f>
        <v>315.25702000000001</v>
      </c>
      <c r="O319" s="16"/>
      <c r="P319" s="16"/>
      <c r="Q319" s="16"/>
      <c r="R319" s="16"/>
      <c r="S319" s="16"/>
      <c r="T319" s="16">
        <f>SUMIF(FORFAIT!B:B,I319,FORFAIT!G:G)</f>
        <v>6</v>
      </c>
      <c r="U319" s="16"/>
      <c r="V319" s="16"/>
      <c r="W319" s="16"/>
      <c r="X319" s="16"/>
      <c r="Y319" s="16"/>
      <c r="Z319" s="16">
        <f>SUMIF(PROACTIF!D:D,I319,PROACTIF!G:G)+SUMIF(PROACTIF!P:P,I319,PROACTIF!S:S)</f>
        <v>2</v>
      </c>
      <c r="AA319" s="16"/>
      <c r="AB319" s="16"/>
    </row>
    <row r="320" spans="1:28" ht="15.75" thickBot="1" x14ac:dyDescent="0.3">
      <c r="A320" s="13">
        <v>80</v>
      </c>
      <c r="B320" s="14" t="s">
        <v>341</v>
      </c>
      <c r="C320" s="13">
        <v>57</v>
      </c>
      <c r="D320" s="15" t="s">
        <v>342</v>
      </c>
      <c r="E320" s="13">
        <v>488451</v>
      </c>
      <c r="F320" s="15" t="s">
        <v>354</v>
      </c>
      <c r="G320" s="13">
        <v>88451</v>
      </c>
      <c r="H320" s="15" t="s">
        <v>354</v>
      </c>
      <c r="I320" s="13">
        <v>88451</v>
      </c>
      <c r="K320" s="17">
        <f>SUMIF(COLLECTE!B:B,I320,COLLECTE!G:G)+SUMIF(DAV!I:I,I320,DAV!K:K)</f>
        <v>158.02675000000005</v>
      </c>
      <c r="L320" s="16"/>
      <c r="M320" s="16"/>
      <c r="N320" s="17">
        <f>SUMIF(CREDIT!B:B,I320,CREDIT!F:F)+SUMIF(LLD!L:L,I320,LLD!H:H)/1000</f>
        <v>399.25315000000001</v>
      </c>
      <c r="O320" s="16"/>
      <c r="P320" s="16"/>
      <c r="Q320" s="16"/>
      <c r="R320" s="16"/>
      <c r="S320" s="16"/>
      <c r="T320" s="16">
        <f>SUMIF(FORFAIT!B:B,I320,FORFAIT!G:G)</f>
        <v>11</v>
      </c>
      <c r="U320" s="16"/>
      <c r="V320" s="16"/>
      <c r="W320" s="16"/>
      <c r="X320" s="16"/>
      <c r="Y320" s="16"/>
      <c r="Z320" s="16">
        <f>SUMIF(PROACTIF!D:D,I320,PROACTIF!G:G)+SUMIF(PROACTIF!P:P,I320,PROACTIF!S:S)</f>
        <v>-2</v>
      </c>
      <c r="AA320" s="16"/>
      <c r="AB320" s="16"/>
    </row>
    <row r="321" spans="1:28" ht="15.75" thickBot="1" x14ac:dyDescent="0.3">
      <c r="A321" s="13">
        <v>80</v>
      </c>
      <c r="B321" s="14" t="s">
        <v>341</v>
      </c>
      <c r="C321" s="13">
        <v>57</v>
      </c>
      <c r="D321" s="15" t="s">
        <v>342</v>
      </c>
      <c r="E321" s="13">
        <v>588501</v>
      </c>
      <c r="F321" s="15" t="s">
        <v>355</v>
      </c>
      <c r="G321" s="13">
        <v>88501</v>
      </c>
      <c r="H321" s="15" t="s">
        <v>355</v>
      </c>
      <c r="I321" s="13">
        <v>88501</v>
      </c>
      <c r="K321" s="17">
        <f>SUMIF(COLLECTE!B:B,I321,COLLECTE!G:G)+SUMIF(DAV!I:I,I321,DAV!K:K)</f>
        <v>831.44542999999999</v>
      </c>
      <c r="L321" s="16"/>
      <c r="M321" s="16"/>
      <c r="N321" s="17">
        <f>SUMIF(CREDIT!B:B,I321,CREDIT!F:F)+SUMIF(LLD!L:L,I321,LLD!H:H)/1000</f>
        <v>2172.2320399999999</v>
      </c>
      <c r="O321" s="16"/>
      <c r="P321" s="16"/>
      <c r="Q321" s="16"/>
      <c r="R321" s="16"/>
      <c r="S321" s="16"/>
      <c r="T321" s="16">
        <f>SUMIF(FORFAIT!B:B,I321,FORFAIT!G:G)</f>
        <v>16</v>
      </c>
      <c r="U321" s="16"/>
      <c r="V321" s="16"/>
      <c r="W321" s="16"/>
      <c r="X321" s="16"/>
      <c r="Y321" s="16"/>
      <c r="Z321" s="16">
        <f>SUMIF(PROACTIF!D:D,I321,PROACTIF!G:G)+SUMIF(PROACTIF!P:P,I321,PROACTIF!S:S)</f>
        <v>7</v>
      </c>
      <c r="AA321" s="16"/>
      <c r="AB321" s="16"/>
    </row>
    <row r="322" spans="1:28" ht="15.75" thickBot="1" x14ac:dyDescent="0.3">
      <c r="A322" s="13">
        <v>80</v>
      </c>
      <c r="B322" s="14" t="s">
        <v>341</v>
      </c>
      <c r="C322" s="13">
        <v>57</v>
      </c>
      <c r="D322" s="15" t="s">
        <v>342</v>
      </c>
      <c r="E322" s="13">
        <v>488511</v>
      </c>
      <c r="F322" s="15" t="s">
        <v>356</v>
      </c>
      <c r="G322" s="13">
        <v>88511</v>
      </c>
      <c r="H322" s="15" t="s">
        <v>356</v>
      </c>
      <c r="I322" s="13">
        <v>88511</v>
      </c>
      <c r="K322" s="17">
        <f>SUMIF(COLLECTE!B:B,I322,COLLECTE!G:G)+SUMIF(DAV!I:I,I322,DAV!K:K)</f>
        <v>-133.37765999999999</v>
      </c>
      <c r="L322" s="16"/>
      <c r="M322" s="16"/>
      <c r="N322" s="17">
        <f>SUMIF(CREDIT!B:B,I322,CREDIT!F:F)+SUMIF(LLD!L:L,I322,LLD!H:H)/1000</f>
        <v>143.30000000000001</v>
      </c>
      <c r="O322" s="16"/>
      <c r="P322" s="16"/>
      <c r="Q322" s="16"/>
      <c r="R322" s="16"/>
      <c r="S322" s="16"/>
      <c r="T322" s="16">
        <f>SUMIF(FORFAIT!B:B,I322,FORFAIT!G:G)</f>
        <v>1</v>
      </c>
      <c r="U322" s="16"/>
      <c r="V322" s="16"/>
      <c r="W322" s="16"/>
      <c r="X322" s="16"/>
      <c r="Y322" s="16"/>
      <c r="Z322" s="16">
        <f>SUMIF(PROACTIF!D:D,I322,PROACTIF!G:G)+SUMIF(PROACTIF!P:P,I322,PROACTIF!S:S)</f>
        <v>0</v>
      </c>
      <c r="AA322" s="16"/>
      <c r="AB322" s="16"/>
    </row>
    <row r="323" spans="1:28" ht="15.75" thickBot="1" x14ac:dyDescent="0.3">
      <c r="A323" s="13">
        <v>80</v>
      </c>
      <c r="B323" s="14" t="s">
        <v>341</v>
      </c>
      <c r="C323" s="13">
        <v>57</v>
      </c>
      <c r="D323" s="15" t="s">
        <v>342</v>
      </c>
      <c r="E323" s="13">
        <v>488561</v>
      </c>
      <c r="F323" s="15" t="s">
        <v>357</v>
      </c>
      <c r="G323" s="13">
        <v>88561</v>
      </c>
      <c r="H323" s="15" t="s">
        <v>357</v>
      </c>
      <c r="I323" s="13">
        <v>88561</v>
      </c>
      <c r="K323" s="17">
        <f>SUMIF(COLLECTE!B:B,I323,COLLECTE!G:G)+SUMIF(DAV!I:I,I323,DAV!K:K)</f>
        <v>414.75653000000017</v>
      </c>
      <c r="L323" s="16"/>
      <c r="M323" s="16"/>
      <c r="N323" s="17">
        <f>SUMIF(CREDIT!B:B,I323,CREDIT!F:F)+SUMIF(LLD!L:L,I323,LLD!H:H)/1000</f>
        <v>787.92827</v>
      </c>
      <c r="O323" s="16"/>
      <c r="P323" s="16"/>
      <c r="Q323" s="16"/>
      <c r="R323" s="16"/>
      <c r="S323" s="16"/>
      <c r="T323" s="16">
        <f>SUMIF(FORFAIT!B:B,I323,FORFAIT!G:G)</f>
        <v>23</v>
      </c>
      <c r="U323" s="16"/>
      <c r="V323" s="16"/>
      <c r="W323" s="16"/>
      <c r="X323" s="16"/>
      <c r="Y323" s="16"/>
      <c r="Z323" s="16">
        <f>SUMIF(PROACTIF!D:D,I323,PROACTIF!G:G)+SUMIF(PROACTIF!P:P,I323,PROACTIF!S:S)</f>
        <v>0</v>
      </c>
      <c r="AA323" s="16"/>
      <c r="AB323" s="16"/>
    </row>
    <row r="324" spans="1:28" ht="15.75" thickBot="1" x14ac:dyDescent="0.3">
      <c r="A324" s="13">
        <v>80</v>
      </c>
      <c r="B324" s="14" t="s">
        <v>341</v>
      </c>
      <c r="C324" s="13">
        <v>57</v>
      </c>
      <c r="D324" s="15" t="s">
        <v>342</v>
      </c>
      <c r="E324" s="13">
        <v>588631</v>
      </c>
      <c r="F324" s="15" t="s">
        <v>358</v>
      </c>
      <c r="G324" s="13">
        <v>88631</v>
      </c>
      <c r="H324" s="15" t="s">
        <v>358</v>
      </c>
      <c r="I324" s="13">
        <v>88631</v>
      </c>
      <c r="K324" s="17">
        <f>SUMIF(COLLECTE!B:B,I324,COLLECTE!G:G)+SUMIF(DAV!I:I,I324,DAV!K:K)</f>
        <v>143.70761000000007</v>
      </c>
      <c r="L324" s="16"/>
      <c r="M324" s="16"/>
      <c r="N324" s="17">
        <f>SUMIF(CREDIT!B:B,I324,CREDIT!F:F)+SUMIF(LLD!L:L,I324,LLD!H:H)/1000</f>
        <v>621.58569999999997</v>
      </c>
      <c r="O324" s="16"/>
      <c r="P324" s="16"/>
      <c r="Q324" s="16"/>
      <c r="R324" s="16"/>
      <c r="S324" s="16"/>
      <c r="T324" s="16">
        <f>SUMIF(FORFAIT!B:B,I324,FORFAIT!G:G)</f>
        <v>14</v>
      </c>
      <c r="U324" s="16"/>
      <c r="V324" s="16"/>
      <c r="W324" s="16"/>
      <c r="X324" s="16"/>
      <c r="Y324" s="16"/>
      <c r="Z324" s="16">
        <f>SUMIF(PROACTIF!D:D,I324,PROACTIF!G:G)+SUMIF(PROACTIF!P:P,I324,PROACTIF!S:S)</f>
        <v>7</v>
      </c>
      <c r="AA324" s="16"/>
      <c r="AB324" s="16"/>
    </row>
    <row r="325" spans="1:28" ht="15.75" thickBot="1" x14ac:dyDescent="0.3">
      <c r="A325" s="13">
        <v>80</v>
      </c>
      <c r="B325" s="14" t="s">
        <v>341</v>
      </c>
      <c r="C325" s="13">
        <v>57</v>
      </c>
      <c r="D325" s="15" t="s">
        <v>342</v>
      </c>
      <c r="E325" s="13">
        <v>488706</v>
      </c>
      <c r="F325" s="15" t="s">
        <v>359</v>
      </c>
      <c r="G325" s="13">
        <v>88706</v>
      </c>
      <c r="H325" s="15" t="s">
        <v>359</v>
      </c>
      <c r="I325" s="13">
        <v>88706</v>
      </c>
      <c r="K325" s="17">
        <f>SUMIF(COLLECTE!B:B,I325,COLLECTE!G:G)+SUMIF(DAV!I:I,I325,DAV!K:K)</f>
        <v>-366.75500999999997</v>
      </c>
      <c r="L325" s="16"/>
      <c r="M325" s="16"/>
      <c r="N325" s="17">
        <f>SUMIF(CREDIT!B:B,I325,CREDIT!F:F)+SUMIF(LLD!L:L,I325,LLD!H:H)/1000</f>
        <v>356.06400000000002</v>
      </c>
      <c r="O325" s="16"/>
      <c r="P325" s="16"/>
      <c r="Q325" s="16"/>
      <c r="R325" s="16"/>
      <c r="S325" s="16"/>
      <c r="T325" s="16">
        <f>SUMIF(FORFAIT!B:B,I325,FORFAIT!G:G)</f>
        <v>11</v>
      </c>
      <c r="U325" s="16"/>
      <c r="V325" s="16"/>
      <c r="W325" s="16"/>
      <c r="X325" s="16"/>
      <c r="Y325" s="16"/>
      <c r="Z325" s="16">
        <f>SUMIF(PROACTIF!D:D,I325,PROACTIF!G:G)+SUMIF(PROACTIF!P:P,I325,PROACTIF!S:S)</f>
        <v>7</v>
      </c>
      <c r="AA325" s="16"/>
      <c r="AB325" s="16"/>
    </row>
    <row r="326" spans="1:28" ht="15.75" thickBot="1" x14ac:dyDescent="0.3">
      <c r="A326" s="13">
        <v>80</v>
      </c>
      <c r="B326" s="14" t="s">
        <v>341</v>
      </c>
      <c r="C326" s="13">
        <v>57</v>
      </c>
      <c r="D326" s="15" t="s">
        <v>342</v>
      </c>
      <c r="E326" s="13">
        <v>588716</v>
      </c>
      <c r="F326" s="15" t="s">
        <v>360</v>
      </c>
      <c r="G326" s="13">
        <v>88716</v>
      </c>
      <c r="H326" s="15" t="s">
        <v>360</v>
      </c>
      <c r="I326" s="13">
        <v>88716</v>
      </c>
      <c r="K326" s="17">
        <f>SUMIF(COLLECTE!B:B,I326,COLLECTE!G:G)+SUMIF(DAV!I:I,I326,DAV!K:K)</f>
        <v>199.37035</v>
      </c>
      <c r="L326" s="16"/>
      <c r="M326" s="16"/>
      <c r="N326" s="17">
        <f>SUMIF(CREDIT!B:B,I326,CREDIT!F:F)+SUMIF(LLD!L:L,I326,LLD!H:H)/1000</f>
        <v>122.84310000000001</v>
      </c>
      <c r="O326" s="16"/>
      <c r="P326" s="16"/>
      <c r="Q326" s="16"/>
      <c r="R326" s="16"/>
      <c r="S326" s="16"/>
      <c r="T326" s="16">
        <f>SUMIF(FORFAIT!B:B,I326,FORFAIT!G:G)</f>
        <v>5</v>
      </c>
      <c r="U326" s="16"/>
      <c r="V326" s="16"/>
      <c r="W326" s="16"/>
      <c r="X326" s="16"/>
      <c r="Y326" s="16"/>
      <c r="Z326" s="16">
        <f>SUMIF(PROACTIF!D:D,I326,PROACTIF!G:G)+SUMIF(PROACTIF!P:P,I326,PROACTIF!S:S)</f>
        <v>-7</v>
      </c>
      <c r="AA326" s="16"/>
      <c r="AB326" s="16"/>
    </row>
    <row r="327" spans="1:28" ht="15.75" thickBot="1" x14ac:dyDescent="0.3">
      <c r="A327" s="13">
        <v>80</v>
      </c>
      <c r="B327" s="14" t="s">
        <v>341</v>
      </c>
      <c r="C327" s="13">
        <v>55</v>
      </c>
      <c r="D327" s="15" t="s">
        <v>361</v>
      </c>
      <c r="E327" s="13">
        <v>588186</v>
      </c>
      <c r="F327" s="15" t="s">
        <v>362</v>
      </c>
      <c r="G327" s="13">
        <v>88186</v>
      </c>
      <c r="H327" s="15" t="s">
        <v>362</v>
      </c>
      <c r="I327" s="13">
        <v>88186</v>
      </c>
      <c r="K327" s="17">
        <f>SUMIF(COLLECTE!B:B,I327,COLLECTE!G:G)+SUMIF(DAV!I:I,I327,DAV!K:K)</f>
        <v>238.08633000000003</v>
      </c>
      <c r="L327" s="16"/>
      <c r="M327" s="16"/>
      <c r="N327" s="17">
        <f>SUMIF(CREDIT!B:B,I327,CREDIT!F:F)+SUMIF(LLD!L:L,I327,LLD!H:H)/1000</f>
        <v>162.89082999999999</v>
      </c>
      <c r="O327" s="16"/>
      <c r="P327" s="16"/>
      <c r="Q327" s="16"/>
      <c r="R327" s="16"/>
      <c r="S327" s="16"/>
      <c r="T327" s="16">
        <f>SUMIF(FORFAIT!B:B,I327,FORFAIT!G:G)</f>
        <v>5</v>
      </c>
      <c r="U327" s="16"/>
      <c r="V327" s="16"/>
      <c r="W327" s="16"/>
      <c r="X327" s="16"/>
      <c r="Y327" s="16"/>
      <c r="Z327" s="16">
        <f>SUMIF(PROACTIF!D:D,I327,PROACTIF!G:G)+SUMIF(PROACTIF!P:P,I327,PROACTIF!S:S)</f>
        <v>-1</v>
      </c>
      <c r="AA327" s="16"/>
      <c r="AB327" s="16"/>
    </row>
    <row r="328" spans="1:28" ht="15.75" thickBot="1" x14ac:dyDescent="0.3">
      <c r="A328" s="13">
        <v>80</v>
      </c>
      <c r="B328" s="14" t="s">
        <v>341</v>
      </c>
      <c r="C328" s="13">
        <v>55</v>
      </c>
      <c r="D328" s="15" t="s">
        <v>361</v>
      </c>
      <c r="E328" s="13">
        <v>488246</v>
      </c>
      <c r="F328" s="15" t="s">
        <v>363</v>
      </c>
      <c r="G328" s="13">
        <v>88246</v>
      </c>
      <c r="H328" s="15" t="s">
        <v>363</v>
      </c>
      <c r="I328" s="13">
        <v>88246</v>
      </c>
      <c r="K328" s="17">
        <f>SUMIF(COLLECTE!B:B,I328,COLLECTE!G:G)+SUMIF(DAV!I:I,I328,DAV!K:K)</f>
        <v>-20.725889999999993</v>
      </c>
      <c r="L328" s="16"/>
      <c r="M328" s="16"/>
      <c r="N328" s="17">
        <f>SUMIF(CREDIT!B:B,I328,CREDIT!F:F)+SUMIF(LLD!L:L,I328,LLD!H:H)/1000</f>
        <v>421.07691999999997</v>
      </c>
      <c r="O328" s="16"/>
      <c r="P328" s="16"/>
      <c r="Q328" s="16"/>
      <c r="R328" s="16"/>
      <c r="S328" s="16"/>
      <c r="T328" s="16">
        <f>SUMIF(FORFAIT!B:B,I328,FORFAIT!G:G)</f>
        <v>8</v>
      </c>
      <c r="U328" s="16"/>
      <c r="V328" s="16"/>
      <c r="W328" s="16"/>
      <c r="X328" s="16"/>
      <c r="Y328" s="16"/>
      <c r="Z328" s="16">
        <f>SUMIF(PROACTIF!D:D,I328,PROACTIF!G:G)+SUMIF(PROACTIF!P:P,I328,PROACTIF!S:S)</f>
        <v>10</v>
      </c>
      <c r="AA328" s="16"/>
      <c r="AB328" s="16"/>
    </row>
    <row r="329" spans="1:28" ht="15.75" thickBot="1" x14ac:dyDescent="0.3">
      <c r="A329" s="13">
        <v>80</v>
      </c>
      <c r="B329" s="14" t="s">
        <v>341</v>
      </c>
      <c r="C329" s="13">
        <v>55</v>
      </c>
      <c r="D329" s="15" t="s">
        <v>361</v>
      </c>
      <c r="E329" s="13">
        <v>588316</v>
      </c>
      <c r="F329" s="15" t="s">
        <v>364</v>
      </c>
      <c r="G329" s="13">
        <v>88316</v>
      </c>
      <c r="H329" s="15" t="s">
        <v>364</v>
      </c>
      <c r="I329" s="13">
        <v>88316</v>
      </c>
      <c r="K329" s="17">
        <f>SUMIF(COLLECTE!B:B,I329,COLLECTE!G:G)+SUMIF(DAV!I:I,I329,DAV!K:K)</f>
        <v>127.56284999999991</v>
      </c>
      <c r="L329" s="16"/>
      <c r="M329" s="16"/>
      <c r="N329" s="17">
        <f>SUMIF(CREDIT!B:B,I329,CREDIT!F:F)+SUMIF(LLD!L:L,I329,LLD!H:H)/1000</f>
        <v>95.686000000000007</v>
      </c>
      <c r="O329" s="16"/>
      <c r="P329" s="16"/>
      <c r="Q329" s="16"/>
      <c r="R329" s="16"/>
      <c r="S329" s="16"/>
      <c r="T329" s="16">
        <f>SUMIF(FORFAIT!B:B,I329,FORFAIT!G:G)</f>
        <v>7</v>
      </c>
      <c r="U329" s="16"/>
      <c r="V329" s="16"/>
      <c r="W329" s="16"/>
      <c r="X329" s="16"/>
      <c r="Y329" s="16"/>
      <c r="Z329" s="16">
        <f>SUMIF(PROACTIF!D:D,I329,PROACTIF!G:G)+SUMIF(PROACTIF!P:P,I329,PROACTIF!S:S)</f>
        <v>0</v>
      </c>
      <c r="AA329" s="16"/>
      <c r="AB329" s="16"/>
    </row>
    <row r="330" spans="1:28" ht="15.75" thickBot="1" x14ac:dyDescent="0.3">
      <c r="A330" s="13">
        <v>80</v>
      </c>
      <c r="B330" s="14" t="s">
        <v>341</v>
      </c>
      <c r="C330" s="13">
        <v>55</v>
      </c>
      <c r="D330" s="15" t="s">
        <v>361</v>
      </c>
      <c r="E330" s="13">
        <v>488326</v>
      </c>
      <c r="F330" s="15" t="s">
        <v>365</v>
      </c>
      <c r="G330" s="13">
        <v>88326</v>
      </c>
      <c r="H330" s="15" t="s">
        <v>365</v>
      </c>
      <c r="I330" s="13">
        <v>88326</v>
      </c>
      <c r="K330" s="17">
        <f>SUMIF(COLLECTE!B:B,I330,COLLECTE!G:G)+SUMIF(DAV!I:I,I330,DAV!K:K)</f>
        <v>1747.0271499999999</v>
      </c>
      <c r="L330" s="16"/>
      <c r="M330" s="16"/>
      <c r="N330" s="17">
        <f>SUMIF(CREDIT!B:B,I330,CREDIT!F:F)+SUMIF(LLD!L:L,I330,LLD!H:H)/1000</f>
        <v>3510.9314300000001</v>
      </c>
      <c r="O330" s="16"/>
      <c r="P330" s="16"/>
      <c r="Q330" s="16"/>
      <c r="R330" s="16"/>
      <c r="S330" s="16"/>
      <c r="T330" s="16">
        <f>SUMIF(FORFAIT!B:B,I330,FORFAIT!G:G)</f>
        <v>23</v>
      </c>
      <c r="U330" s="16"/>
      <c r="V330" s="16"/>
      <c r="W330" s="16"/>
      <c r="X330" s="16"/>
      <c r="Y330" s="16"/>
      <c r="Z330" s="16">
        <f>SUMIF(PROACTIF!D:D,I330,PROACTIF!G:G)+SUMIF(PROACTIF!P:P,I330,PROACTIF!S:S)</f>
        <v>9</v>
      </c>
      <c r="AA330" s="16"/>
      <c r="AB330" s="16"/>
    </row>
    <row r="331" spans="1:28" ht="15.75" thickBot="1" x14ac:dyDescent="0.3">
      <c r="A331" s="13">
        <v>80</v>
      </c>
      <c r="B331" s="14" t="s">
        <v>341</v>
      </c>
      <c r="C331" s="13">
        <v>55</v>
      </c>
      <c r="D331" s="15" t="s">
        <v>361</v>
      </c>
      <c r="E331" s="13">
        <v>488346</v>
      </c>
      <c r="F331" s="15" t="s">
        <v>366</v>
      </c>
      <c r="G331" s="13">
        <v>88346</v>
      </c>
      <c r="H331" s="15" t="s">
        <v>366</v>
      </c>
      <c r="I331" s="13">
        <v>88346</v>
      </c>
      <c r="K331" s="17">
        <f>SUMIF(COLLECTE!B:B,I331,COLLECTE!G:G)+SUMIF(DAV!I:I,I331,DAV!K:K)</f>
        <v>-288.03010999999998</v>
      </c>
      <c r="L331" s="16"/>
      <c r="M331" s="16"/>
      <c r="N331" s="17">
        <f>SUMIF(CREDIT!B:B,I331,CREDIT!F:F)+SUMIF(LLD!L:L,I331,LLD!H:H)/1000</f>
        <v>118.5</v>
      </c>
      <c r="O331" s="16"/>
      <c r="P331" s="16"/>
      <c r="Q331" s="16"/>
      <c r="R331" s="16"/>
      <c r="S331" s="16"/>
      <c r="T331" s="16">
        <f>SUMIF(FORFAIT!B:B,I331,FORFAIT!G:G)</f>
        <v>5</v>
      </c>
      <c r="U331" s="16"/>
      <c r="V331" s="16"/>
      <c r="W331" s="16"/>
      <c r="X331" s="16"/>
      <c r="Y331" s="16"/>
      <c r="Z331" s="16">
        <f>SUMIF(PROACTIF!D:D,I331,PROACTIF!G:G)+SUMIF(PROACTIF!P:P,I331,PROACTIF!S:S)</f>
        <v>3</v>
      </c>
      <c r="AA331" s="16"/>
      <c r="AB331" s="16"/>
    </row>
    <row r="332" spans="1:28" ht="15.75" thickBot="1" x14ac:dyDescent="0.3">
      <c r="A332" s="13">
        <v>80</v>
      </c>
      <c r="B332" s="14" t="s">
        <v>341</v>
      </c>
      <c r="C332" s="13">
        <v>55</v>
      </c>
      <c r="D332" s="15" t="s">
        <v>361</v>
      </c>
      <c r="E332" s="13">
        <v>588386</v>
      </c>
      <c r="F332" s="15" t="s">
        <v>367</v>
      </c>
      <c r="G332" s="13">
        <v>88386</v>
      </c>
      <c r="H332" s="15" t="s">
        <v>367</v>
      </c>
      <c r="I332" s="13">
        <v>88386</v>
      </c>
      <c r="K332" s="17">
        <f>SUMIF(COLLECTE!B:B,I332,COLLECTE!G:G)+SUMIF(DAV!I:I,I332,DAV!K:K)</f>
        <v>126.86891000000003</v>
      </c>
      <c r="L332" s="16"/>
      <c r="M332" s="16"/>
      <c r="N332" s="17">
        <f>SUMIF(CREDIT!B:B,I332,CREDIT!F:F)+SUMIF(LLD!L:L,I332,LLD!H:H)/1000</f>
        <v>285.59699999999998</v>
      </c>
      <c r="O332" s="16"/>
      <c r="P332" s="16"/>
      <c r="Q332" s="16"/>
      <c r="R332" s="16"/>
      <c r="S332" s="16"/>
      <c r="T332" s="16">
        <f>SUMIF(FORFAIT!B:B,I332,FORFAIT!G:G)</f>
        <v>6</v>
      </c>
      <c r="U332" s="16"/>
      <c r="V332" s="16"/>
      <c r="W332" s="16"/>
      <c r="X332" s="16"/>
      <c r="Y332" s="16"/>
      <c r="Z332" s="16">
        <f>SUMIF(PROACTIF!D:D,I332,PROACTIF!G:G)+SUMIF(PROACTIF!P:P,I332,PROACTIF!S:S)</f>
        <v>4</v>
      </c>
      <c r="AA332" s="16"/>
      <c r="AB332" s="16"/>
    </row>
    <row r="333" spans="1:28" ht="15.75" thickBot="1" x14ac:dyDescent="0.3">
      <c r="A333" s="13">
        <v>80</v>
      </c>
      <c r="B333" s="14" t="s">
        <v>341</v>
      </c>
      <c r="C333" s="13">
        <v>55</v>
      </c>
      <c r="D333" s="15" t="s">
        <v>361</v>
      </c>
      <c r="E333" s="13">
        <v>588461</v>
      </c>
      <c r="F333" s="15" t="s">
        <v>368</v>
      </c>
      <c r="G333" s="13">
        <v>88461</v>
      </c>
      <c r="H333" s="15" t="s">
        <v>368</v>
      </c>
      <c r="I333" s="13">
        <v>88461</v>
      </c>
      <c r="K333" s="17">
        <f>SUMIF(COLLECTE!B:B,I333,COLLECTE!G:G)+SUMIF(DAV!I:I,I333,DAV!K:K)</f>
        <v>77.83308999999997</v>
      </c>
      <c r="L333" s="16"/>
      <c r="M333" s="16"/>
      <c r="N333" s="17">
        <f>SUMIF(CREDIT!B:B,I333,CREDIT!F:F)+SUMIF(LLD!L:L,I333,LLD!H:H)/1000</f>
        <v>188.27099999999999</v>
      </c>
      <c r="O333" s="16"/>
      <c r="P333" s="16"/>
      <c r="Q333" s="16"/>
      <c r="R333" s="16"/>
      <c r="S333" s="16"/>
      <c r="T333" s="16">
        <f>SUMIF(FORFAIT!B:B,I333,FORFAIT!G:G)</f>
        <v>2</v>
      </c>
      <c r="U333" s="16"/>
      <c r="V333" s="16"/>
      <c r="W333" s="16"/>
      <c r="X333" s="16"/>
      <c r="Y333" s="16"/>
      <c r="Z333" s="16">
        <f>SUMIF(PROACTIF!D:D,I333,PROACTIF!G:G)+SUMIF(PROACTIF!P:P,I333,PROACTIF!S:S)</f>
        <v>-1</v>
      </c>
      <c r="AA333" s="16"/>
      <c r="AB333" s="16"/>
    </row>
    <row r="334" spans="1:28" ht="15.75" thickBot="1" x14ac:dyDescent="0.3">
      <c r="A334" s="13">
        <v>80</v>
      </c>
      <c r="B334" s="14" t="s">
        <v>341</v>
      </c>
      <c r="C334" s="13">
        <v>55</v>
      </c>
      <c r="D334" s="15" t="s">
        <v>361</v>
      </c>
      <c r="E334" s="13">
        <v>588551</v>
      </c>
      <c r="F334" s="15" t="s">
        <v>369</v>
      </c>
      <c r="G334" s="13">
        <v>88551</v>
      </c>
      <c r="H334" s="15" t="s">
        <v>369</v>
      </c>
      <c r="I334" s="13">
        <v>88551</v>
      </c>
      <c r="K334" s="17">
        <f>SUMIF(COLLECTE!B:B,I334,COLLECTE!G:G)+SUMIF(DAV!I:I,I334,DAV!K:K)</f>
        <v>264.62432999999987</v>
      </c>
      <c r="L334" s="16"/>
      <c r="M334" s="16"/>
      <c r="N334" s="17">
        <f>SUMIF(CREDIT!B:B,I334,CREDIT!F:F)+SUMIF(LLD!L:L,I334,LLD!H:H)/1000</f>
        <v>289.30579999999998</v>
      </c>
      <c r="O334" s="16"/>
      <c r="P334" s="16"/>
      <c r="Q334" s="16"/>
      <c r="R334" s="16"/>
      <c r="S334" s="16"/>
      <c r="T334" s="16">
        <f>SUMIF(FORFAIT!B:B,I334,FORFAIT!G:G)</f>
        <v>5</v>
      </c>
      <c r="U334" s="16"/>
      <c r="V334" s="16"/>
      <c r="W334" s="16"/>
      <c r="X334" s="16"/>
      <c r="Y334" s="16"/>
      <c r="Z334" s="16">
        <f>SUMIF(PROACTIF!D:D,I334,PROACTIF!G:G)+SUMIF(PROACTIF!P:P,I334,PROACTIF!S:S)</f>
        <v>-2</v>
      </c>
      <c r="AA334" s="16"/>
      <c r="AB334" s="16"/>
    </row>
    <row r="335" spans="1:28" ht="15.75" thickBot="1" x14ac:dyDescent="0.3">
      <c r="A335" s="13">
        <v>80</v>
      </c>
      <c r="B335" s="14" t="s">
        <v>341</v>
      </c>
      <c r="C335" s="13">
        <v>55</v>
      </c>
      <c r="D335" s="15" t="s">
        <v>361</v>
      </c>
      <c r="E335" s="13">
        <v>488556</v>
      </c>
      <c r="F335" s="15" t="s">
        <v>370</v>
      </c>
      <c r="G335" s="13">
        <v>88556</v>
      </c>
      <c r="H335" s="15" t="s">
        <v>370</v>
      </c>
      <c r="I335" s="13">
        <v>88556</v>
      </c>
      <c r="K335" s="17">
        <f>SUMIF(COLLECTE!B:B,I335,COLLECTE!G:G)+SUMIF(DAV!I:I,I335,DAV!K:K)</f>
        <v>69.110390000000066</v>
      </c>
      <c r="L335" s="16"/>
      <c r="M335" s="16"/>
      <c r="N335" s="17">
        <f>SUMIF(CREDIT!B:B,I335,CREDIT!F:F)+SUMIF(LLD!L:L,I335,LLD!H:H)/1000</f>
        <v>408.35584</v>
      </c>
      <c r="O335" s="16"/>
      <c r="P335" s="16"/>
      <c r="Q335" s="16"/>
      <c r="R335" s="16"/>
      <c r="S335" s="16"/>
      <c r="T335" s="16">
        <f>SUMIF(FORFAIT!B:B,I335,FORFAIT!G:G)</f>
        <v>7</v>
      </c>
      <c r="U335" s="16"/>
      <c r="V335" s="16"/>
      <c r="W335" s="16"/>
      <c r="X335" s="16"/>
      <c r="Y335" s="16"/>
      <c r="Z335" s="16">
        <f>SUMIF(PROACTIF!D:D,I335,PROACTIF!G:G)+SUMIF(PROACTIF!P:P,I335,PROACTIF!S:S)</f>
        <v>7</v>
      </c>
      <c r="AA335" s="16"/>
      <c r="AB335" s="16"/>
    </row>
    <row r="336" spans="1:28" ht="15.75" thickBot="1" x14ac:dyDescent="0.3">
      <c r="A336" s="13">
        <v>80</v>
      </c>
      <c r="B336" s="14" t="s">
        <v>341</v>
      </c>
      <c r="C336" s="13">
        <v>55</v>
      </c>
      <c r="D336" s="15" t="s">
        <v>361</v>
      </c>
      <c r="E336" s="13">
        <v>488586</v>
      </c>
      <c r="F336" s="15" t="s">
        <v>361</v>
      </c>
      <c r="G336" s="13">
        <v>88586</v>
      </c>
      <c r="H336" s="15" t="s">
        <v>361</v>
      </c>
      <c r="I336" s="13">
        <v>88586</v>
      </c>
      <c r="K336" s="17">
        <f>SUMIF(COLLECTE!B:B,I336,COLLECTE!G:G)+SUMIF(DAV!I:I,I336,DAV!K:K)</f>
        <v>1146.82555</v>
      </c>
      <c r="L336" s="16"/>
      <c r="M336" s="16"/>
      <c r="N336" s="17">
        <f>SUMIF(CREDIT!B:B,I336,CREDIT!F:F)+SUMIF(LLD!L:L,I336,LLD!H:H)/1000</f>
        <v>3453.85</v>
      </c>
      <c r="O336" s="16"/>
      <c r="P336" s="16"/>
      <c r="Q336" s="16"/>
      <c r="R336" s="16"/>
      <c r="S336" s="16"/>
      <c r="T336" s="16">
        <f>SUMIF(FORFAIT!B:B,I336,FORFAIT!G:G)</f>
        <v>29</v>
      </c>
      <c r="U336" s="16"/>
      <c r="V336" s="16"/>
      <c r="W336" s="16"/>
      <c r="X336" s="16"/>
      <c r="Y336" s="16"/>
      <c r="Z336" s="16">
        <f>SUMIF(PROACTIF!D:D,I336,PROACTIF!G:G)+SUMIF(PROACTIF!P:P,I336,PROACTIF!S:S)</f>
        <v>-1</v>
      </c>
      <c r="AA336" s="16"/>
      <c r="AB336" s="16"/>
    </row>
    <row r="337" spans="1:28" ht="15.75" thickBot="1" x14ac:dyDescent="0.3">
      <c r="A337" s="13">
        <v>80</v>
      </c>
      <c r="B337" s="14" t="s">
        <v>341</v>
      </c>
      <c r="C337" s="13">
        <v>55</v>
      </c>
      <c r="D337" s="15" t="s">
        <v>361</v>
      </c>
      <c r="E337" s="13">
        <v>588587</v>
      </c>
      <c r="F337" s="15" t="s">
        <v>371</v>
      </c>
      <c r="G337" s="13">
        <v>88587</v>
      </c>
      <c r="H337" s="15" t="s">
        <v>371</v>
      </c>
      <c r="I337" s="13">
        <v>88587</v>
      </c>
      <c r="K337" s="17">
        <f>SUMIF(COLLECTE!B:B,I337,COLLECTE!G:G)+SUMIF(DAV!I:I,I337,DAV!K:K)</f>
        <v>125.90174000000002</v>
      </c>
      <c r="L337" s="16"/>
      <c r="M337" s="16"/>
      <c r="N337" s="17">
        <f>SUMIF(CREDIT!B:B,I337,CREDIT!F:F)+SUMIF(LLD!L:L,I337,LLD!H:H)/1000</f>
        <v>1103.8317400000001</v>
      </c>
      <c r="O337" s="16"/>
      <c r="P337" s="16"/>
      <c r="Q337" s="16"/>
      <c r="R337" s="16"/>
      <c r="S337" s="16"/>
      <c r="T337" s="16">
        <f>SUMIF(FORFAIT!B:B,I337,FORFAIT!G:G)</f>
        <v>17</v>
      </c>
      <c r="U337" s="16"/>
      <c r="V337" s="16"/>
      <c r="W337" s="16"/>
      <c r="X337" s="16"/>
      <c r="Y337" s="16"/>
      <c r="Z337" s="16">
        <f>SUMIF(PROACTIF!D:D,I337,PROACTIF!G:G)+SUMIF(PROACTIF!P:P,I337,PROACTIF!S:S)</f>
        <v>3</v>
      </c>
      <c r="AA337" s="16"/>
      <c r="AB337" s="16"/>
    </row>
    <row r="338" spans="1:28" ht="15.75" thickBot="1" x14ac:dyDescent="0.3">
      <c r="A338" s="13">
        <v>80</v>
      </c>
      <c r="B338" s="14" t="s">
        <v>341</v>
      </c>
      <c r="C338" s="13">
        <v>55</v>
      </c>
      <c r="D338" s="15" t="s">
        <v>361</v>
      </c>
      <c r="E338" s="13">
        <v>488616</v>
      </c>
      <c r="F338" s="15" t="s">
        <v>372</v>
      </c>
      <c r="G338" s="13">
        <v>88616</v>
      </c>
      <c r="H338" s="15" t="s">
        <v>372</v>
      </c>
      <c r="I338" s="13">
        <v>88616</v>
      </c>
      <c r="K338" s="17">
        <f>SUMIF(COLLECTE!B:B,I338,COLLECTE!G:G)+SUMIF(DAV!I:I,I338,DAV!K:K)</f>
        <v>90.376280000000008</v>
      </c>
      <c r="L338" s="16"/>
      <c r="M338" s="16"/>
      <c r="N338" s="17">
        <f>SUMIF(CREDIT!B:B,I338,CREDIT!F:F)+SUMIF(LLD!L:L,I338,LLD!H:H)/1000</f>
        <v>118</v>
      </c>
      <c r="O338" s="16"/>
      <c r="P338" s="16"/>
      <c r="Q338" s="16"/>
      <c r="R338" s="16"/>
      <c r="S338" s="16"/>
      <c r="T338" s="16">
        <f>SUMIF(FORFAIT!B:B,I338,FORFAIT!G:G)</f>
        <v>5</v>
      </c>
      <c r="U338" s="16"/>
      <c r="V338" s="16"/>
      <c r="W338" s="16"/>
      <c r="X338" s="16"/>
      <c r="Y338" s="16"/>
      <c r="Z338" s="16">
        <f>SUMIF(PROACTIF!D:D,I338,PROACTIF!G:G)+SUMIF(PROACTIF!P:P,I338,PROACTIF!S:S)</f>
        <v>6</v>
      </c>
      <c r="AA338" s="16"/>
      <c r="AB338" s="16"/>
    </row>
    <row r="339" spans="1:28" ht="15.75" thickBot="1" x14ac:dyDescent="0.3">
      <c r="A339" s="13">
        <v>80</v>
      </c>
      <c r="B339" s="14" t="s">
        <v>341</v>
      </c>
      <c r="C339" s="13">
        <v>55</v>
      </c>
      <c r="D339" s="15" t="s">
        <v>361</v>
      </c>
      <c r="E339" s="13">
        <v>588666</v>
      </c>
      <c r="F339" s="15" t="s">
        <v>373</v>
      </c>
      <c r="G339" s="13">
        <v>88666</v>
      </c>
      <c r="H339" s="15" t="s">
        <v>373</v>
      </c>
      <c r="I339" s="13">
        <v>88666</v>
      </c>
      <c r="K339" s="17">
        <f>SUMIF(COLLECTE!B:B,I339,COLLECTE!G:G)+SUMIF(DAV!I:I,I339,DAV!K:K)</f>
        <v>214.26857999999999</v>
      </c>
      <c r="L339" s="16"/>
      <c r="M339" s="16"/>
      <c r="N339" s="17">
        <f>SUMIF(CREDIT!B:B,I339,CREDIT!F:F)+SUMIF(LLD!L:L,I339,LLD!H:H)/1000</f>
        <v>317.26163000000003</v>
      </c>
      <c r="O339" s="16"/>
      <c r="P339" s="16"/>
      <c r="Q339" s="16"/>
      <c r="R339" s="16"/>
      <c r="S339" s="16"/>
      <c r="T339" s="16">
        <f>SUMIF(FORFAIT!B:B,I339,FORFAIT!G:G)</f>
        <v>15</v>
      </c>
      <c r="U339" s="16"/>
      <c r="V339" s="16"/>
      <c r="W339" s="16"/>
      <c r="X339" s="16"/>
      <c r="Y339" s="16"/>
      <c r="Z339" s="16">
        <f>SUMIF(PROACTIF!D:D,I339,PROACTIF!G:G)+SUMIF(PROACTIF!P:P,I339,PROACTIF!S:S)</f>
        <v>8</v>
      </c>
      <c r="AA339" s="16"/>
      <c r="AB339" s="16"/>
    </row>
    <row r="340" spans="1:28" ht="15.75" thickBot="1" x14ac:dyDescent="0.3">
      <c r="A340" s="13">
        <v>269</v>
      </c>
      <c r="B340" s="14" t="s">
        <v>374</v>
      </c>
      <c r="C340" s="13">
        <v>5022</v>
      </c>
      <c r="D340" s="15" t="s">
        <v>375</v>
      </c>
      <c r="E340" s="13">
        <v>4022</v>
      </c>
      <c r="F340" s="15" t="s">
        <v>376</v>
      </c>
      <c r="G340" s="13">
        <v>57880</v>
      </c>
      <c r="H340" s="15" t="s">
        <v>376</v>
      </c>
      <c r="I340" s="13">
        <v>57880</v>
      </c>
      <c r="K340" s="17">
        <f>SUMIF(COLLECTE!B:B,I340,COLLECTE!G:G)+SUMIF(DAV!I:I,I340,DAV!K:K)</f>
        <v>57.341169999999991</v>
      </c>
      <c r="L340" s="16"/>
      <c r="M340" s="16"/>
      <c r="N340" s="17">
        <f>SUMIF(CREDIT!B:B,I340,CREDIT!F:F)+SUMIF(LLD!L:L,I340,LLD!H:H)/1000</f>
        <v>0</v>
      </c>
      <c r="O340" s="16"/>
      <c r="P340" s="16"/>
      <c r="Q340" s="16"/>
      <c r="R340" s="16"/>
      <c r="S340" s="16"/>
      <c r="T340" s="16">
        <f>SUMIF(FORFAIT!B:B,I340,FORFAIT!G:G)</f>
        <v>1</v>
      </c>
      <c r="U340" s="16"/>
      <c r="V340" s="16"/>
      <c r="W340" s="16"/>
      <c r="X340" s="16"/>
      <c r="Y340" s="16"/>
      <c r="Z340" s="16">
        <f>SUMIF(PROACTIF!D:D,I340,PROACTIF!G:G)+SUMIF(PROACTIF!P:P,I340,PROACTIF!S:S)</f>
        <v>0</v>
      </c>
      <c r="AA340" s="16"/>
      <c r="AB340" s="16"/>
    </row>
    <row r="341" spans="1:28" ht="15.75" thickBot="1" x14ac:dyDescent="0.3">
      <c r="A341" s="13">
        <v>269</v>
      </c>
      <c r="B341" s="14" t="s">
        <v>374</v>
      </c>
      <c r="C341" s="13">
        <v>5017</v>
      </c>
      <c r="D341" s="15" t="s">
        <v>377</v>
      </c>
      <c r="E341" s="13">
        <v>4017</v>
      </c>
      <c r="F341" s="15" t="s">
        <v>378</v>
      </c>
      <c r="G341" s="13">
        <v>17</v>
      </c>
      <c r="H341" s="15" t="s">
        <v>378</v>
      </c>
      <c r="I341" s="13">
        <v>17</v>
      </c>
      <c r="K341" s="17">
        <f>SUMIF(COLLECTE!B:B,I341,COLLECTE!G:G)+SUMIF(DAV!I:I,I341,DAV!K:K)</f>
        <v>534.04385000000002</v>
      </c>
      <c r="L341" s="16"/>
      <c r="M341" s="16"/>
      <c r="N341" s="17">
        <f>SUMIF(CREDIT!B:B,I341,CREDIT!F:F)+SUMIF(LLD!L:L,I341,LLD!H:H)/1000</f>
        <v>158.27171999999999</v>
      </c>
      <c r="O341" s="16"/>
      <c r="P341" s="16"/>
      <c r="Q341" s="16"/>
      <c r="R341" s="16"/>
      <c r="S341" s="16"/>
      <c r="T341" s="16">
        <f>SUMIF(FORFAIT!B:B,I341,FORFAIT!G:G)</f>
        <v>6</v>
      </c>
      <c r="U341" s="16"/>
      <c r="V341" s="16"/>
      <c r="W341" s="16"/>
      <c r="X341" s="16"/>
      <c r="Y341" s="16"/>
      <c r="Z341" s="16">
        <f>SUMIF(PROACTIF!D:D,I341,PROACTIF!G:G)+SUMIF(PROACTIF!P:P,I341,PROACTIF!S:S)</f>
        <v>-3</v>
      </c>
      <c r="AA341" s="16"/>
      <c r="AB341" s="16"/>
    </row>
  </sheetData>
  <mergeCells count="6">
    <mergeCell ref="W3:Y3"/>
    <mergeCell ref="Z3:AB3"/>
    <mergeCell ref="K3:M3"/>
    <mergeCell ref="N3:P3"/>
    <mergeCell ref="Q3:S3"/>
    <mergeCell ref="T3:V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C1:BG314"/>
  <sheetViews>
    <sheetView topLeftCell="S1" workbookViewId="0">
      <selection activeCell="B2" sqref="B2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32" bestFit="1" customWidth="1"/>
    <col min="9" max="9" width="13.5703125" bestFit="1" customWidth="1"/>
    <col min="10" max="10" width="9" customWidth="1"/>
  </cols>
  <sheetData>
    <row r="1" spans="3:59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  <c r="Z1" s="1">
        <v>20</v>
      </c>
      <c r="AA1" s="1">
        <v>21</v>
      </c>
      <c r="AB1" s="1">
        <v>22</v>
      </c>
    </row>
    <row r="2" spans="3:59" ht="16.5" customHeight="1" thickBot="1" x14ac:dyDescent="0.3">
      <c r="K2" s="2"/>
      <c r="N2" s="2"/>
    </row>
    <row r="3" spans="3:59" ht="32.25" customHeight="1" thickBot="1" x14ac:dyDescent="0.3">
      <c r="K3" s="269" t="s">
        <v>0</v>
      </c>
      <c r="L3" s="270"/>
      <c r="M3" s="271"/>
      <c r="N3" s="269" t="s">
        <v>392</v>
      </c>
      <c r="O3" s="270"/>
      <c r="P3" s="271"/>
      <c r="Q3" s="269" t="s">
        <v>393</v>
      </c>
      <c r="R3" s="270"/>
      <c r="S3" s="271"/>
      <c r="T3" s="269" t="s">
        <v>394</v>
      </c>
      <c r="U3" s="270"/>
      <c r="V3" s="271"/>
      <c r="W3" s="269" t="s">
        <v>1</v>
      </c>
      <c r="X3" s="270"/>
      <c r="Y3" s="271"/>
      <c r="Z3" s="269" t="s">
        <v>441</v>
      </c>
      <c r="AA3" s="270"/>
      <c r="AB3" s="271"/>
    </row>
    <row r="4" spans="3:59" ht="15.75" thickBot="1" x14ac:dyDescent="0.3">
      <c r="K4" s="4"/>
      <c r="L4" s="5" t="s">
        <v>2</v>
      </c>
      <c r="M4" s="3" t="e">
        <f>VLOOKUP(#REF!,#REF!,6,FALSE)</f>
        <v>#REF!</v>
      </c>
      <c r="N4" s="4"/>
      <c r="O4" s="5" t="s">
        <v>2</v>
      </c>
      <c r="P4" s="3" t="e">
        <f>VLOOKUP(#REF!,#REF!,6,FALSE)</f>
        <v>#REF!</v>
      </c>
      <c r="Q4" s="4"/>
      <c r="R4" s="5" t="s">
        <v>2</v>
      </c>
      <c r="S4" s="3" t="e">
        <f>VLOOKUP(#REF!,#REF!,6,FALSE)</f>
        <v>#REF!</v>
      </c>
      <c r="T4" s="4"/>
      <c r="U4" s="5" t="s">
        <v>2</v>
      </c>
      <c r="V4" s="3" t="e">
        <f>VLOOKUP(#REF!,#REF!,6,FALSE)</f>
        <v>#REF!</v>
      </c>
      <c r="W4" s="4"/>
      <c r="X4" s="5" t="s">
        <v>2</v>
      </c>
      <c r="Y4" s="3" t="e">
        <f>VLOOKUP(#REF!,#REF!,6,FALSE)</f>
        <v>#REF!</v>
      </c>
      <c r="Z4" s="4"/>
      <c r="AA4" s="5" t="s">
        <v>2</v>
      </c>
      <c r="AB4" s="3" t="s">
        <v>3</v>
      </c>
    </row>
    <row r="5" spans="3:59" ht="15.75" thickBot="1" x14ac:dyDescent="0.3">
      <c r="C5" s="20" t="s">
        <v>4</v>
      </c>
      <c r="D5" s="20" t="s">
        <v>5</v>
      </c>
      <c r="E5" s="20" t="s">
        <v>6</v>
      </c>
      <c r="F5" s="20" t="s">
        <v>7</v>
      </c>
      <c r="G5" s="7" t="s">
        <v>8</v>
      </c>
      <c r="H5" s="8" t="s">
        <v>9</v>
      </c>
      <c r="I5" s="21" t="s">
        <v>379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 t="s">
        <v>13</v>
      </c>
      <c r="R5" s="11" t="s">
        <v>14</v>
      </c>
      <c r="S5" s="12" t="s">
        <v>15</v>
      </c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  <c r="AI5" s="22"/>
      <c r="AJ5" s="23">
        <v>0.8</v>
      </c>
      <c r="AK5" s="23" t="s">
        <v>380</v>
      </c>
      <c r="AL5" s="24" t="s">
        <v>381</v>
      </c>
      <c r="AM5" s="25">
        <v>1.1000000000000001</v>
      </c>
      <c r="AN5" s="22"/>
      <c r="AO5" s="23">
        <v>0.8</v>
      </c>
      <c r="AP5" s="23" t="s">
        <v>380</v>
      </c>
      <c r="AQ5" s="24" t="s">
        <v>382</v>
      </c>
      <c r="AR5" s="25">
        <v>1.2</v>
      </c>
      <c r="AS5" s="22"/>
      <c r="AT5" s="23">
        <v>0.8</v>
      </c>
      <c r="AU5" s="23" t="s">
        <v>380</v>
      </c>
      <c r="AV5" s="24" t="s">
        <v>382</v>
      </c>
      <c r="AW5" s="25">
        <v>1.2</v>
      </c>
      <c r="AX5" s="22"/>
      <c r="AY5" s="23">
        <v>0.8</v>
      </c>
      <c r="AZ5" s="23" t="s">
        <v>380</v>
      </c>
      <c r="BA5" s="24" t="s">
        <v>382</v>
      </c>
      <c r="BB5" s="25">
        <v>1.2</v>
      </c>
      <c r="BC5" s="22"/>
      <c r="BD5" s="23">
        <v>0.8</v>
      </c>
      <c r="BE5" s="23" t="s">
        <v>380</v>
      </c>
      <c r="BF5" s="24" t="s">
        <v>382</v>
      </c>
      <c r="BG5" s="25">
        <v>1.2</v>
      </c>
    </row>
    <row r="6" spans="3:59" ht="15.75" thickBot="1" x14ac:dyDescent="0.3">
      <c r="C6" s="26">
        <v>50</v>
      </c>
      <c r="D6" s="27" t="s">
        <v>383</v>
      </c>
      <c r="E6" s="26">
        <v>21</v>
      </c>
      <c r="F6" s="28" t="s">
        <v>17</v>
      </c>
      <c r="G6" s="26">
        <v>410560</v>
      </c>
      <c r="H6" s="28" t="s">
        <v>18</v>
      </c>
      <c r="I6" s="29"/>
      <c r="K6" s="17">
        <f>SUMIF('RECAP PDV'!$E:$E,$G6,'RECAP PDV'!K:K)</f>
        <v>237.32083</v>
      </c>
      <c r="L6" s="17"/>
      <c r="M6" s="18"/>
      <c r="N6" s="17">
        <f>SUMIF('RECAP PDV'!$E:$E,$G6,'RECAP PDV'!N:N)</f>
        <v>47</v>
      </c>
      <c r="O6" s="17"/>
      <c r="P6" s="18"/>
      <c r="Q6" s="16"/>
      <c r="R6" s="16"/>
      <c r="S6" s="18"/>
      <c r="T6" s="17">
        <f>SUMIF('RECAP PDV'!$E:$E,$G6,'RECAP PDV'!T:T)</f>
        <v>2</v>
      </c>
      <c r="U6" s="16"/>
      <c r="V6" s="18"/>
      <c r="W6" s="17"/>
      <c r="X6" s="16"/>
      <c r="Y6" s="18"/>
      <c r="Z6" s="17">
        <f>SUMIF('RECAP PDV'!E:E,G6,'RECAP PDV'!Z:Z)</f>
        <v>2</v>
      </c>
      <c r="AA6" s="16"/>
      <c r="AB6" s="18"/>
      <c r="AI6" s="30" t="e">
        <f t="shared" ref="AI6:AI69" si="0">M6/$M$4</f>
        <v>#REF!</v>
      </c>
      <c r="AJ6" s="31" t="e">
        <f>IF(AI6&lt;0.8,1,0)</f>
        <v>#REF!</v>
      </c>
      <c r="AK6" s="31" t="e">
        <f>IF(AND(AI6&gt;=0.8,AI6&lt;1),1,0)</f>
        <v>#REF!</v>
      </c>
      <c r="AL6" s="31" t="e">
        <f>IF(AND(AI6&gt;=1,AI6&lt;1.1),1,0)</f>
        <v>#REF!</v>
      </c>
      <c r="AM6" s="32" t="e">
        <f>IF(AI6&gt;1.1,1,0)</f>
        <v>#REF!</v>
      </c>
      <c r="AN6" s="30" t="e">
        <f>P6/$P$4</f>
        <v>#REF!</v>
      </c>
      <c r="AO6" s="31" t="e">
        <f>IF(AN6&lt;0.8,1,0)</f>
        <v>#REF!</v>
      </c>
      <c r="AP6" s="31" t="e">
        <f>IF(AND(AN6&gt;=0.8,AN6&lt;1),1,0)</f>
        <v>#REF!</v>
      </c>
      <c r="AQ6" s="31" t="e">
        <f>IF(AND(AN6&gt;=1,AN6&lt;1.2),1,0)</f>
        <v>#REF!</v>
      </c>
      <c r="AR6" s="32" t="e">
        <f>IF(AN6&gt;1.2,1,0)</f>
        <v>#REF!</v>
      </c>
      <c r="AS6" s="30" t="e">
        <f>S6/$S$4</f>
        <v>#REF!</v>
      </c>
      <c r="AT6" s="31" t="e">
        <f>IF(AS6&lt;0.8,1,0)</f>
        <v>#REF!</v>
      </c>
      <c r="AU6" s="31" t="e">
        <f>IF(AND(AS6&gt;=0.8,AS6&lt;1),1,0)</f>
        <v>#REF!</v>
      </c>
      <c r="AV6" s="31" t="e">
        <f>IF(AND(AS6&gt;=1,AS6&lt;1.2),1,0)</f>
        <v>#REF!</v>
      </c>
      <c r="AW6" s="32" t="e">
        <f>IF(AS6&gt;1.2,1,0)</f>
        <v>#REF!</v>
      </c>
      <c r="AX6" s="30" t="e">
        <f>V6/$V$4</f>
        <v>#REF!</v>
      </c>
      <c r="AY6" s="31" t="e">
        <f>IF(AX6&lt;0.8,1,0)</f>
        <v>#REF!</v>
      </c>
      <c r="AZ6" s="31" t="e">
        <f>IF(AND(AX6&gt;=0.8,AX6&lt;1),1,0)</f>
        <v>#REF!</v>
      </c>
      <c r="BA6" s="31" t="e">
        <f>IF(AND(AX6&gt;=1,AX6&lt;1.2),1,0)</f>
        <v>#REF!</v>
      </c>
      <c r="BB6" s="32" t="e">
        <f>IF(AX6&gt;1.2,1,0)</f>
        <v>#REF!</v>
      </c>
      <c r="BC6" s="30" t="e">
        <f>Y6/$Y$4</f>
        <v>#REF!</v>
      </c>
      <c r="BD6" s="31" t="e">
        <f>IF(BC6&lt;0.8,1,0)</f>
        <v>#REF!</v>
      </c>
      <c r="BE6" s="31" t="e">
        <f>IF(AND(BC6&gt;=0.8,BC6&lt;1),1,0)</f>
        <v>#REF!</v>
      </c>
      <c r="BF6" s="31" t="e">
        <f>IF(AND(BC6&gt;=1,BC6&lt;1.2),1,0)</f>
        <v>#REF!</v>
      </c>
      <c r="BG6" s="32" t="e">
        <f>IF(BC6&gt;1.2,1,0)</f>
        <v>#REF!</v>
      </c>
    </row>
    <row r="7" spans="3:59" ht="15.75" thickBot="1" x14ac:dyDescent="0.3">
      <c r="C7" s="26">
        <v>50</v>
      </c>
      <c r="D7" s="27" t="s">
        <v>383</v>
      </c>
      <c r="E7" s="26">
        <v>21</v>
      </c>
      <c r="F7" s="28" t="s">
        <v>17</v>
      </c>
      <c r="G7" s="26">
        <v>510558</v>
      </c>
      <c r="H7" s="28" t="s">
        <v>19</v>
      </c>
      <c r="I7" s="29"/>
      <c r="K7" s="17">
        <f>SUMIF('RECAP PDV'!$E:$E,$G7,'RECAP PDV'!K:K)</f>
        <v>36.175070000000012</v>
      </c>
      <c r="L7" s="17"/>
      <c r="M7" s="18"/>
      <c r="N7" s="17">
        <f>SUMIF('RECAP PDV'!$E:$E,$G7,'RECAP PDV'!N:N)</f>
        <v>55</v>
      </c>
      <c r="O7" s="17"/>
      <c r="P7" s="18"/>
      <c r="Q7" s="16"/>
      <c r="R7" s="16"/>
      <c r="S7" s="18"/>
      <c r="T7" s="17">
        <f>SUMIF('RECAP PDV'!$E:$E,$G7,'RECAP PDV'!T:T)</f>
        <v>1</v>
      </c>
      <c r="U7" s="16"/>
      <c r="V7" s="18"/>
      <c r="W7" s="17"/>
      <c r="X7" s="16"/>
      <c r="Y7" s="18"/>
      <c r="Z7" s="17">
        <f>SUMIF('RECAP PDV'!E:E,G7,'RECAP PDV'!Z:Z)</f>
        <v>-2</v>
      </c>
      <c r="AA7" s="16"/>
      <c r="AB7" s="18"/>
      <c r="AI7" s="30" t="e">
        <f t="shared" si="0"/>
        <v>#REF!</v>
      </c>
      <c r="AJ7" s="31" t="e">
        <f t="shared" ref="AJ7:AJ261" si="1">IF(AI7&lt;0.8,1,0)</f>
        <v>#REF!</v>
      </c>
      <c r="AK7" s="31" t="e">
        <f t="shared" ref="AK7:AK261" si="2">IF(AND(AI7&gt;=0.8,AI7&lt;1),1,0)</f>
        <v>#REF!</v>
      </c>
      <c r="AL7" s="31" t="e">
        <f t="shared" ref="AL7:AL261" si="3">IF(AND(AI7&gt;=1,AI7&lt;1.1),1,0)</f>
        <v>#REF!</v>
      </c>
      <c r="AM7" s="32" t="e">
        <f t="shared" ref="AM7:AM261" si="4">IF(AI7&gt;1.1,1,0)</f>
        <v>#REF!</v>
      </c>
      <c r="AN7" s="30" t="e">
        <f t="shared" ref="AN7:AN70" si="5">P7/$P$4</f>
        <v>#REF!</v>
      </c>
      <c r="AO7" s="31" t="e">
        <f t="shared" ref="AO7:AO261" si="6">IF(AN7&lt;0.8,1,0)</f>
        <v>#REF!</v>
      </c>
      <c r="AP7" s="31" t="e">
        <f t="shared" ref="AP7:AP261" si="7">IF(AND(AN7&gt;=0.8,AN7&lt;1),1,0)</f>
        <v>#REF!</v>
      </c>
      <c r="AQ7" s="31" t="e">
        <f t="shared" ref="AQ7:AQ261" si="8">IF(AND(AN7&gt;=1,AN7&lt;1.2),1,0)</f>
        <v>#REF!</v>
      </c>
      <c r="AR7" s="32" t="e">
        <f t="shared" ref="AR7:AR261" si="9">IF(AN7&gt;1.2,1,0)</f>
        <v>#REF!</v>
      </c>
      <c r="AS7" s="30" t="e">
        <f t="shared" ref="AS7:AS70" si="10">S7/$S$4</f>
        <v>#REF!</v>
      </c>
      <c r="AT7" s="31" t="e">
        <f t="shared" ref="AT7:AT261" si="11">IF(AS7&lt;0.8,1,0)</f>
        <v>#REF!</v>
      </c>
      <c r="AU7" s="31" t="e">
        <f t="shared" ref="AU7:AU261" si="12">IF(AND(AS7&gt;=0.8,AS7&lt;1),1,0)</f>
        <v>#REF!</v>
      </c>
      <c r="AV7" s="31" t="e">
        <f t="shared" ref="AV7:AV261" si="13">IF(AND(AS7&gt;=1,AS7&lt;1.2),1,0)</f>
        <v>#REF!</v>
      </c>
      <c r="AW7" s="32" t="e">
        <f t="shared" ref="AW7:AW261" si="14">IF(AS7&gt;1.2,1,0)</f>
        <v>#REF!</v>
      </c>
      <c r="AX7" s="30" t="e">
        <f t="shared" ref="AX7:AX70" si="15">V7/$V$4</f>
        <v>#REF!</v>
      </c>
      <c r="AY7" s="31" t="e">
        <f t="shared" ref="AY7:AY261" si="16">IF(AX7&lt;0.8,1,0)</f>
        <v>#REF!</v>
      </c>
      <c r="AZ7" s="31" t="e">
        <f t="shared" ref="AZ7:AZ261" si="17">IF(AND(AX7&gt;=0.8,AX7&lt;1),1,0)</f>
        <v>#REF!</v>
      </c>
      <c r="BA7" s="31" t="e">
        <f t="shared" ref="BA7:BA261" si="18">IF(AND(AX7&gt;=1,AX7&lt;1.2),1,0)</f>
        <v>#REF!</v>
      </c>
      <c r="BB7" s="32" t="e">
        <f t="shared" ref="BB7:BB261" si="19">IF(AX7&gt;1.2,1,0)</f>
        <v>#REF!</v>
      </c>
      <c r="BC7" s="30" t="e">
        <f t="shared" ref="BC7:BC70" si="20">Y7/$Y$4</f>
        <v>#REF!</v>
      </c>
      <c r="BD7" s="31" t="e">
        <f t="shared" ref="BD7:BD261" si="21">IF(BC7&lt;0.8,1,0)</f>
        <v>#REF!</v>
      </c>
      <c r="BE7" s="31" t="e">
        <f t="shared" ref="BE7:BE261" si="22">IF(AND(BC7&gt;=0.8,BC7&lt;1),1,0)</f>
        <v>#REF!</v>
      </c>
      <c r="BF7" s="31" t="e">
        <f t="shared" ref="BF7:BF261" si="23">IF(AND(BC7&gt;=1,BC7&lt;1.2),1,0)</f>
        <v>#REF!</v>
      </c>
      <c r="BG7" s="32" t="e">
        <f t="shared" ref="BG7:BG261" si="24">IF(BC7&gt;1.2,1,0)</f>
        <v>#REF!</v>
      </c>
    </row>
    <row r="8" spans="3:59" ht="15.75" thickBot="1" x14ac:dyDescent="0.3">
      <c r="C8" s="26">
        <v>50</v>
      </c>
      <c r="D8" s="27" t="s">
        <v>383</v>
      </c>
      <c r="E8" s="26">
        <v>21</v>
      </c>
      <c r="F8" s="28" t="s">
        <v>17</v>
      </c>
      <c r="G8" s="26">
        <v>410539</v>
      </c>
      <c r="H8" s="28" t="s">
        <v>20</v>
      </c>
      <c r="I8" s="29"/>
      <c r="K8" s="17">
        <f>SUMIF('RECAP PDV'!$E:$E,$G8,'RECAP PDV'!K:K)</f>
        <v>215.26853000000006</v>
      </c>
      <c r="L8" s="17"/>
      <c r="M8" s="18"/>
      <c r="N8" s="17">
        <f>SUMIF('RECAP PDV'!$E:$E,$G8,'RECAP PDV'!N:N)</f>
        <v>64</v>
      </c>
      <c r="O8" s="17"/>
      <c r="P8" s="18"/>
      <c r="Q8" s="16"/>
      <c r="R8" s="16"/>
      <c r="S8" s="18"/>
      <c r="T8" s="17">
        <f>SUMIF('RECAP PDV'!$E:$E,$G8,'RECAP PDV'!T:T)</f>
        <v>1</v>
      </c>
      <c r="U8" s="16"/>
      <c r="V8" s="18"/>
      <c r="W8" s="17"/>
      <c r="X8" s="16"/>
      <c r="Y8" s="18"/>
      <c r="Z8" s="17">
        <f>SUMIF('RECAP PDV'!E:E,G8,'RECAP PDV'!Z:Z)</f>
        <v>-1</v>
      </c>
      <c r="AA8" s="16"/>
      <c r="AB8" s="18"/>
      <c r="AI8" s="30" t="e">
        <f t="shared" si="0"/>
        <v>#REF!</v>
      </c>
      <c r="AJ8" s="31" t="e">
        <f t="shared" si="1"/>
        <v>#REF!</v>
      </c>
      <c r="AK8" s="31" t="e">
        <f t="shared" si="2"/>
        <v>#REF!</v>
      </c>
      <c r="AL8" s="31" t="e">
        <f t="shared" si="3"/>
        <v>#REF!</v>
      </c>
      <c r="AM8" s="32" t="e">
        <f t="shared" si="4"/>
        <v>#REF!</v>
      </c>
      <c r="AN8" s="30" t="e">
        <f t="shared" si="5"/>
        <v>#REF!</v>
      </c>
      <c r="AO8" s="31" t="e">
        <f t="shared" si="6"/>
        <v>#REF!</v>
      </c>
      <c r="AP8" s="31" t="e">
        <f t="shared" si="7"/>
        <v>#REF!</v>
      </c>
      <c r="AQ8" s="31" t="e">
        <f t="shared" si="8"/>
        <v>#REF!</v>
      </c>
      <c r="AR8" s="32" t="e">
        <f t="shared" si="9"/>
        <v>#REF!</v>
      </c>
      <c r="AS8" s="30" t="e">
        <f t="shared" si="10"/>
        <v>#REF!</v>
      </c>
      <c r="AT8" s="31" t="e">
        <f t="shared" si="11"/>
        <v>#REF!</v>
      </c>
      <c r="AU8" s="31" t="e">
        <f t="shared" si="12"/>
        <v>#REF!</v>
      </c>
      <c r="AV8" s="31" t="e">
        <f t="shared" si="13"/>
        <v>#REF!</v>
      </c>
      <c r="AW8" s="32" t="e">
        <f t="shared" si="14"/>
        <v>#REF!</v>
      </c>
      <c r="AX8" s="30" t="e">
        <f t="shared" si="15"/>
        <v>#REF!</v>
      </c>
      <c r="AY8" s="31" t="e">
        <f t="shared" si="16"/>
        <v>#REF!</v>
      </c>
      <c r="AZ8" s="31" t="e">
        <f t="shared" si="17"/>
        <v>#REF!</v>
      </c>
      <c r="BA8" s="31" t="e">
        <f t="shared" si="18"/>
        <v>#REF!</v>
      </c>
      <c r="BB8" s="32" t="e">
        <f t="shared" si="19"/>
        <v>#REF!</v>
      </c>
      <c r="BC8" s="30" t="e">
        <f t="shared" si="20"/>
        <v>#REF!</v>
      </c>
      <c r="BD8" s="31" t="e">
        <f t="shared" si="21"/>
        <v>#REF!</v>
      </c>
      <c r="BE8" s="31" t="e">
        <f t="shared" si="22"/>
        <v>#REF!</v>
      </c>
      <c r="BF8" s="31" t="e">
        <f t="shared" si="23"/>
        <v>#REF!</v>
      </c>
      <c r="BG8" s="32" t="e">
        <f t="shared" si="24"/>
        <v>#REF!</v>
      </c>
    </row>
    <row r="9" spans="3:59" ht="15.75" thickBot="1" x14ac:dyDescent="0.3">
      <c r="C9" s="26">
        <v>50</v>
      </c>
      <c r="D9" s="27" t="s">
        <v>383</v>
      </c>
      <c r="E9" s="26">
        <v>21</v>
      </c>
      <c r="F9" s="28" t="s">
        <v>17</v>
      </c>
      <c r="G9" s="26">
        <v>410566</v>
      </c>
      <c r="H9" s="28" t="s">
        <v>21</v>
      </c>
      <c r="I9" s="29"/>
      <c r="K9" s="17">
        <f>SUMIF('RECAP PDV'!$E:$E,$G9,'RECAP PDV'!K:K)</f>
        <v>909.99716000000024</v>
      </c>
      <c r="L9" s="17"/>
      <c r="M9" s="18"/>
      <c r="N9" s="17">
        <f>SUMIF('RECAP PDV'!$E:$E,$G9,'RECAP PDV'!N:N)</f>
        <v>3210.5377600000002</v>
      </c>
      <c r="O9" s="17"/>
      <c r="P9" s="18"/>
      <c r="Q9" s="16"/>
      <c r="R9" s="16"/>
      <c r="S9" s="18"/>
      <c r="T9" s="17">
        <f>SUMIF('RECAP PDV'!$E:$E,$G9,'RECAP PDV'!T:T)</f>
        <v>25</v>
      </c>
      <c r="U9" s="16"/>
      <c r="V9" s="18"/>
      <c r="W9" s="17"/>
      <c r="X9" s="16"/>
      <c r="Y9" s="18"/>
      <c r="Z9" s="17">
        <f>SUMIF('RECAP PDV'!E:E,G9,'RECAP PDV'!Z:Z)</f>
        <v>-2</v>
      </c>
      <c r="AA9" s="16"/>
      <c r="AB9" s="18"/>
      <c r="AI9" s="30" t="e">
        <f t="shared" si="0"/>
        <v>#REF!</v>
      </c>
      <c r="AJ9" s="31" t="e">
        <f t="shared" si="1"/>
        <v>#REF!</v>
      </c>
      <c r="AK9" s="31" t="e">
        <f t="shared" si="2"/>
        <v>#REF!</v>
      </c>
      <c r="AL9" s="31" t="e">
        <f t="shared" si="3"/>
        <v>#REF!</v>
      </c>
      <c r="AM9" s="32" t="e">
        <f t="shared" si="4"/>
        <v>#REF!</v>
      </c>
      <c r="AN9" s="30" t="e">
        <f t="shared" si="5"/>
        <v>#REF!</v>
      </c>
      <c r="AO9" s="31" t="e">
        <f t="shared" si="6"/>
        <v>#REF!</v>
      </c>
      <c r="AP9" s="31" t="e">
        <f t="shared" si="7"/>
        <v>#REF!</v>
      </c>
      <c r="AQ9" s="31" t="e">
        <f t="shared" si="8"/>
        <v>#REF!</v>
      </c>
      <c r="AR9" s="32" t="e">
        <f t="shared" si="9"/>
        <v>#REF!</v>
      </c>
      <c r="AS9" s="30" t="e">
        <f t="shared" si="10"/>
        <v>#REF!</v>
      </c>
      <c r="AT9" s="31" t="e">
        <f t="shared" si="11"/>
        <v>#REF!</v>
      </c>
      <c r="AU9" s="31" t="e">
        <f t="shared" si="12"/>
        <v>#REF!</v>
      </c>
      <c r="AV9" s="31" t="e">
        <f t="shared" si="13"/>
        <v>#REF!</v>
      </c>
      <c r="AW9" s="32" t="e">
        <f t="shared" si="14"/>
        <v>#REF!</v>
      </c>
      <c r="AX9" s="30" t="e">
        <f t="shared" si="15"/>
        <v>#REF!</v>
      </c>
      <c r="AY9" s="31" t="e">
        <f t="shared" si="16"/>
        <v>#REF!</v>
      </c>
      <c r="AZ9" s="31" t="e">
        <f t="shared" si="17"/>
        <v>#REF!</v>
      </c>
      <c r="BA9" s="31" t="e">
        <f t="shared" si="18"/>
        <v>#REF!</v>
      </c>
      <c r="BB9" s="32" t="e">
        <f t="shared" si="19"/>
        <v>#REF!</v>
      </c>
      <c r="BC9" s="30" t="e">
        <f t="shared" si="20"/>
        <v>#REF!</v>
      </c>
      <c r="BD9" s="31" t="e">
        <f t="shared" si="21"/>
        <v>#REF!</v>
      </c>
      <c r="BE9" s="31" t="e">
        <f t="shared" si="22"/>
        <v>#REF!</v>
      </c>
      <c r="BF9" s="31" t="e">
        <f t="shared" si="23"/>
        <v>#REF!</v>
      </c>
      <c r="BG9" s="32" t="e">
        <f t="shared" si="24"/>
        <v>#REF!</v>
      </c>
    </row>
    <row r="10" spans="3:59" ht="15.75" thickBot="1" x14ac:dyDescent="0.3">
      <c r="C10" s="26">
        <v>50</v>
      </c>
      <c r="D10" s="27" t="s">
        <v>383</v>
      </c>
      <c r="E10" s="26">
        <v>21</v>
      </c>
      <c r="F10" s="28" t="s">
        <v>17</v>
      </c>
      <c r="G10" s="26">
        <v>510590</v>
      </c>
      <c r="H10" s="28" t="s">
        <v>22</v>
      </c>
      <c r="I10" s="29"/>
      <c r="K10" s="17">
        <f>SUMIF('RECAP PDV'!$E:$E,$G10,'RECAP PDV'!K:K)</f>
        <v>499.10440999999997</v>
      </c>
      <c r="L10" s="17"/>
      <c r="M10" s="18"/>
      <c r="N10" s="17">
        <f>SUMIF('RECAP PDV'!$E:$E,$G10,'RECAP PDV'!N:N)</f>
        <v>578.93001000000004</v>
      </c>
      <c r="O10" s="17"/>
      <c r="P10" s="18"/>
      <c r="Q10" s="16"/>
      <c r="R10" s="16"/>
      <c r="S10" s="18"/>
      <c r="T10" s="17">
        <f>SUMIF('RECAP PDV'!$E:$E,$G10,'RECAP PDV'!T:T)</f>
        <v>8</v>
      </c>
      <c r="U10" s="16"/>
      <c r="V10" s="18"/>
      <c r="W10" s="17"/>
      <c r="X10" s="16"/>
      <c r="Y10" s="18"/>
      <c r="Z10" s="17">
        <f>SUMIF('RECAP PDV'!E:E,G10,'RECAP PDV'!Z:Z)</f>
        <v>11</v>
      </c>
      <c r="AA10" s="16"/>
      <c r="AB10" s="18"/>
      <c r="AI10" s="30" t="e">
        <f t="shared" si="0"/>
        <v>#REF!</v>
      </c>
      <c r="AJ10" s="31" t="e">
        <f t="shared" si="1"/>
        <v>#REF!</v>
      </c>
      <c r="AK10" s="31" t="e">
        <f t="shared" si="2"/>
        <v>#REF!</v>
      </c>
      <c r="AL10" s="31" t="e">
        <f t="shared" si="3"/>
        <v>#REF!</v>
      </c>
      <c r="AM10" s="32" t="e">
        <f t="shared" si="4"/>
        <v>#REF!</v>
      </c>
      <c r="AN10" s="30" t="e">
        <f t="shared" si="5"/>
        <v>#REF!</v>
      </c>
      <c r="AO10" s="31" t="e">
        <f t="shared" si="6"/>
        <v>#REF!</v>
      </c>
      <c r="AP10" s="31" t="e">
        <f t="shared" si="7"/>
        <v>#REF!</v>
      </c>
      <c r="AQ10" s="31" t="e">
        <f t="shared" si="8"/>
        <v>#REF!</v>
      </c>
      <c r="AR10" s="32" t="e">
        <f t="shared" si="9"/>
        <v>#REF!</v>
      </c>
      <c r="AS10" s="30" t="e">
        <f t="shared" si="10"/>
        <v>#REF!</v>
      </c>
      <c r="AT10" s="31" t="e">
        <f t="shared" si="11"/>
        <v>#REF!</v>
      </c>
      <c r="AU10" s="31" t="e">
        <f t="shared" si="12"/>
        <v>#REF!</v>
      </c>
      <c r="AV10" s="31" t="e">
        <f t="shared" si="13"/>
        <v>#REF!</v>
      </c>
      <c r="AW10" s="32" t="e">
        <f t="shared" si="14"/>
        <v>#REF!</v>
      </c>
      <c r="AX10" s="30" t="e">
        <f t="shared" si="15"/>
        <v>#REF!</v>
      </c>
      <c r="AY10" s="31" t="e">
        <f t="shared" si="16"/>
        <v>#REF!</v>
      </c>
      <c r="AZ10" s="31" t="e">
        <f t="shared" si="17"/>
        <v>#REF!</v>
      </c>
      <c r="BA10" s="31" t="e">
        <f t="shared" si="18"/>
        <v>#REF!</v>
      </c>
      <c r="BB10" s="32" t="e">
        <f t="shared" si="19"/>
        <v>#REF!</v>
      </c>
      <c r="BC10" s="30" t="e">
        <f t="shared" si="20"/>
        <v>#REF!</v>
      </c>
      <c r="BD10" s="31" t="e">
        <f t="shared" si="21"/>
        <v>#REF!</v>
      </c>
      <c r="BE10" s="31" t="e">
        <f t="shared" si="22"/>
        <v>#REF!</v>
      </c>
      <c r="BF10" s="31" t="e">
        <f t="shared" si="23"/>
        <v>#REF!</v>
      </c>
      <c r="BG10" s="32" t="e">
        <f t="shared" si="24"/>
        <v>#REF!</v>
      </c>
    </row>
    <row r="11" spans="3:59" ht="15.75" thickBot="1" x14ac:dyDescent="0.3">
      <c r="C11" s="26">
        <v>50</v>
      </c>
      <c r="D11" s="27" t="s">
        <v>383</v>
      </c>
      <c r="E11" s="26">
        <v>21</v>
      </c>
      <c r="F11" s="28" t="s">
        <v>17</v>
      </c>
      <c r="G11" s="26">
        <v>451154</v>
      </c>
      <c r="H11" s="33" t="s">
        <v>23</v>
      </c>
      <c r="I11" s="29"/>
      <c r="K11" s="17">
        <f>SUMIF('RECAP PDV'!$E:$E,$G11,'RECAP PDV'!K:K)</f>
        <v>-47.619819999999962</v>
      </c>
      <c r="L11" s="17"/>
      <c r="M11" s="18"/>
      <c r="N11" s="17">
        <f>SUMIF('RECAP PDV'!$E:$E,$G11,'RECAP PDV'!N:N)</f>
        <v>205.98070999999999</v>
      </c>
      <c r="O11" s="17"/>
      <c r="P11" s="18"/>
      <c r="Q11" s="16"/>
      <c r="R11" s="16"/>
      <c r="S11" s="18"/>
      <c r="T11" s="17">
        <f>SUMIF('RECAP PDV'!$E:$E,$G11,'RECAP PDV'!T:T)</f>
        <v>7</v>
      </c>
      <c r="U11" s="16"/>
      <c r="V11" s="18"/>
      <c r="W11" s="17"/>
      <c r="X11" s="16"/>
      <c r="Y11" s="18"/>
      <c r="Z11" s="17">
        <f>SUMIF('RECAP PDV'!E:E,G11,'RECAP PDV'!Z:Z)</f>
        <v>1</v>
      </c>
      <c r="AA11" s="16"/>
      <c r="AB11" s="18"/>
      <c r="AI11" s="30" t="e">
        <f t="shared" si="0"/>
        <v>#REF!</v>
      </c>
      <c r="AJ11" s="31" t="e">
        <f t="shared" si="1"/>
        <v>#REF!</v>
      </c>
      <c r="AK11" s="31" t="e">
        <f t="shared" si="2"/>
        <v>#REF!</v>
      </c>
      <c r="AL11" s="31" t="e">
        <f t="shared" si="3"/>
        <v>#REF!</v>
      </c>
      <c r="AM11" s="32" t="e">
        <f t="shared" si="4"/>
        <v>#REF!</v>
      </c>
      <c r="AN11" s="30" t="e">
        <f t="shared" si="5"/>
        <v>#REF!</v>
      </c>
      <c r="AO11" s="31" t="e">
        <f t="shared" si="6"/>
        <v>#REF!</v>
      </c>
      <c r="AP11" s="31" t="e">
        <f t="shared" si="7"/>
        <v>#REF!</v>
      </c>
      <c r="AQ11" s="31" t="e">
        <f t="shared" si="8"/>
        <v>#REF!</v>
      </c>
      <c r="AR11" s="32" t="e">
        <f t="shared" si="9"/>
        <v>#REF!</v>
      </c>
      <c r="AS11" s="30" t="e">
        <f t="shared" si="10"/>
        <v>#REF!</v>
      </c>
      <c r="AT11" s="31" t="e">
        <f t="shared" si="11"/>
        <v>#REF!</v>
      </c>
      <c r="AU11" s="31" t="e">
        <f t="shared" si="12"/>
        <v>#REF!</v>
      </c>
      <c r="AV11" s="31" t="e">
        <f t="shared" si="13"/>
        <v>#REF!</v>
      </c>
      <c r="AW11" s="32" t="e">
        <f t="shared" si="14"/>
        <v>#REF!</v>
      </c>
      <c r="AX11" s="30" t="e">
        <f t="shared" si="15"/>
        <v>#REF!</v>
      </c>
      <c r="AY11" s="31" t="e">
        <f t="shared" si="16"/>
        <v>#REF!</v>
      </c>
      <c r="AZ11" s="31" t="e">
        <f t="shared" si="17"/>
        <v>#REF!</v>
      </c>
      <c r="BA11" s="31" t="e">
        <f t="shared" si="18"/>
        <v>#REF!</v>
      </c>
      <c r="BB11" s="32" t="e">
        <f t="shared" si="19"/>
        <v>#REF!</v>
      </c>
      <c r="BC11" s="30" t="e">
        <f t="shared" si="20"/>
        <v>#REF!</v>
      </c>
      <c r="BD11" s="31" t="e">
        <f t="shared" si="21"/>
        <v>#REF!</v>
      </c>
      <c r="BE11" s="31" t="e">
        <f t="shared" si="22"/>
        <v>#REF!</v>
      </c>
      <c r="BF11" s="31" t="e">
        <f t="shared" si="23"/>
        <v>#REF!</v>
      </c>
      <c r="BG11" s="32" t="e">
        <f t="shared" si="24"/>
        <v>#REF!</v>
      </c>
    </row>
    <row r="12" spans="3:59" ht="15.75" thickBot="1" x14ac:dyDescent="0.3">
      <c r="C12" s="26">
        <v>50</v>
      </c>
      <c r="D12" s="27" t="s">
        <v>383</v>
      </c>
      <c r="E12" s="26">
        <v>21</v>
      </c>
      <c r="F12" s="28" t="s">
        <v>17</v>
      </c>
      <c r="G12" s="26">
        <v>410541</v>
      </c>
      <c r="H12" s="28" t="s">
        <v>24</v>
      </c>
      <c r="I12" s="29"/>
      <c r="K12" s="17">
        <f>SUMIF('RECAP PDV'!$E:$E,$G12,'RECAP PDV'!K:K)</f>
        <v>363.96548000000001</v>
      </c>
      <c r="L12" s="17"/>
      <c r="M12" s="18"/>
      <c r="N12" s="17">
        <f>SUMIF('RECAP PDV'!$E:$E,$G12,'RECAP PDV'!N:N)</f>
        <v>176.5</v>
      </c>
      <c r="O12" s="17"/>
      <c r="P12" s="18"/>
      <c r="Q12" s="16"/>
      <c r="R12" s="16"/>
      <c r="S12" s="18"/>
      <c r="T12" s="17">
        <f>SUMIF('RECAP PDV'!$E:$E,$G12,'RECAP PDV'!T:T)</f>
        <v>16</v>
      </c>
      <c r="U12" s="16"/>
      <c r="V12" s="18"/>
      <c r="W12" s="17"/>
      <c r="X12" s="16"/>
      <c r="Y12" s="18"/>
      <c r="Z12" s="17">
        <f>SUMIF('RECAP PDV'!E:E,G12,'RECAP PDV'!Z:Z)</f>
        <v>-3</v>
      </c>
      <c r="AA12" s="16"/>
      <c r="AB12" s="18"/>
      <c r="AI12" s="30" t="e">
        <f t="shared" si="0"/>
        <v>#REF!</v>
      </c>
      <c r="AJ12" s="31" t="e">
        <f t="shared" si="1"/>
        <v>#REF!</v>
      </c>
      <c r="AK12" s="31" t="e">
        <f t="shared" si="2"/>
        <v>#REF!</v>
      </c>
      <c r="AL12" s="31" t="e">
        <f t="shared" si="3"/>
        <v>#REF!</v>
      </c>
      <c r="AM12" s="32" t="e">
        <f t="shared" si="4"/>
        <v>#REF!</v>
      </c>
      <c r="AN12" s="30" t="e">
        <f t="shared" si="5"/>
        <v>#REF!</v>
      </c>
      <c r="AO12" s="31" t="e">
        <f t="shared" si="6"/>
        <v>#REF!</v>
      </c>
      <c r="AP12" s="31" t="e">
        <f t="shared" si="7"/>
        <v>#REF!</v>
      </c>
      <c r="AQ12" s="31" t="e">
        <f t="shared" si="8"/>
        <v>#REF!</v>
      </c>
      <c r="AR12" s="32" t="e">
        <f t="shared" si="9"/>
        <v>#REF!</v>
      </c>
      <c r="AS12" s="30" t="e">
        <f t="shared" si="10"/>
        <v>#REF!</v>
      </c>
      <c r="AT12" s="31" t="e">
        <f t="shared" si="11"/>
        <v>#REF!</v>
      </c>
      <c r="AU12" s="31" t="e">
        <f t="shared" si="12"/>
        <v>#REF!</v>
      </c>
      <c r="AV12" s="31" t="e">
        <f t="shared" si="13"/>
        <v>#REF!</v>
      </c>
      <c r="AW12" s="32" t="e">
        <f t="shared" si="14"/>
        <v>#REF!</v>
      </c>
      <c r="AX12" s="30" t="e">
        <f t="shared" si="15"/>
        <v>#REF!</v>
      </c>
      <c r="AY12" s="31" t="e">
        <f t="shared" si="16"/>
        <v>#REF!</v>
      </c>
      <c r="AZ12" s="31" t="e">
        <f t="shared" si="17"/>
        <v>#REF!</v>
      </c>
      <c r="BA12" s="31" t="e">
        <f t="shared" si="18"/>
        <v>#REF!</v>
      </c>
      <c r="BB12" s="32" t="e">
        <f t="shared" si="19"/>
        <v>#REF!</v>
      </c>
      <c r="BC12" s="30" t="e">
        <f t="shared" si="20"/>
        <v>#REF!</v>
      </c>
      <c r="BD12" s="31" t="e">
        <f t="shared" si="21"/>
        <v>#REF!</v>
      </c>
      <c r="BE12" s="31" t="e">
        <f t="shared" si="22"/>
        <v>#REF!</v>
      </c>
      <c r="BF12" s="31" t="e">
        <f t="shared" si="23"/>
        <v>#REF!</v>
      </c>
      <c r="BG12" s="32" t="e">
        <f t="shared" si="24"/>
        <v>#REF!</v>
      </c>
    </row>
    <row r="13" spans="3:59" ht="15.75" thickBot="1" x14ac:dyDescent="0.3">
      <c r="C13" s="26">
        <v>50</v>
      </c>
      <c r="D13" s="27" t="s">
        <v>383</v>
      </c>
      <c r="E13" s="26">
        <v>21</v>
      </c>
      <c r="F13" s="28" t="s">
        <v>17</v>
      </c>
      <c r="G13" s="26">
        <v>410582</v>
      </c>
      <c r="H13" s="28" t="s">
        <v>25</v>
      </c>
      <c r="I13" s="29"/>
      <c r="K13" s="17">
        <f>SUMIF('RECAP PDV'!$E:$E,$G13,'RECAP PDV'!K:K)</f>
        <v>214.24598</v>
      </c>
      <c r="L13" s="17"/>
      <c r="M13" s="18"/>
      <c r="N13" s="17">
        <f>SUMIF('RECAP PDV'!$E:$E,$G13,'RECAP PDV'!N:N)</f>
        <v>92.165409999999994</v>
      </c>
      <c r="O13" s="17"/>
      <c r="P13" s="18"/>
      <c r="Q13" s="16"/>
      <c r="R13" s="16"/>
      <c r="S13" s="18"/>
      <c r="T13" s="17">
        <f>SUMIF('RECAP PDV'!$E:$E,$G13,'RECAP PDV'!T:T)</f>
        <v>7</v>
      </c>
      <c r="U13" s="16"/>
      <c r="V13" s="18"/>
      <c r="W13" s="17"/>
      <c r="X13" s="16"/>
      <c r="Y13" s="18"/>
      <c r="Z13" s="17">
        <f>SUMIF('RECAP PDV'!E:E,G13,'RECAP PDV'!Z:Z)</f>
        <v>-1</v>
      </c>
      <c r="AA13" s="16"/>
      <c r="AB13" s="18"/>
      <c r="AI13" s="30" t="e">
        <f t="shared" si="0"/>
        <v>#REF!</v>
      </c>
      <c r="AJ13" s="31" t="e">
        <f t="shared" si="1"/>
        <v>#REF!</v>
      </c>
      <c r="AK13" s="31" t="e">
        <f t="shared" si="2"/>
        <v>#REF!</v>
      </c>
      <c r="AL13" s="31" t="e">
        <f t="shared" si="3"/>
        <v>#REF!</v>
      </c>
      <c r="AM13" s="32" t="e">
        <f t="shared" si="4"/>
        <v>#REF!</v>
      </c>
      <c r="AN13" s="30" t="e">
        <f t="shared" si="5"/>
        <v>#REF!</v>
      </c>
      <c r="AO13" s="31" t="e">
        <f t="shared" si="6"/>
        <v>#REF!</v>
      </c>
      <c r="AP13" s="31" t="e">
        <f t="shared" si="7"/>
        <v>#REF!</v>
      </c>
      <c r="AQ13" s="31" t="e">
        <f t="shared" si="8"/>
        <v>#REF!</v>
      </c>
      <c r="AR13" s="32" t="e">
        <f t="shared" si="9"/>
        <v>#REF!</v>
      </c>
      <c r="AS13" s="30" t="e">
        <f t="shared" si="10"/>
        <v>#REF!</v>
      </c>
      <c r="AT13" s="31" t="e">
        <f t="shared" si="11"/>
        <v>#REF!</v>
      </c>
      <c r="AU13" s="31" t="e">
        <f t="shared" si="12"/>
        <v>#REF!</v>
      </c>
      <c r="AV13" s="31" t="e">
        <f t="shared" si="13"/>
        <v>#REF!</v>
      </c>
      <c r="AW13" s="32" t="e">
        <f t="shared" si="14"/>
        <v>#REF!</v>
      </c>
      <c r="AX13" s="30" t="e">
        <f t="shared" si="15"/>
        <v>#REF!</v>
      </c>
      <c r="AY13" s="31" t="e">
        <f t="shared" si="16"/>
        <v>#REF!</v>
      </c>
      <c r="AZ13" s="31" t="e">
        <f t="shared" si="17"/>
        <v>#REF!</v>
      </c>
      <c r="BA13" s="31" t="e">
        <f t="shared" si="18"/>
        <v>#REF!</v>
      </c>
      <c r="BB13" s="32" t="e">
        <f t="shared" si="19"/>
        <v>#REF!</v>
      </c>
      <c r="BC13" s="30" t="e">
        <f t="shared" si="20"/>
        <v>#REF!</v>
      </c>
      <c r="BD13" s="31" t="e">
        <f t="shared" si="21"/>
        <v>#REF!</v>
      </c>
      <c r="BE13" s="31" t="e">
        <f t="shared" si="22"/>
        <v>#REF!</v>
      </c>
      <c r="BF13" s="31" t="e">
        <f t="shared" si="23"/>
        <v>#REF!</v>
      </c>
      <c r="BG13" s="32" t="e">
        <f t="shared" si="24"/>
        <v>#REF!</v>
      </c>
    </row>
    <row r="14" spans="3:59" ht="15.75" thickBot="1" x14ac:dyDescent="0.3">
      <c r="C14" s="26">
        <v>50</v>
      </c>
      <c r="D14" s="27" t="s">
        <v>383</v>
      </c>
      <c r="E14" s="26">
        <v>21</v>
      </c>
      <c r="F14" s="33" t="s">
        <v>17</v>
      </c>
      <c r="G14" s="26">
        <v>451156</v>
      </c>
      <c r="H14" s="28" t="s">
        <v>26</v>
      </c>
      <c r="I14" s="29"/>
      <c r="K14" s="17">
        <f>SUMIF('RECAP PDV'!$E:$E,$G14,'RECAP PDV'!K:K)</f>
        <v>1252.7910699999998</v>
      </c>
      <c r="L14" s="17"/>
      <c r="M14" s="18"/>
      <c r="N14" s="17">
        <f>SUMIF('RECAP PDV'!$E:$E,$G14,'RECAP PDV'!N:N)</f>
        <v>2712.7719900000002</v>
      </c>
      <c r="O14" s="17"/>
      <c r="P14" s="18"/>
      <c r="Q14" s="16"/>
      <c r="R14" s="16"/>
      <c r="S14" s="18"/>
      <c r="T14" s="17">
        <f>SUMIF('RECAP PDV'!$E:$E,$G14,'RECAP PDV'!T:T)</f>
        <v>24</v>
      </c>
      <c r="U14" s="16"/>
      <c r="V14" s="18"/>
      <c r="W14" s="17"/>
      <c r="X14" s="16"/>
      <c r="Y14" s="18"/>
      <c r="Z14" s="17">
        <f>SUMIF('RECAP PDV'!E:E,G14,'RECAP PDV'!Z:Z)</f>
        <v>5</v>
      </c>
      <c r="AA14" s="16"/>
      <c r="AB14" s="18"/>
      <c r="AI14" s="30" t="e">
        <f t="shared" si="0"/>
        <v>#REF!</v>
      </c>
      <c r="AJ14" s="31" t="e">
        <f t="shared" si="1"/>
        <v>#REF!</v>
      </c>
      <c r="AK14" s="31" t="e">
        <f t="shared" si="2"/>
        <v>#REF!</v>
      </c>
      <c r="AL14" s="31" t="e">
        <f t="shared" si="3"/>
        <v>#REF!</v>
      </c>
      <c r="AM14" s="32" t="e">
        <f t="shared" si="4"/>
        <v>#REF!</v>
      </c>
      <c r="AN14" s="30" t="e">
        <f t="shared" si="5"/>
        <v>#REF!</v>
      </c>
      <c r="AO14" s="31" t="e">
        <f t="shared" si="6"/>
        <v>#REF!</v>
      </c>
      <c r="AP14" s="31" t="e">
        <f t="shared" si="7"/>
        <v>#REF!</v>
      </c>
      <c r="AQ14" s="31" t="e">
        <f t="shared" si="8"/>
        <v>#REF!</v>
      </c>
      <c r="AR14" s="32" t="e">
        <f t="shared" si="9"/>
        <v>#REF!</v>
      </c>
      <c r="AS14" s="30" t="e">
        <f t="shared" si="10"/>
        <v>#REF!</v>
      </c>
      <c r="AT14" s="31" t="e">
        <f t="shared" si="11"/>
        <v>#REF!</v>
      </c>
      <c r="AU14" s="31" t="e">
        <f t="shared" si="12"/>
        <v>#REF!</v>
      </c>
      <c r="AV14" s="31" t="e">
        <f t="shared" si="13"/>
        <v>#REF!</v>
      </c>
      <c r="AW14" s="32" t="e">
        <f t="shared" si="14"/>
        <v>#REF!</v>
      </c>
      <c r="AX14" s="30" t="e">
        <f t="shared" si="15"/>
        <v>#REF!</v>
      </c>
      <c r="AY14" s="31" t="e">
        <f t="shared" si="16"/>
        <v>#REF!</v>
      </c>
      <c r="AZ14" s="31" t="e">
        <f t="shared" si="17"/>
        <v>#REF!</v>
      </c>
      <c r="BA14" s="31" t="e">
        <f t="shared" si="18"/>
        <v>#REF!</v>
      </c>
      <c r="BB14" s="32" t="e">
        <f t="shared" si="19"/>
        <v>#REF!</v>
      </c>
      <c r="BC14" s="30" t="e">
        <f t="shared" si="20"/>
        <v>#REF!</v>
      </c>
      <c r="BD14" s="31" t="e">
        <f t="shared" si="21"/>
        <v>#REF!</v>
      </c>
      <c r="BE14" s="31" t="e">
        <f t="shared" si="22"/>
        <v>#REF!</v>
      </c>
      <c r="BF14" s="31" t="e">
        <f t="shared" si="23"/>
        <v>#REF!</v>
      </c>
      <c r="BG14" s="32" t="e">
        <f t="shared" si="24"/>
        <v>#REF!</v>
      </c>
    </row>
    <row r="15" spans="3:59" ht="15.75" thickBot="1" x14ac:dyDescent="0.3">
      <c r="C15" s="26">
        <v>50</v>
      </c>
      <c r="D15" s="27" t="s">
        <v>383</v>
      </c>
      <c r="E15" s="26">
        <v>21</v>
      </c>
      <c r="F15" s="33" t="s">
        <v>17</v>
      </c>
      <c r="G15" s="26">
        <v>551157</v>
      </c>
      <c r="H15" s="28" t="s">
        <v>27</v>
      </c>
      <c r="I15" s="29"/>
      <c r="K15" s="17">
        <f>SUMIF('RECAP PDV'!$E:$E,$G15,'RECAP PDV'!K:K)</f>
        <v>-37.838630000000137</v>
      </c>
      <c r="L15" s="17"/>
      <c r="M15" s="18"/>
      <c r="N15" s="17">
        <f>SUMIF('RECAP PDV'!$E:$E,$G15,'RECAP PDV'!N:N)</f>
        <v>91.987020000000001</v>
      </c>
      <c r="O15" s="17"/>
      <c r="P15" s="18"/>
      <c r="Q15" s="16"/>
      <c r="R15" s="16"/>
      <c r="S15" s="18"/>
      <c r="T15" s="17">
        <f>SUMIF('RECAP PDV'!$E:$E,$G15,'RECAP PDV'!T:T)</f>
        <v>7</v>
      </c>
      <c r="U15" s="16"/>
      <c r="V15" s="18"/>
      <c r="W15" s="17"/>
      <c r="X15" s="16"/>
      <c r="Y15" s="18"/>
      <c r="Z15" s="17">
        <f>SUMIF('RECAP PDV'!E:E,G15,'RECAP PDV'!Z:Z)</f>
        <v>-2</v>
      </c>
      <c r="AA15" s="16"/>
      <c r="AB15" s="18"/>
      <c r="AI15" s="30" t="e">
        <f t="shared" si="0"/>
        <v>#REF!</v>
      </c>
      <c r="AJ15" s="31" t="e">
        <f t="shared" si="1"/>
        <v>#REF!</v>
      </c>
      <c r="AK15" s="31" t="e">
        <f t="shared" si="2"/>
        <v>#REF!</v>
      </c>
      <c r="AL15" s="31" t="e">
        <f t="shared" si="3"/>
        <v>#REF!</v>
      </c>
      <c r="AM15" s="32" t="e">
        <f t="shared" si="4"/>
        <v>#REF!</v>
      </c>
      <c r="AN15" s="30" t="e">
        <f t="shared" si="5"/>
        <v>#REF!</v>
      </c>
      <c r="AO15" s="31" t="e">
        <f t="shared" si="6"/>
        <v>#REF!</v>
      </c>
      <c r="AP15" s="31" t="e">
        <f t="shared" si="7"/>
        <v>#REF!</v>
      </c>
      <c r="AQ15" s="31" t="e">
        <f t="shared" si="8"/>
        <v>#REF!</v>
      </c>
      <c r="AR15" s="32" t="e">
        <f t="shared" si="9"/>
        <v>#REF!</v>
      </c>
      <c r="AS15" s="30" t="e">
        <f t="shared" si="10"/>
        <v>#REF!</v>
      </c>
      <c r="AT15" s="31" t="e">
        <f t="shared" si="11"/>
        <v>#REF!</v>
      </c>
      <c r="AU15" s="31" t="e">
        <f t="shared" si="12"/>
        <v>#REF!</v>
      </c>
      <c r="AV15" s="31" t="e">
        <f t="shared" si="13"/>
        <v>#REF!</v>
      </c>
      <c r="AW15" s="32" t="e">
        <f t="shared" si="14"/>
        <v>#REF!</v>
      </c>
      <c r="AX15" s="30" t="e">
        <f t="shared" si="15"/>
        <v>#REF!</v>
      </c>
      <c r="AY15" s="31" t="e">
        <f t="shared" si="16"/>
        <v>#REF!</v>
      </c>
      <c r="AZ15" s="31" t="e">
        <f t="shared" si="17"/>
        <v>#REF!</v>
      </c>
      <c r="BA15" s="31" t="e">
        <f t="shared" si="18"/>
        <v>#REF!</v>
      </c>
      <c r="BB15" s="32" t="e">
        <f t="shared" si="19"/>
        <v>#REF!</v>
      </c>
      <c r="BC15" s="30" t="e">
        <f t="shared" si="20"/>
        <v>#REF!</v>
      </c>
      <c r="BD15" s="31" t="e">
        <f t="shared" si="21"/>
        <v>#REF!</v>
      </c>
      <c r="BE15" s="31" t="e">
        <f t="shared" si="22"/>
        <v>#REF!</v>
      </c>
      <c r="BF15" s="31" t="e">
        <f t="shared" si="23"/>
        <v>#REF!</v>
      </c>
      <c r="BG15" s="32" t="e">
        <f t="shared" si="24"/>
        <v>#REF!</v>
      </c>
    </row>
    <row r="16" spans="3:59" ht="15.75" thickBot="1" x14ac:dyDescent="0.3">
      <c r="C16" s="26">
        <v>50</v>
      </c>
      <c r="D16" s="27" t="s">
        <v>383</v>
      </c>
      <c r="E16" s="26">
        <v>21</v>
      </c>
      <c r="F16" s="33" t="s">
        <v>17</v>
      </c>
      <c r="G16" s="26">
        <v>451151</v>
      </c>
      <c r="H16" s="33" t="s">
        <v>28</v>
      </c>
      <c r="I16" s="29"/>
      <c r="K16" s="17">
        <f>SUMIF('RECAP PDV'!$E:$E,$G16,'RECAP PDV'!K:K)</f>
        <v>941.09166000000005</v>
      </c>
      <c r="L16" s="17"/>
      <c r="M16" s="18"/>
      <c r="N16" s="17">
        <f>SUMIF('RECAP PDV'!$E:$E,$G16,'RECAP PDV'!N:N)</f>
        <v>115.70044</v>
      </c>
      <c r="O16" s="17"/>
      <c r="P16" s="18"/>
      <c r="Q16" s="16"/>
      <c r="R16" s="16"/>
      <c r="S16" s="18"/>
      <c r="T16" s="17">
        <f>SUMIF('RECAP PDV'!$E:$E,$G16,'RECAP PDV'!T:T)</f>
        <v>11</v>
      </c>
      <c r="U16" s="16"/>
      <c r="V16" s="18"/>
      <c r="W16" s="17"/>
      <c r="X16" s="16"/>
      <c r="Y16" s="18"/>
      <c r="Z16" s="17">
        <f>SUMIF('RECAP PDV'!E:E,G16,'RECAP PDV'!Z:Z)</f>
        <v>0</v>
      </c>
      <c r="AA16" s="16"/>
      <c r="AB16" s="18"/>
      <c r="AI16" s="30" t="e">
        <f t="shared" si="0"/>
        <v>#REF!</v>
      </c>
      <c r="AJ16" s="31" t="e">
        <f t="shared" si="1"/>
        <v>#REF!</v>
      </c>
      <c r="AK16" s="31" t="e">
        <f t="shared" si="2"/>
        <v>#REF!</v>
      </c>
      <c r="AL16" s="31" t="e">
        <f t="shared" si="3"/>
        <v>#REF!</v>
      </c>
      <c r="AM16" s="32" t="e">
        <f t="shared" si="4"/>
        <v>#REF!</v>
      </c>
      <c r="AN16" s="30" t="e">
        <f t="shared" si="5"/>
        <v>#REF!</v>
      </c>
      <c r="AO16" s="31" t="e">
        <f t="shared" si="6"/>
        <v>#REF!</v>
      </c>
      <c r="AP16" s="31" t="e">
        <f t="shared" si="7"/>
        <v>#REF!</v>
      </c>
      <c r="AQ16" s="31" t="e">
        <f t="shared" si="8"/>
        <v>#REF!</v>
      </c>
      <c r="AR16" s="32" t="e">
        <f t="shared" si="9"/>
        <v>#REF!</v>
      </c>
      <c r="AS16" s="30" t="e">
        <f t="shared" si="10"/>
        <v>#REF!</v>
      </c>
      <c r="AT16" s="31" t="e">
        <f t="shared" si="11"/>
        <v>#REF!</v>
      </c>
      <c r="AU16" s="31" t="e">
        <f t="shared" si="12"/>
        <v>#REF!</v>
      </c>
      <c r="AV16" s="31" t="e">
        <f t="shared" si="13"/>
        <v>#REF!</v>
      </c>
      <c r="AW16" s="32" t="e">
        <f t="shared" si="14"/>
        <v>#REF!</v>
      </c>
      <c r="AX16" s="30" t="e">
        <f t="shared" si="15"/>
        <v>#REF!</v>
      </c>
      <c r="AY16" s="31" t="e">
        <f t="shared" si="16"/>
        <v>#REF!</v>
      </c>
      <c r="AZ16" s="31" t="e">
        <f t="shared" si="17"/>
        <v>#REF!</v>
      </c>
      <c r="BA16" s="31" t="e">
        <f t="shared" si="18"/>
        <v>#REF!</v>
      </c>
      <c r="BB16" s="32" t="e">
        <f t="shared" si="19"/>
        <v>#REF!</v>
      </c>
      <c r="BC16" s="30" t="e">
        <f t="shared" si="20"/>
        <v>#REF!</v>
      </c>
      <c r="BD16" s="31" t="e">
        <f t="shared" si="21"/>
        <v>#REF!</v>
      </c>
      <c r="BE16" s="31" t="e">
        <f t="shared" si="22"/>
        <v>#REF!</v>
      </c>
      <c r="BF16" s="31" t="e">
        <f t="shared" si="23"/>
        <v>#REF!</v>
      </c>
      <c r="BG16" s="32" t="e">
        <f t="shared" si="24"/>
        <v>#REF!</v>
      </c>
    </row>
    <row r="17" spans="3:59" ht="15.75" thickBot="1" x14ac:dyDescent="0.3">
      <c r="C17" s="26">
        <v>50</v>
      </c>
      <c r="D17" s="27" t="s">
        <v>383</v>
      </c>
      <c r="E17" s="26">
        <v>14</v>
      </c>
      <c r="F17" s="33" t="s">
        <v>29</v>
      </c>
      <c r="G17" s="26">
        <v>410583</v>
      </c>
      <c r="H17" s="28" t="s">
        <v>30</v>
      </c>
      <c r="I17" s="29"/>
      <c r="K17" s="17">
        <f>SUMIF('RECAP PDV'!$E:$E,$G17,'RECAP PDV'!K:K)</f>
        <v>139.56330000000003</v>
      </c>
      <c r="L17" s="17"/>
      <c r="M17" s="18"/>
      <c r="N17" s="17">
        <f>SUMIF('RECAP PDV'!$E:$E,$G17,'RECAP PDV'!N:N)</f>
        <v>33</v>
      </c>
      <c r="O17" s="17"/>
      <c r="P17" s="18"/>
      <c r="Q17" s="16"/>
      <c r="R17" s="16"/>
      <c r="S17" s="18"/>
      <c r="T17" s="17">
        <f>SUMIF('RECAP PDV'!$E:$E,$G17,'RECAP PDV'!T:T)</f>
        <v>7</v>
      </c>
      <c r="U17" s="16"/>
      <c r="V17" s="18"/>
      <c r="W17" s="17"/>
      <c r="X17" s="16"/>
      <c r="Y17" s="18"/>
      <c r="Z17" s="17">
        <f>SUMIF('RECAP PDV'!E:E,G17,'RECAP PDV'!Z:Z)</f>
        <v>0</v>
      </c>
      <c r="AA17" s="16"/>
      <c r="AB17" s="18"/>
      <c r="AI17" s="30" t="e">
        <f t="shared" si="0"/>
        <v>#REF!</v>
      </c>
      <c r="AJ17" s="31" t="e">
        <f t="shared" si="1"/>
        <v>#REF!</v>
      </c>
      <c r="AK17" s="31" t="e">
        <f t="shared" si="2"/>
        <v>#REF!</v>
      </c>
      <c r="AL17" s="31" t="e">
        <f t="shared" si="3"/>
        <v>#REF!</v>
      </c>
      <c r="AM17" s="32" t="e">
        <f t="shared" si="4"/>
        <v>#REF!</v>
      </c>
      <c r="AN17" s="30" t="e">
        <f t="shared" si="5"/>
        <v>#REF!</v>
      </c>
      <c r="AO17" s="31" t="e">
        <f t="shared" si="6"/>
        <v>#REF!</v>
      </c>
      <c r="AP17" s="31" t="e">
        <f t="shared" si="7"/>
        <v>#REF!</v>
      </c>
      <c r="AQ17" s="31" t="e">
        <f t="shared" si="8"/>
        <v>#REF!</v>
      </c>
      <c r="AR17" s="32" t="e">
        <f t="shared" si="9"/>
        <v>#REF!</v>
      </c>
      <c r="AS17" s="30" t="e">
        <f t="shared" si="10"/>
        <v>#REF!</v>
      </c>
      <c r="AT17" s="31" t="e">
        <f t="shared" si="11"/>
        <v>#REF!</v>
      </c>
      <c r="AU17" s="31" t="e">
        <f t="shared" si="12"/>
        <v>#REF!</v>
      </c>
      <c r="AV17" s="31" t="e">
        <f t="shared" si="13"/>
        <v>#REF!</v>
      </c>
      <c r="AW17" s="32" t="e">
        <f t="shared" si="14"/>
        <v>#REF!</v>
      </c>
      <c r="AX17" s="30" t="e">
        <f t="shared" si="15"/>
        <v>#REF!</v>
      </c>
      <c r="AY17" s="31" t="e">
        <f t="shared" si="16"/>
        <v>#REF!</v>
      </c>
      <c r="AZ17" s="31" t="e">
        <f t="shared" si="17"/>
        <v>#REF!</v>
      </c>
      <c r="BA17" s="31" t="e">
        <f t="shared" si="18"/>
        <v>#REF!</v>
      </c>
      <c r="BB17" s="32" t="e">
        <f t="shared" si="19"/>
        <v>#REF!</v>
      </c>
      <c r="BC17" s="30" t="e">
        <f t="shared" si="20"/>
        <v>#REF!</v>
      </c>
      <c r="BD17" s="31" t="e">
        <f t="shared" si="21"/>
        <v>#REF!</v>
      </c>
      <c r="BE17" s="31" t="e">
        <f t="shared" si="22"/>
        <v>#REF!</v>
      </c>
      <c r="BF17" s="31" t="e">
        <f t="shared" si="23"/>
        <v>#REF!</v>
      </c>
      <c r="BG17" s="32" t="e">
        <f t="shared" si="24"/>
        <v>#REF!</v>
      </c>
    </row>
    <row r="18" spans="3:59" ht="15.75" thickBot="1" x14ac:dyDescent="0.3">
      <c r="C18" s="26">
        <v>50</v>
      </c>
      <c r="D18" s="27" t="s">
        <v>383</v>
      </c>
      <c r="E18" s="26">
        <v>14</v>
      </c>
      <c r="F18" s="28" t="s">
        <v>29</v>
      </c>
      <c r="G18" s="26">
        <v>510530</v>
      </c>
      <c r="H18" s="28" t="s">
        <v>31</v>
      </c>
      <c r="I18" s="29"/>
      <c r="K18" s="17">
        <f>SUMIF('RECAP PDV'!$E:$E,$G18,'RECAP PDV'!K:K)</f>
        <v>-9.5292899999999534</v>
      </c>
      <c r="L18" s="17"/>
      <c r="M18" s="18"/>
      <c r="N18" s="17">
        <f>SUMIF('RECAP PDV'!$E:$E,$G18,'RECAP PDV'!N:N)</f>
        <v>1578.65</v>
      </c>
      <c r="O18" s="17"/>
      <c r="P18" s="18"/>
      <c r="Q18" s="16"/>
      <c r="R18" s="16"/>
      <c r="S18" s="18"/>
      <c r="T18" s="17">
        <f>SUMIF('RECAP PDV'!$E:$E,$G18,'RECAP PDV'!T:T)</f>
        <v>8</v>
      </c>
      <c r="U18" s="16"/>
      <c r="V18" s="18"/>
      <c r="W18" s="17"/>
      <c r="X18" s="16"/>
      <c r="Y18" s="18"/>
      <c r="Z18" s="17">
        <f>SUMIF('RECAP PDV'!E:E,G18,'RECAP PDV'!Z:Z)</f>
        <v>3</v>
      </c>
      <c r="AA18" s="16"/>
      <c r="AB18" s="18"/>
      <c r="AI18" s="30" t="e">
        <f t="shared" si="0"/>
        <v>#REF!</v>
      </c>
      <c r="AJ18" s="31" t="e">
        <f t="shared" si="1"/>
        <v>#REF!</v>
      </c>
      <c r="AK18" s="31" t="e">
        <f t="shared" si="2"/>
        <v>#REF!</v>
      </c>
      <c r="AL18" s="31" t="e">
        <f t="shared" si="3"/>
        <v>#REF!</v>
      </c>
      <c r="AM18" s="32" t="e">
        <f t="shared" si="4"/>
        <v>#REF!</v>
      </c>
      <c r="AN18" s="30" t="e">
        <f t="shared" si="5"/>
        <v>#REF!</v>
      </c>
      <c r="AO18" s="31" t="e">
        <f t="shared" si="6"/>
        <v>#REF!</v>
      </c>
      <c r="AP18" s="31" t="e">
        <f t="shared" si="7"/>
        <v>#REF!</v>
      </c>
      <c r="AQ18" s="31" t="e">
        <f t="shared" si="8"/>
        <v>#REF!</v>
      </c>
      <c r="AR18" s="32" t="e">
        <f t="shared" si="9"/>
        <v>#REF!</v>
      </c>
      <c r="AS18" s="30" t="e">
        <f t="shared" si="10"/>
        <v>#REF!</v>
      </c>
      <c r="AT18" s="31" t="e">
        <f t="shared" si="11"/>
        <v>#REF!</v>
      </c>
      <c r="AU18" s="31" t="e">
        <f t="shared" si="12"/>
        <v>#REF!</v>
      </c>
      <c r="AV18" s="31" t="e">
        <f t="shared" si="13"/>
        <v>#REF!</v>
      </c>
      <c r="AW18" s="32" t="e">
        <f t="shared" si="14"/>
        <v>#REF!</v>
      </c>
      <c r="AX18" s="30" t="e">
        <f t="shared" si="15"/>
        <v>#REF!</v>
      </c>
      <c r="AY18" s="31" t="e">
        <f t="shared" si="16"/>
        <v>#REF!</v>
      </c>
      <c r="AZ18" s="31" t="e">
        <f t="shared" si="17"/>
        <v>#REF!</v>
      </c>
      <c r="BA18" s="31" t="e">
        <f t="shared" si="18"/>
        <v>#REF!</v>
      </c>
      <c r="BB18" s="32" t="e">
        <f t="shared" si="19"/>
        <v>#REF!</v>
      </c>
      <c r="BC18" s="30" t="e">
        <f t="shared" si="20"/>
        <v>#REF!</v>
      </c>
      <c r="BD18" s="31" t="e">
        <f t="shared" si="21"/>
        <v>#REF!</v>
      </c>
      <c r="BE18" s="31" t="e">
        <f t="shared" si="22"/>
        <v>#REF!</v>
      </c>
      <c r="BF18" s="31" t="e">
        <f t="shared" si="23"/>
        <v>#REF!</v>
      </c>
      <c r="BG18" s="32" t="e">
        <f t="shared" si="24"/>
        <v>#REF!</v>
      </c>
    </row>
    <row r="19" spans="3:59" ht="15.75" thickBot="1" x14ac:dyDescent="0.3">
      <c r="C19" s="26">
        <v>50</v>
      </c>
      <c r="D19" s="27" t="s">
        <v>383</v>
      </c>
      <c r="E19" s="26">
        <v>14</v>
      </c>
      <c r="F19" s="28" t="s">
        <v>29</v>
      </c>
      <c r="G19" s="26">
        <v>410550</v>
      </c>
      <c r="H19" s="28" t="s">
        <v>32</v>
      </c>
      <c r="I19" s="29"/>
      <c r="K19" s="17">
        <f>SUMIF('RECAP PDV'!$E:$E,$G19,'RECAP PDV'!K:K)</f>
        <v>-409.54566999999997</v>
      </c>
      <c r="L19" s="17"/>
      <c r="M19" s="18"/>
      <c r="N19" s="17">
        <f>SUMIF('RECAP PDV'!$E:$E,$G19,'RECAP PDV'!N:N)</f>
        <v>4178.77808</v>
      </c>
      <c r="O19" s="17"/>
      <c r="P19" s="18"/>
      <c r="Q19" s="16"/>
      <c r="R19" s="16"/>
      <c r="S19" s="18"/>
      <c r="T19" s="17">
        <f>SUMIF('RECAP PDV'!$E:$E,$G19,'RECAP PDV'!T:T)</f>
        <v>15</v>
      </c>
      <c r="U19" s="16"/>
      <c r="V19" s="18"/>
      <c r="W19" s="17"/>
      <c r="X19" s="16"/>
      <c r="Y19" s="18"/>
      <c r="Z19" s="17">
        <f>SUMIF('RECAP PDV'!E:E,G19,'RECAP PDV'!Z:Z)</f>
        <v>-9</v>
      </c>
      <c r="AA19" s="16"/>
      <c r="AB19" s="18"/>
      <c r="AI19" s="30" t="e">
        <f t="shared" si="0"/>
        <v>#REF!</v>
      </c>
      <c r="AJ19" s="31" t="e">
        <f t="shared" si="1"/>
        <v>#REF!</v>
      </c>
      <c r="AK19" s="31" t="e">
        <f t="shared" si="2"/>
        <v>#REF!</v>
      </c>
      <c r="AL19" s="31" t="e">
        <f t="shared" si="3"/>
        <v>#REF!</v>
      </c>
      <c r="AM19" s="32" t="e">
        <f t="shared" si="4"/>
        <v>#REF!</v>
      </c>
      <c r="AN19" s="30" t="e">
        <f t="shared" si="5"/>
        <v>#REF!</v>
      </c>
      <c r="AO19" s="31" t="e">
        <f t="shared" si="6"/>
        <v>#REF!</v>
      </c>
      <c r="AP19" s="31" t="e">
        <f t="shared" si="7"/>
        <v>#REF!</v>
      </c>
      <c r="AQ19" s="31" t="e">
        <f t="shared" si="8"/>
        <v>#REF!</v>
      </c>
      <c r="AR19" s="32" t="e">
        <f t="shared" si="9"/>
        <v>#REF!</v>
      </c>
      <c r="AS19" s="30" t="e">
        <f t="shared" si="10"/>
        <v>#REF!</v>
      </c>
      <c r="AT19" s="31" t="e">
        <f t="shared" si="11"/>
        <v>#REF!</v>
      </c>
      <c r="AU19" s="31" t="e">
        <f t="shared" si="12"/>
        <v>#REF!</v>
      </c>
      <c r="AV19" s="31" t="e">
        <f t="shared" si="13"/>
        <v>#REF!</v>
      </c>
      <c r="AW19" s="32" t="e">
        <f t="shared" si="14"/>
        <v>#REF!</v>
      </c>
      <c r="AX19" s="30" t="e">
        <f t="shared" si="15"/>
        <v>#REF!</v>
      </c>
      <c r="AY19" s="31" t="e">
        <f t="shared" si="16"/>
        <v>#REF!</v>
      </c>
      <c r="AZ19" s="31" t="e">
        <f t="shared" si="17"/>
        <v>#REF!</v>
      </c>
      <c r="BA19" s="31" t="e">
        <f t="shared" si="18"/>
        <v>#REF!</v>
      </c>
      <c r="BB19" s="32" t="e">
        <f t="shared" si="19"/>
        <v>#REF!</v>
      </c>
      <c r="BC19" s="30" t="e">
        <f t="shared" si="20"/>
        <v>#REF!</v>
      </c>
      <c r="BD19" s="31" t="e">
        <f t="shared" si="21"/>
        <v>#REF!</v>
      </c>
      <c r="BE19" s="31" t="e">
        <f t="shared" si="22"/>
        <v>#REF!</v>
      </c>
      <c r="BF19" s="31" t="e">
        <f t="shared" si="23"/>
        <v>#REF!</v>
      </c>
      <c r="BG19" s="32" t="e">
        <f t="shared" si="24"/>
        <v>#REF!</v>
      </c>
    </row>
    <row r="20" spans="3:59" ht="15.75" thickBot="1" x14ac:dyDescent="0.3">
      <c r="C20" s="26">
        <v>50</v>
      </c>
      <c r="D20" s="27" t="s">
        <v>383</v>
      </c>
      <c r="E20" s="26">
        <v>14</v>
      </c>
      <c r="F20" s="28" t="s">
        <v>29</v>
      </c>
      <c r="G20" s="26">
        <v>510556</v>
      </c>
      <c r="H20" s="28" t="s">
        <v>33</v>
      </c>
      <c r="I20" s="29"/>
      <c r="K20" s="17">
        <f>SUMIF('RECAP PDV'!$E:$E,$G20,'RECAP PDV'!K:K)</f>
        <v>1513.0681099999999</v>
      </c>
      <c r="L20" s="17"/>
      <c r="M20" s="18"/>
      <c r="N20" s="17">
        <f>SUMIF('RECAP PDV'!$E:$E,$G20,'RECAP PDV'!N:N)</f>
        <v>6381.1082999999999</v>
      </c>
      <c r="O20" s="17"/>
      <c r="P20" s="18"/>
      <c r="Q20" s="16"/>
      <c r="R20" s="16"/>
      <c r="S20" s="18"/>
      <c r="T20" s="17">
        <f>SUMIF('RECAP PDV'!$E:$E,$G20,'RECAP PDV'!T:T)</f>
        <v>24</v>
      </c>
      <c r="U20" s="16"/>
      <c r="V20" s="18"/>
      <c r="W20" s="17"/>
      <c r="X20" s="16"/>
      <c r="Y20" s="18"/>
      <c r="Z20" s="17">
        <f>SUMIF('RECAP PDV'!E:E,G20,'RECAP PDV'!Z:Z)</f>
        <v>-5</v>
      </c>
      <c r="AA20" s="16"/>
      <c r="AB20" s="18"/>
      <c r="AI20" s="30" t="e">
        <f t="shared" si="0"/>
        <v>#REF!</v>
      </c>
      <c r="AJ20" s="31" t="e">
        <f t="shared" si="1"/>
        <v>#REF!</v>
      </c>
      <c r="AK20" s="31" t="e">
        <f t="shared" si="2"/>
        <v>#REF!</v>
      </c>
      <c r="AL20" s="31" t="e">
        <f t="shared" si="3"/>
        <v>#REF!</v>
      </c>
      <c r="AM20" s="32" t="e">
        <f t="shared" si="4"/>
        <v>#REF!</v>
      </c>
      <c r="AN20" s="30" t="e">
        <f t="shared" si="5"/>
        <v>#REF!</v>
      </c>
      <c r="AO20" s="31" t="e">
        <f t="shared" si="6"/>
        <v>#REF!</v>
      </c>
      <c r="AP20" s="31" t="e">
        <f t="shared" si="7"/>
        <v>#REF!</v>
      </c>
      <c r="AQ20" s="31" t="e">
        <f t="shared" si="8"/>
        <v>#REF!</v>
      </c>
      <c r="AR20" s="32" t="e">
        <f t="shared" si="9"/>
        <v>#REF!</v>
      </c>
      <c r="AS20" s="30" t="e">
        <f t="shared" si="10"/>
        <v>#REF!</v>
      </c>
      <c r="AT20" s="31" t="e">
        <f t="shared" si="11"/>
        <v>#REF!</v>
      </c>
      <c r="AU20" s="31" t="e">
        <f t="shared" si="12"/>
        <v>#REF!</v>
      </c>
      <c r="AV20" s="31" t="e">
        <f t="shared" si="13"/>
        <v>#REF!</v>
      </c>
      <c r="AW20" s="32" t="e">
        <f t="shared" si="14"/>
        <v>#REF!</v>
      </c>
      <c r="AX20" s="30" t="e">
        <f t="shared" si="15"/>
        <v>#REF!</v>
      </c>
      <c r="AY20" s="31" t="e">
        <f t="shared" si="16"/>
        <v>#REF!</v>
      </c>
      <c r="AZ20" s="31" t="e">
        <f t="shared" si="17"/>
        <v>#REF!</v>
      </c>
      <c r="BA20" s="31" t="e">
        <f t="shared" si="18"/>
        <v>#REF!</v>
      </c>
      <c r="BB20" s="32" t="e">
        <f t="shared" si="19"/>
        <v>#REF!</v>
      </c>
      <c r="BC20" s="30" t="e">
        <f t="shared" si="20"/>
        <v>#REF!</v>
      </c>
      <c r="BD20" s="31" t="e">
        <f t="shared" si="21"/>
        <v>#REF!</v>
      </c>
      <c r="BE20" s="31" t="e">
        <f t="shared" si="22"/>
        <v>#REF!</v>
      </c>
      <c r="BF20" s="31" t="e">
        <f t="shared" si="23"/>
        <v>#REF!</v>
      </c>
      <c r="BG20" s="32" t="e">
        <f t="shared" si="24"/>
        <v>#REF!</v>
      </c>
    </row>
    <row r="21" spans="3:59" ht="15.75" thickBot="1" x14ac:dyDescent="0.3">
      <c r="C21" s="26">
        <v>50</v>
      </c>
      <c r="D21" s="27" t="s">
        <v>383</v>
      </c>
      <c r="E21" s="26">
        <v>14</v>
      </c>
      <c r="F21" s="28" t="s">
        <v>29</v>
      </c>
      <c r="G21" s="26">
        <v>410551</v>
      </c>
      <c r="H21" s="28" t="s">
        <v>34</v>
      </c>
      <c r="I21" s="29"/>
      <c r="K21" s="17">
        <f>SUMIF('RECAP PDV'!$E:$E,$G21,'RECAP PDV'!K:K)</f>
        <v>177.18873999999997</v>
      </c>
      <c r="L21" s="17"/>
      <c r="M21" s="18"/>
      <c r="N21" s="17">
        <f>SUMIF('RECAP PDV'!$E:$E,$G21,'RECAP PDV'!N:N)</f>
        <v>83</v>
      </c>
      <c r="O21" s="17"/>
      <c r="P21" s="18"/>
      <c r="Q21" s="16"/>
      <c r="R21" s="16"/>
      <c r="S21" s="18"/>
      <c r="T21" s="17">
        <f>SUMIF('RECAP PDV'!$E:$E,$G21,'RECAP PDV'!T:T)</f>
        <v>0</v>
      </c>
      <c r="U21" s="16"/>
      <c r="V21" s="18"/>
      <c r="W21" s="17"/>
      <c r="X21" s="16"/>
      <c r="Y21" s="18"/>
      <c r="Z21" s="17">
        <f>SUMIF('RECAP PDV'!E:E,G21,'RECAP PDV'!Z:Z)</f>
        <v>0</v>
      </c>
      <c r="AA21" s="16"/>
      <c r="AB21" s="18"/>
      <c r="AI21" s="30" t="e">
        <f t="shared" si="0"/>
        <v>#REF!</v>
      </c>
      <c r="AJ21" s="31" t="e">
        <f t="shared" si="1"/>
        <v>#REF!</v>
      </c>
      <c r="AK21" s="31" t="e">
        <f t="shared" si="2"/>
        <v>#REF!</v>
      </c>
      <c r="AL21" s="31" t="e">
        <f t="shared" si="3"/>
        <v>#REF!</v>
      </c>
      <c r="AM21" s="32" t="e">
        <f t="shared" si="4"/>
        <v>#REF!</v>
      </c>
      <c r="AN21" s="30" t="e">
        <f t="shared" si="5"/>
        <v>#REF!</v>
      </c>
      <c r="AO21" s="31" t="e">
        <f t="shared" si="6"/>
        <v>#REF!</v>
      </c>
      <c r="AP21" s="31" t="e">
        <f t="shared" si="7"/>
        <v>#REF!</v>
      </c>
      <c r="AQ21" s="31" t="e">
        <f t="shared" si="8"/>
        <v>#REF!</v>
      </c>
      <c r="AR21" s="32" t="e">
        <f t="shared" si="9"/>
        <v>#REF!</v>
      </c>
      <c r="AS21" s="30" t="e">
        <f t="shared" si="10"/>
        <v>#REF!</v>
      </c>
      <c r="AT21" s="31" t="e">
        <f t="shared" si="11"/>
        <v>#REF!</v>
      </c>
      <c r="AU21" s="31" t="e">
        <f t="shared" si="12"/>
        <v>#REF!</v>
      </c>
      <c r="AV21" s="31" t="e">
        <f t="shared" si="13"/>
        <v>#REF!</v>
      </c>
      <c r="AW21" s="32" t="e">
        <f t="shared" si="14"/>
        <v>#REF!</v>
      </c>
      <c r="AX21" s="30" t="e">
        <f t="shared" si="15"/>
        <v>#REF!</v>
      </c>
      <c r="AY21" s="31" t="e">
        <f t="shared" si="16"/>
        <v>#REF!</v>
      </c>
      <c r="AZ21" s="31" t="e">
        <f t="shared" si="17"/>
        <v>#REF!</v>
      </c>
      <c r="BA21" s="31" t="e">
        <f t="shared" si="18"/>
        <v>#REF!</v>
      </c>
      <c r="BB21" s="32" t="e">
        <f t="shared" si="19"/>
        <v>#REF!</v>
      </c>
      <c r="BC21" s="30" t="e">
        <f t="shared" si="20"/>
        <v>#REF!</v>
      </c>
      <c r="BD21" s="31" t="e">
        <f t="shared" si="21"/>
        <v>#REF!</v>
      </c>
      <c r="BE21" s="31" t="e">
        <f t="shared" si="22"/>
        <v>#REF!</v>
      </c>
      <c r="BF21" s="31" t="e">
        <f t="shared" si="23"/>
        <v>#REF!</v>
      </c>
      <c r="BG21" s="32" t="e">
        <f t="shared" si="24"/>
        <v>#REF!</v>
      </c>
    </row>
    <row r="22" spans="3:59" ht="15.75" thickBot="1" x14ac:dyDescent="0.3">
      <c r="C22" s="26">
        <v>50</v>
      </c>
      <c r="D22" s="27" t="s">
        <v>383</v>
      </c>
      <c r="E22" s="26">
        <v>14</v>
      </c>
      <c r="F22" s="28" t="s">
        <v>29</v>
      </c>
      <c r="G22" s="26">
        <v>510523</v>
      </c>
      <c r="H22" s="28" t="s">
        <v>35</v>
      </c>
      <c r="I22" s="29"/>
      <c r="K22" s="17">
        <f>SUMIF('RECAP PDV'!$E:$E,$G22,'RECAP PDV'!K:K)</f>
        <v>-154.51743000000002</v>
      </c>
      <c r="L22" s="17"/>
      <c r="M22" s="18"/>
      <c r="N22" s="17">
        <f>SUMIF('RECAP PDV'!$E:$E,$G22,'RECAP PDV'!N:N)</f>
        <v>313.91032000000001</v>
      </c>
      <c r="O22" s="17"/>
      <c r="P22" s="18"/>
      <c r="Q22" s="16"/>
      <c r="R22" s="16"/>
      <c r="S22" s="18"/>
      <c r="T22" s="17">
        <f>SUMIF('RECAP PDV'!$E:$E,$G22,'RECAP PDV'!T:T)</f>
        <v>14</v>
      </c>
      <c r="U22" s="16"/>
      <c r="V22" s="18"/>
      <c r="W22" s="17"/>
      <c r="X22" s="16"/>
      <c r="Y22" s="18"/>
      <c r="Z22" s="17">
        <f>SUMIF('RECAP PDV'!E:E,G22,'RECAP PDV'!Z:Z)</f>
        <v>-1</v>
      </c>
      <c r="AA22" s="16"/>
      <c r="AB22" s="18"/>
      <c r="AI22" s="30" t="e">
        <f t="shared" si="0"/>
        <v>#REF!</v>
      </c>
      <c r="AJ22" s="31" t="e">
        <f t="shared" si="1"/>
        <v>#REF!</v>
      </c>
      <c r="AK22" s="31" t="e">
        <f t="shared" si="2"/>
        <v>#REF!</v>
      </c>
      <c r="AL22" s="31" t="e">
        <f t="shared" si="3"/>
        <v>#REF!</v>
      </c>
      <c r="AM22" s="32" t="e">
        <f t="shared" si="4"/>
        <v>#REF!</v>
      </c>
      <c r="AN22" s="30" t="e">
        <f t="shared" si="5"/>
        <v>#REF!</v>
      </c>
      <c r="AO22" s="31" t="e">
        <f t="shared" si="6"/>
        <v>#REF!</v>
      </c>
      <c r="AP22" s="31" t="e">
        <f t="shared" si="7"/>
        <v>#REF!</v>
      </c>
      <c r="AQ22" s="31" t="e">
        <f t="shared" si="8"/>
        <v>#REF!</v>
      </c>
      <c r="AR22" s="32" t="e">
        <f t="shared" si="9"/>
        <v>#REF!</v>
      </c>
      <c r="AS22" s="30" t="e">
        <f t="shared" si="10"/>
        <v>#REF!</v>
      </c>
      <c r="AT22" s="31" t="e">
        <f t="shared" si="11"/>
        <v>#REF!</v>
      </c>
      <c r="AU22" s="31" t="e">
        <f t="shared" si="12"/>
        <v>#REF!</v>
      </c>
      <c r="AV22" s="31" t="e">
        <f t="shared" si="13"/>
        <v>#REF!</v>
      </c>
      <c r="AW22" s="32" t="e">
        <f t="shared" si="14"/>
        <v>#REF!</v>
      </c>
      <c r="AX22" s="30" t="e">
        <f t="shared" si="15"/>
        <v>#REF!</v>
      </c>
      <c r="AY22" s="31" t="e">
        <f t="shared" si="16"/>
        <v>#REF!</v>
      </c>
      <c r="AZ22" s="31" t="e">
        <f t="shared" si="17"/>
        <v>#REF!</v>
      </c>
      <c r="BA22" s="31" t="e">
        <f t="shared" si="18"/>
        <v>#REF!</v>
      </c>
      <c r="BB22" s="32" t="e">
        <f t="shared" si="19"/>
        <v>#REF!</v>
      </c>
      <c r="BC22" s="30" t="e">
        <f t="shared" si="20"/>
        <v>#REF!</v>
      </c>
      <c r="BD22" s="31" t="e">
        <f t="shared" si="21"/>
        <v>#REF!</v>
      </c>
      <c r="BE22" s="31" t="e">
        <f t="shared" si="22"/>
        <v>#REF!</v>
      </c>
      <c r="BF22" s="31" t="e">
        <f t="shared" si="23"/>
        <v>#REF!</v>
      </c>
      <c r="BG22" s="32" t="e">
        <f t="shared" si="24"/>
        <v>#REF!</v>
      </c>
    </row>
    <row r="23" spans="3:59" ht="15.75" thickBot="1" x14ac:dyDescent="0.3">
      <c r="C23" s="26">
        <v>50</v>
      </c>
      <c r="D23" s="27" t="s">
        <v>383</v>
      </c>
      <c r="E23" s="26">
        <v>14</v>
      </c>
      <c r="F23" s="28" t="s">
        <v>29</v>
      </c>
      <c r="G23" s="26">
        <v>510570</v>
      </c>
      <c r="H23" s="28" t="s">
        <v>36</v>
      </c>
      <c r="I23" s="29"/>
      <c r="K23" s="17">
        <f>SUMIF('RECAP PDV'!$E:$E,$G23,'RECAP PDV'!K:K)</f>
        <v>392.96509000000003</v>
      </c>
      <c r="L23" s="17"/>
      <c r="M23" s="18"/>
      <c r="N23" s="17">
        <f>SUMIF('RECAP PDV'!$E:$E,$G23,'RECAP PDV'!N:N)</f>
        <v>425.35327999999998</v>
      </c>
      <c r="O23" s="17"/>
      <c r="P23" s="18"/>
      <c r="Q23" s="16"/>
      <c r="R23" s="16"/>
      <c r="S23" s="18"/>
      <c r="T23" s="17">
        <f>SUMIF('RECAP PDV'!$E:$E,$G23,'RECAP PDV'!T:T)</f>
        <v>9</v>
      </c>
      <c r="U23" s="16"/>
      <c r="V23" s="18"/>
      <c r="W23" s="17"/>
      <c r="X23" s="16"/>
      <c r="Y23" s="18"/>
      <c r="Z23" s="17">
        <f>SUMIF('RECAP PDV'!E:E,G23,'RECAP PDV'!Z:Z)</f>
        <v>-1</v>
      </c>
      <c r="AA23" s="16"/>
      <c r="AB23" s="18"/>
      <c r="AI23" s="30" t="e">
        <f t="shared" si="0"/>
        <v>#REF!</v>
      </c>
      <c r="AJ23" s="31" t="e">
        <f t="shared" si="1"/>
        <v>#REF!</v>
      </c>
      <c r="AK23" s="31" t="e">
        <f t="shared" si="2"/>
        <v>#REF!</v>
      </c>
      <c r="AL23" s="31" t="e">
        <f t="shared" si="3"/>
        <v>#REF!</v>
      </c>
      <c r="AM23" s="32" t="e">
        <f t="shared" si="4"/>
        <v>#REF!</v>
      </c>
      <c r="AN23" s="30" t="e">
        <f t="shared" si="5"/>
        <v>#REF!</v>
      </c>
      <c r="AO23" s="31" t="e">
        <f t="shared" si="6"/>
        <v>#REF!</v>
      </c>
      <c r="AP23" s="31" t="e">
        <f t="shared" si="7"/>
        <v>#REF!</v>
      </c>
      <c r="AQ23" s="31" t="e">
        <f t="shared" si="8"/>
        <v>#REF!</v>
      </c>
      <c r="AR23" s="32" t="e">
        <f t="shared" si="9"/>
        <v>#REF!</v>
      </c>
      <c r="AS23" s="30" t="e">
        <f t="shared" si="10"/>
        <v>#REF!</v>
      </c>
      <c r="AT23" s="31" t="e">
        <f t="shared" si="11"/>
        <v>#REF!</v>
      </c>
      <c r="AU23" s="31" t="e">
        <f t="shared" si="12"/>
        <v>#REF!</v>
      </c>
      <c r="AV23" s="31" t="e">
        <f t="shared" si="13"/>
        <v>#REF!</v>
      </c>
      <c r="AW23" s="32" t="e">
        <f t="shared" si="14"/>
        <v>#REF!</v>
      </c>
      <c r="AX23" s="30" t="e">
        <f t="shared" si="15"/>
        <v>#REF!</v>
      </c>
      <c r="AY23" s="31" t="e">
        <f t="shared" si="16"/>
        <v>#REF!</v>
      </c>
      <c r="AZ23" s="31" t="e">
        <f t="shared" si="17"/>
        <v>#REF!</v>
      </c>
      <c r="BA23" s="31" t="e">
        <f t="shared" si="18"/>
        <v>#REF!</v>
      </c>
      <c r="BB23" s="32" t="e">
        <f t="shared" si="19"/>
        <v>#REF!</v>
      </c>
      <c r="BC23" s="30" t="e">
        <f t="shared" si="20"/>
        <v>#REF!</v>
      </c>
      <c r="BD23" s="31" t="e">
        <f t="shared" si="21"/>
        <v>#REF!</v>
      </c>
      <c r="BE23" s="31" t="e">
        <f t="shared" si="22"/>
        <v>#REF!</v>
      </c>
      <c r="BF23" s="31" t="e">
        <f t="shared" si="23"/>
        <v>#REF!</v>
      </c>
      <c r="BG23" s="32" t="e">
        <f t="shared" si="24"/>
        <v>#REF!</v>
      </c>
    </row>
    <row r="24" spans="3:59" ht="15.75" thickBot="1" x14ac:dyDescent="0.3">
      <c r="C24" s="26">
        <v>50</v>
      </c>
      <c r="D24" s="27" t="s">
        <v>383</v>
      </c>
      <c r="E24" s="26">
        <v>14</v>
      </c>
      <c r="F24" s="28" t="s">
        <v>29</v>
      </c>
      <c r="G24" s="26">
        <v>410571</v>
      </c>
      <c r="H24" s="28" t="s">
        <v>37</v>
      </c>
      <c r="I24" s="29"/>
      <c r="K24" s="17">
        <f>SUMIF('RECAP PDV'!$E:$E,$G24,'RECAP PDV'!K:K)</f>
        <v>108.89271000000002</v>
      </c>
      <c r="L24" s="17"/>
      <c r="M24" s="18"/>
      <c r="N24" s="17">
        <f>SUMIF('RECAP PDV'!$E:$E,$G24,'RECAP PDV'!N:N)</f>
        <v>570.86136999999997</v>
      </c>
      <c r="O24" s="17"/>
      <c r="P24" s="18"/>
      <c r="Q24" s="16"/>
      <c r="R24" s="16"/>
      <c r="S24" s="18"/>
      <c r="T24" s="17">
        <f>SUMIF('RECAP PDV'!$E:$E,$G24,'RECAP PDV'!T:T)</f>
        <v>14</v>
      </c>
      <c r="U24" s="16"/>
      <c r="V24" s="18"/>
      <c r="W24" s="17"/>
      <c r="X24" s="16"/>
      <c r="Y24" s="18"/>
      <c r="Z24" s="17">
        <f>SUMIF('RECAP PDV'!E:E,G24,'RECAP PDV'!Z:Z)</f>
        <v>2</v>
      </c>
      <c r="AA24" s="16"/>
      <c r="AB24" s="18"/>
      <c r="AI24" s="30" t="e">
        <f t="shared" si="0"/>
        <v>#REF!</v>
      </c>
      <c r="AJ24" s="31" t="e">
        <f t="shared" si="1"/>
        <v>#REF!</v>
      </c>
      <c r="AK24" s="31" t="e">
        <f t="shared" si="2"/>
        <v>#REF!</v>
      </c>
      <c r="AL24" s="31" t="e">
        <f t="shared" si="3"/>
        <v>#REF!</v>
      </c>
      <c r="AM24" s="32" t="e">
        <f t="shared" si="4"/>
        <v>#REF!</v>
      </c>
      <c r="AN24" s="30" t="e">
        <f t="shared" si="5"/>
        <v>#REF!</v>
      </c>
      <c r="AO24" s="31" t="e">
        <f t="shared" si="6"/>
        <v>#REF!</v>
      </c>
      <c r="AP24" s="31" t="e">
        <f t="shared" si="7"/>
        <v>#REF!</v>
      </c>
      <c r="AQ24" s="31" t="e">
        <f t="shared" si="8"/>
        <v>#REF!</v>
      </c>
      <c r="AR24" s="32" t="e">
        <f t="shared" si="9"/>
        <v>#REF!</v>
      </c>
      <c r="AS24" s="30" t="e">
        <f t="shared" si="10"/>
        <v>#REF!</v>
      </c>
      <c r="AT24" s="31" t="e">
        <f t="shared" si="11"/>
        <v>#REF!</v>
      </c>
      <c r="AU24" s="31" t="e">
        <f t="shared" si="12"/>
        <v>#REF!</v>
      </c>
      <c r="AV24" s="31" t="e">
        <f t="shared" si="13"/>
        <v>#REF!</v>
      </c>
      <c r="AW24" s="32" t="e">
        <f t="shared" si="14"/>
        <v>#REF!</v>
      </c>
      <c r="AX24" s="30" t="e">
        <f t="shared" si="15"/>
        <v>#REF!</v>
      </c>
      <c r="AY24" s="31" t="e">
        <f t="shared" si="16"/>
        <v>#REF!</v>
      </c>
      <c r="AZ24" s="31" t="e">
        <f t="shared" si="17"/>
        <v>#REF!</v>
      </c>
      <c r="BA24" s="31" t="e">
        <f t="shared" si="18"/>
        <v>#REF!</v>
      </c>
      <c r="BB24" s="32" t="e">
        <f t="shared" si="19"/>
        <v>#REF!</v>
      </c>
      <c r="BC24" s="30" t="e">
        <f t="shared" si="20"/>
        <v>#REF!</v>
      </c>
      <c r="BD24" s="31" t="e">
        <f t="shared" si="21"/>
        <v>#REF!</v>
      </c>
      <c r="BE24" s="31" t="e">
        <f t="shared" si="22"/>
        <v>#REF!</v>
      </c>
      <c r="BF24" s="31" t="e">
        <f t="shared" si="23"/>
        <v>#REF!</v>
      </c>
      <c r="BG24" s="32" t="e">
        <f t="shared" si="24"/>
        <v>#REF!</v>
      </c>
    </row>
    <row r="25" spans="3:59" ht="15.75" thickBot="1" x14ac:dyDescent="0.3">
      <c r="C25" s="26">
        <v>50</v>
      </c>
      <c r="D25" s="27" t="s">
        <v>383</v>
      </c>
      <c r="E25" s="26">
        <v>14</v>
      </c>
      <c r="F25" s="28" t="s">
        <v>29</v>
      </c>
      <c r="G25" s="26">
        <v>510520</v>
      </c>
      <c r="H25" s="28" t="s">
        <v>38</v>
      </c>
      <c r="I25" s="29"/>
      <c r="K25" s="17">
        <f>SUMIF('RECAP PDV'!$E:$E,$G25,'RECAP PDV'!K:K)</f>
        <v>375.27237999999994</v>
      </c>
      <c r="L25" s="17"/>
      <c r="M25" s="18"/>
      <c r="N25" s="17">
        <f>SUMIF('RECAP PDV'!$E:$E,$G25,'RECAP PDV'!N:N)</f>
        <v>167.52728999999999</v>
      </c>
      <c r="O25" s="17"/>
      <c r="P25" s="18"/>
      <c r="Q25" s="16"/>
      <c r="R25" s="16"/>
      <c r="S25" s="18"/>
      <c r="T25" s="17">
        <f>SUMIF('RECAP PDV'!$E:$E,$G25,'RECAP PDV'!T:T)</f>
        <v>5</v>
      </c>
      <c r="U25" s="16"/>
      <c r="V25" s="18"/>
      <c r="W25" s="17"/>
      <c r="X25" s="16"/>
      <c r="Y25" s="18"/>
      <c r="Z25" s="17">
        <f>SUMIF('RECAP PDV'!E:E,G25,'RECAP PDV'!Z:Z)</f>
        <v>-7</v>
      </c>
      <c r="AA25" s="16"/>
      <c r="AB25" s="18"/>
      <c r="AI25" s="30" t="e">
        <f t="shared" si="0"/>
        <v>#REF!</v>
      </c>
      <c r="AJ25" s="31" t="e">
        <f t="shared" si="1"/>
        <v>#REF!</v>
      </c>
      <c r="AK25" s="31" t="e">
        <f t="shared" si="2"/>
        <v>#REF!</v>
      </c>
      <c r="AL25" s="31" t="e">
        <f t="shared" si="3"/>
        <v>#REF!</v>
      </c>
      <c r="AM25" s="32" t="e">
        <f t="shared" si="4"/>
        <v>#REF!</v>
      </c>
      <c r="AN25" s="30" t="e">
        <f t="shared" si="5"/>
        <v>#REF!</v>
      </c>
      <c r="AO25" s="31" t="e">
        <f t="shared" si="6"/>
        <v>#REF!</v>
      </c>
      <c r="AP25" s="31" t="e">
        <f t="shared" si="7"/>
        <v>#REF!</v>
      </c>
      <c r="AQ25" s="31" t="e">
        <f t="shared" si="8"/>
        <v>#REF!</v>
      </c>
      <c r="AR25" s="32" t="e">
        <f t="shared" si="9"/>
        <v>#REF!</v>
      </c>
      <c r="AS25" s="30" t="e">
        <f t="shared" si="10"/>
        <v>#REF!</v>
      </c>
      <c r="AT25" s="31" t="e">
        <f t="shared" si="11"/>
        <v>#REF!</v>
      </c>
      <c r="AU25" s="31" t="e">
        <f t="shared" si="12"/>
        <v>#REF!</v>
      </c>
      <c r="AV25" s="31" t="e">
        <f t="shared" si="13"/>
        <v>#REF!</v>
      </c>
      <c r="AW25" s="32" t="e">
        <f t="shared" si="14"/>
        <v>#REF!</v>
      </c>
      <c r="AX25" s="30" t="e">
        <f t="shared" si="15"/>
        <v>#REF!</v>
      </c>
      <c r="AY25" s="31" t="e">
        <f t="shared" si="16"/>
        <v>#REF!</v>
      </c>
      <c r="AZ25" s="31" t="e">
        <f t="shared" si="17"/>
        <v>#REF!</v>
      </c>
      <c r="BA25" s="31" t="e">
        <f t="shared" si="18"/>
        <v>#REF!</v>
      </c>
      <c r="BB25" s="32" t="e">
        <f t="shared" si="19"/>
        <v>#REF!</v>
      </c>
      <c r="BC25" s="30" t="e">
        <f t="shared" si="20"/>
        <v>#REF!</v>
      </c>
      <c r="BD25" s="31" t="e">
        <f t="shared" si="21"/>
        <v>#REF!</v>
      </c>
      <c r="BE25" s="31" t="e">
        <f t="shared" si="22"/>
        <v>#REF!</v>
      </c>
      <c r="BF25" s="31" t="e">
        <f t="shared" si="23"/>
        <v>#REF!</v>
      </c>
      <c r="BG25" s="32" t="e">
        <f t="shared" si="24"/>
        <v>#REF!</v>
      </c>
    </row>
    <row r="26" spans="3:59" ht="15.75" thickBot="1" x14ac:dyDescent="0.3">
      <c r="C26" s="26">
        <v>50</v>
      </c>
      <c r="D26" s="27" t="s">
        <v>383</v>
      </c>
      <c r="E26" s="26">
        <v>14</v>
      </c>
      <c r="F26" s="28" t="s">
        <v>29</v>
      </c>
      <c r="G26" s="26">
        <v>410524</v>
      </c>
      <c r="H26" s="28" t="s">
        <v>39</v>
      </c>
      <c r="I26" s="29"/>
      <c r="K26" s="17">
        <f>SUMIF('RECAP PDV'!$E:$E,$G26,'RECAP PDV'!K:K)</f>
        <v>628.67306000000031</v>
      </c>
      <c r="L26" s="17"/>
      <c r="M26" s="18"/>
      <c r="N26" s="17">
        <f>SUMIF('RECAP PDV'!$E:$E,$G26,'RECAP PDV'!N:N)</f>
        <v>2035.742</v>
      </c>
      <c r="O26" s="17"/>
      <c r="P26" s="18"/>
      <c r="Q26" s="16"/>
      <c r="R26" s="16"/>
      <c r="S26" s="18"/>
      <c r="T26" s="17">
        <f>SUMIF('RECAP PDV'!$E:$E,$G26,'RECAP PDV'!T:T)</f>
        <v>39</v>
      </c>
      <c r="U26" s="16"/>
      <c r="V26" s="18"/>
      <c r="W26" s="17"/>
      <c r="X26" s="16"/>
      <c r="Y26" s="18"/>
      <c r="Z26" s="17">
        <f>SUMIF('RECAP PDV'!E:E,G26,'RECAP PDV'!Z:Z)</f>
        <v>8</v>
      </c>
      <c r="AA26" s="16"/>
      <c r="AB26" s="18"/>
      <c r="AI26" s="30" t="e">
        <f t="shared" si="0"/>
        <v>#REF!</v>
      </c>
      <c r="AJ26" s="31" t="e">
        <f t="shared" si="1"/>
        <v>#REF!</v>
      </c>
      <c r="AK26" s="31" t="e">
        <f t="shared" si="2"/>
        <v>#REF!</v>
      </c>
      <c r="AL26" s="31" t="e">
        <f t="shared" si="3"/>
        <v>#REF!</v>
      </c>
      <c r="AM26" s="32" t="e">
        <f t="shared" si="4"/>
        <v>#REF!</v>
      </c>
      <c r="AN26" s="30" t="e">
        <f t="shared" si="5"/>
        <v>#REF!</v>
      </c>
      <c r="AO26" s="31" t="e">
        <f t="shared" si="6"/>
        <v>#REF!</v>
      </c>
      <c r="AP26" s="31" t="e">
        <f t="shared" si="7"/>
        <v>#REF!</v>
      </c>
      <c r="AQ26" s="31" t="e">
        <f t="shared" si="8"/>
        <v>#REF!</v>
      </c>
      <c r="AR26" s="32" t="e">
        <f t="shared" si="9"/>
        <v>#REF!</v>
      </c>
      <c r="AS26" s="30" t="e">
        <f t="shared" si="10"/>
        <v>#REF!</v>
      </c>
      <c r="AT26" s="31" t="e">
        <f t="shared" si="11"/>
        <v>#REF!</v>
      </c>
      <c r="AU26" s="31" t="e">
        <f t="shared" si="12"/>
        <v>#REF!</v>
      </c>
      <c r="AV26" s="31" t="e">
        <f t="shared" si="13"/>
        <v>#REF!</v>
      </c>
      <c r="AW26" s="32" t="e">
        <f t="shared" si="14"/>
        <v>#REF!</v>
      </c>
      <c r="AX26" s="30" t="e">
        <f t="shared" si="15"/>
        <v>#REF!</v>
      </c>
      <c r="AY26" s="31" t="e">
        <f t="shared" si="16"/>
        <v>#REF!</v>
      </c>
      <c r="AZ26" s="31" t="e">
        <f t="shared" si="17"/>
        <v>#REF!</v>
      </c>
      <c r="BA26" s="31" t="e">
        <f t="shared" si="18"/>
        <v>#REF!</v>
      </c>
      <c r="BB26" s="32" t="e">
        <f t="shared" si="19"/>
        <v>#REF!</v>
      </c>
      <c r="BC26" s="30" t="e">
        <f t="shared" si="20"/>
        <v>#REF!</v>
      </c>
      <c r="BD26" s="31" t="e">
        <f t="shared" si="21"/>
        <v>#REF!</v>
      </c>
      <c r="BE26" s="31" t="e">
        <f t="shared" si="22"/>
        <v>#REF!</v>
      </c>
      <c r="BF26" s="31" t="e">
        <f t="shared" si="23"/>
        <v>#REF!</v>
      </c>
      <c r="BG26" s="32" t="e">
        <f t="shared" si="24"/>
        <v>#REF!</v>
      </c>
    </row>
    <row r="27" spans="3:59" ht="15.75" thickBot="1" x14ac:dyDescent="0.3">
      <c r="C27" s="26">
        <v>50</v>
      </c>
      <c r="D27" s="27" t="s">
        <v>383</v>
      </c>
      <c r="E27" s="26">
        <v>14</v>
      </c>
      <c r="F27" s="28" t="s">
        <v>29</v>
      </c>
      <c r="G27" s="26">
        <v>410521</v>
      </c>
      <c r="H27" s="28" t="s">
        <v>40</v>
      </c>
      <c r="I27" s="29"/>
      <c r="K27" s="17">
        <f>SUMIF('RECAP PDV'!$E:$E,$G27,'RECAP PDV'!K:K)</f>
        <v>724.43042999999989</v>
      </c>
      <c r="L27" s="17"/>
      <c r="M27" s="18"/>
      <c r="N27" s="17">
        <f>SUMIF('RECAP PDV'!$E:$E,$G27,'RECAP PDV'!N:N)</f>
        <v>725.96569</v>
      </c>
      <c r="O27" s="17"/>
      <c r="P27" s="18"/>
      <c r="Q27" s="16"/>
      <c r="R27" s="16"/>
      <c r="S27" s="18"/>
      <c r="T27" s="17">
        <f>SUMIF('RECAP PDV'!$E:$E,$G27,'RECAP PDV'!T:T)</f>
        <v>24</v>
      </c>
      <c r="U27" s="16"/>
      <c r="V27" s="18"/>
      <c r="W27" s="17"/>
      <c r="X27" s="16"/>
      <c r="Y27" s="18"/>
      <c r="Z27" s="17">
        <f>SUMIF('RECAP PDV'!E:E,G27,'RECAP PDV'!Z:Z)</f>
        <v>6</v>
      </c>
      <c r="AA27" s="16"/>
      <c r="AB27" s="18"/>
      <c r="AI27" s="30" t="e">
        <f t="shared" si="0"/>
        <v>#REF!</v>
      </c>
      <c r="AJ27" s="31" t="e">
        <f t="shared" si="1"/>
        <v>#REF!</v>
      </c>
      <c r="AK27" s="31" t="e">
        <f t="shared" si="2"/>
        <v>#REF!</v>
      </c>
      <c r="AL27" s="31" t="e">
        <f t="shared" si="3"/>
        <v>#REF!</v>
      </c>
      <c r="AM27" s="32" t="e">
        <f t="shared" si="4"/>
        <v>#REF!</v>
      </c>
      <c r="AN27" s="30" t="e">
        <f t="shared" si="5"/>
        <v>#REF!</v>
      </c>
      <c r="AO27" s="31" t="e">
        <f t="shared" si="6"/>
        <v>#REF!</v>
      </c>
      <c r="AP27" s="31" t="e">
        <f t="shared" si="7"/>
        <v>#REF!</v>
      </c>
      <c r="AQ27" s="31" t="e">
        <f t="shared" si="8"/>
        <v>#REF!</v>
      </c>
      <c r="AR27" s="32" t="e">
        <f t="shared" si="9"/>
        <v>#REF!</v>
      </c>
      <c r="AS27" s="30" t="e">
        <f t="shared" si="10"/>
        <v>#REF!</v>
      </c>
      <c r="AT27" s="31" t="e">
        <f t="shared" si="11"/>
        <v>#REF!</v>
      </c>
      <c r="AU27" s="31" t="e">
        <f t="shared" si="12"/>
        <v>#REF!</v>
      </c>
      <c r="AV27" s="31" t="e">
        <f t="shared" si="13"/>
        <v>#REF!</v>
      </c>
      <c r="AW27" s="32" t="e">
        <f t="shared" si="14"/>
        <v>#REF!</v>
      </c>
      <c r="AX27" s="30" t="e">
        <f t="shared" si="15"/>
        <v>#REF!</v>
      </c>
      <c r="AY27" s="31" t="e">
        <f t="shared" si="16"/>
        <v>#REF!</v>
      </c>
      <c r="AZ27" s="31" t="e">
        <f t="shared" si="17"/>
        <v>#REF!</v>
      </c>
      <c r="BA27" s="31" t="e">
        <f t="shared" si="18"/>
        <v>#REF!</v>
      </c>
      <c r="BB27" s="32" t="e">
        <f t="shared" si="19"/>
        <v>#REF!</v>
      </c>
      <c r="BC27" s="30" t="e">
        <f t="shared" si="20"/>
        <v>#REF!</v>
      </c>
      <c r="BD27" s="31" t="e">
        <f t="shared" si="21"/>
        <v>#REF!</v>
      </c>
      <c r="BE27" s="31" t="e">
        <f t="shared" si="22"/>
        <v>#REF!</v>
      </c>
      <c r="BF27" s="31" t="e">
        <f t="shared" si="23"/>
        <v>#REF!</v>
      </c>
      <c r="BG27" s="32" t="e">
        <f t="shared" si="24"/>
        <v>#REF!</v>
      </c>
    </row>
    <row r="28" spans="3:59" ht="15.75" thickBot="1" x14ac:dyDescent="0.3">
      <c r="C28" s="26">
        <v>50</v>
      </c>
      <c r="D28" s="27" t="s">
        <v>383</v>
      </c>
      <c r="E28" s="26">
        <v>14</v>
      </c>
      <c r="F28" s="28" t="s">
        <v>29</v>
      </c>
      <c r="G28" s="26">
        <v>510513</v>
      </c>
      <c r="H28" s="28" t="s">
        <v>41</v>
      </c>
      <c r="I28" s="29"/>
      <c r="K28" s="17">
        <f>SUMIF('RECAP PDV'!$E:$E,$G28,'RECAP PDV'!K:K)</f>
        <v>585.33337000000006</v>
      </c>
      <c r="L28" s="17"/>
      <c r="M28" s="18"/>
      <c r="N28" s="17">
        <f>SUMIF('RECAP PDV'!$E:$E,$G28,'RECAP PDV'!N:N)</f>
        <v>385</v>
      </c>
      <c r="O28" s="17"/>
      <c r="P28" s="18"/>
      <c r="Q28" s="16"/>
      <c r="R28" s="16"/>
      <c r="S28" s="18"/>
      <c r="T28" s="17">
        <f>SUMIF('RECAP PDV'!$E:$E,$G28,'RECAP PDV'!T:T)</f>
        <v>14</v>
      </c>
      <c r="U28" s="16"/>
      <c r="V28" s="18"/>
      <c r="W28" s="17"/>
      <c r="X28" s="16"/>
      <c r="Y28" s="18"/>
      <c r="Z28" s="17">
        <f>SUMIF('RECAP PDV'!E:E,G28,'RECAP PDV'!Z:Z)</f>
        <v>2</v>
      </c>
      <c r="AA28" s="16"/>
      <c r="AB28" s="18"/>
      <c r="AI28" s="30" t="e">
        <f t="shared" si="0"/>
        <v>#REF!</v>
      </c>
      <c r="AJ28" s="31" t="e">
        <f t="shared" si="1"/>
        <v>#REF!</v>
      </c>
      <c r="AK28" s="31" t="e">
        <f t="shared" si="2"/>
        <v>#REF!</v>
      </c>
      <c r="AL28" s="31" t="e">
        <f t="shared" si="3"/>
        <v>#REF!</v>
      </c>
      <c r="AM28" s="32" t="e">
        <f t="shared" si="4"/>
        <v>#REF!</v>
      </c>
      <c r="AN28" s="30" t="e">
        <f t="shared" si="5"/>
        <v>#REF!</v>
      </c>
      <c r="AO28" s="31" t="e">
        <f t="shared" si="6"/>
        <v>#REF!</v>
      </c>
      <c r="AP28" s="31" t="e">
        <f t="shared" si="7"/>
        <v>#REF!</v>
      </c>
      <c r="AQ28" s="31" t="e">
        <f t="shared" si="8"/>
        <v>#REF!</v>
      </c>
      <c r="AR28" s="32" t="e">
        <f t="shared" si="9"/>
        <v>#REF!</v>
      </c>
      <c r="AS28" s="30" t="e">
        <f t="shared" si="10"/>
        <v>#REF!</v>
      </c>
      <c r="AT28" s="31" t="e">
        <f t="shared" si="11"/>
        <v>#REF!</v>
      </c>
      <c r="AU28" s="31" t="e">
        <f t="shared" si="12"/>
        <v>#REF!</v>
      </c>
      <c r="AV28" s="31" t="e">
        <f t="shared" si="13"/>
        <v>#REF!</v>
      </c>
      <c r="AW28" s="32" t="e">
        <f t="shared" si="14"/>
        <v>#REF!</v>
      </c>
      <c r="AX28" s="30" t="e">
        <f t="shared" si="15"/>
        <v>#REF!</v>
      </c>
      <c r="AY28" s="31" t="e">
        <f t="shared" si="16"/>
        <v>#REF!</v>
      </c>
      <c r="AZ28" s="31" t="e">
        <f t="shared" si="17"/>
        <v>#REF!</v>
      </c>
      <c r="BA28" s="31" t="e">
        <f t="shared" si="18"/>
        <v>#REF!</v>
      </c>
      <c r="BB28" s="32" t="e">
        <f t="shared" si="19"/>
        <v>#REF!</v>
      </c>
      <c r="BC28" s="30" t="e">
        <f t="shared" si="20"/>
        <v>#REF!</v>
      </c>
      <c r="BD28" s="31" t="e">
        <f t="shared" si="21"/>
        <v>#REF!</v>
      </c>
      <c r="BE28" s="31" t="e">
        <f t="shared" si="22"/>
        <v>#REF!</v>
      </c>
      <c r="BF28" s="31" t="e">
        <f t="shared" si="23"/>
        <v>#REF!</v>
      </c>
      <c r="BG28" s="32" t="e">
        <f t="shared" si="24"/>
        <v>#REF!</v>
      </c>
    </row>
    <row r="29" spans="3:59" ht="15.75" thickBot="1" x14ac:dyDescent="0.3">
      <c r="C29" s="26">
        <v>50</v>
      </c>
      <c r="D29" s="27" t="s">
        <v>383</v>
      </c>
      <c r="E29" s="26">
        <v>14</v>
      </c>
      <c r="F29" s="28" t="s">
        <v>29</v>
      </c>
      <c r="G29" s="26">
        <v>510511</v>
      </c>
      <c r="H29" s="28" t="s">
        <v>42</v>
      </c>
      <c r="I29" s="29"/>
      <c r="K29" s="17">
        <f>SUMIF('RECAP PDV'!$E:$E,$G29,'RECAP PDV'!K:K)</f>
        <v>1081.6683600000003</v>
      </c>
      <c r="L29" s="17"/>
      <c r="M29" s="18"/>
      <c r="N29" s="17">
        <f>SUMIF('RECAP PDV'!$E:$E,$G29,'RECAP PDV'!N:N)</f>
        <v>56.744</v>
      </c>
      <c r="O29" s="17"/>
      <c r="P29" s="18"/>
      <c r="Q29" s="16"/>
      <c r="R29" s="16"/>
      <c r="S29" s="18"/>
      <c r="T29" s="17">
        <f>SUMIF('RECAP PDV'!$E:$E,$G29,'RECAP PDV'!T:T)</f>
        <v>14</v>
      </c>
      <c r="U29" s="16"/>
      <c r="V29" s="18"/>
      <c r="W29" s="17"/>
      <c r="X29" s="16"/>
      <c r="Y29" s="18"/>
      <c r="Z29" s="17">
        <f>SUMIF('RECAP PDV'!E:E,G29,'RECAP PDV'!Z:Z)</f>
        <v>0</v>
      </c>
      <c r="AA29" s="16"/>
      <c r="AB29" s="18"/>
      <c r="AI29" s="30" t="e">
        <f t="shared" si="0"/>
        <v>#REF!</v>
      </c>
      <c r="AJ29" s="31" t="e">
        <f t="shared" si="1"/>
        <v>#REF!</v>
      </c>
      <c r="AK29" s="31" t="e">
        <f t="shared" si="2"/>
        <v>#REF!</v>
      </c>
      <c r="AL29" s="31" t="e">
        <f t="shared" si="3"/>
        <v>#REF!</v>
      </c>
      <c r="AM29" s="32" t="e">
        <f t="shared" si="4"/>
        <v>#REF!</v>
      </c>
      <c r="AN29" s="30" t="e">
        <f t="shared" si="5"/>
        <v>#REF!</v>
      </c>
      <c r="AO29" s="31" t="e">
        <f t="shared" si="6"/>
        <v>#REF!</v>
      </c>
      <c r="AP29" s="31" t="e">
        <f t="shared" si="7"/>
        <v>#REF!</v>
      </c>
      <c r="AQ29" s="31" t="e">
        <f t="shared" si="8"/>
        <v>#REF!</v>
      </c>
      <c r="AR29" s="32" t="e">
        <f t="shared" si="9"/>
        <v>#REF!</v>
      </c>
      <c r="AS29" s="30" t="e">
        <f t="shared" si="10"/>
        <v>#REF!</v>
      </c>
      <c r="AT29" s="31" t="e">
        <f t="shared" si="11"/>
        <v>#REF!</v>
      </c>
      <c r="AU29" s="31" t="e">
        <f t="shared" si="12"/>
        <v>#REF!</v>
      </c>
      <c r="AV29" s="31" t="e">
        <f t="shared" si="13"/>
        <v>#REF!</v>
      </c>
      <c r="AW29" s="32" t="e">
        <f t="shared" si="14"/>
        <v>#REF!</v>
      </c>
      <c r="AX29" s="30" t="e">
        <f t="shared" si="15"/>
        <v>#REF!</v>
      </c>
      <c r="AY29" s="31" t="e">
        <f t="shared" si="16"/>
        <v>#REF!</v>
      </c>
      <c r="AZ29" s="31" t="e">
        <f t="shared" si="17"/>
        <v>#REF!</v>
      </c>
      <c r="BA29" s="31" t="e">
        <f t="shared" si="18"/>
        <v>#REF!</v>
      </c>
      <c r="BB29" s="32" t="e">
        <f t="shared" si="19"/>
        <v>#REF!</v>
      </c>
      <c r="BC29" s="30" t="e">
        <f t="shared" si="20"/>
        <v>#REF!</v>
      </c>
      <c r="BD29" s="31" t="e">
        <f t="shared" si="21"/>
        <v>#REF!</v>
      </c>
      <c r="BE29" s="31" t="e">
        <f t="shared" si="22"/>
        <v>#REF!</v>
      </c>
      <c r="BF29" s="31" t="e">
        <f t="shared" si="23"/>
        <v>#REF!</v>
      </c>
      <c r="BG29" s="32" t="e">
        <f t="shared" si="24"/>
        <v>#REF!</v>
      </c>
    </row>
    <row r="30" spans="3:59" ht="15.75" thickBot="1" x14ac:dyDescent="0.3">
      <c r="C30" s="26">
        <v>50</v>
      </c>
      <c r="D30" s="27" t="s">
        <v>383</v>
      </c>
      <c r="E30" s="26">
        <v>14</v>
      </c>
      <c r="F30" s="28" t="s">
        <v>29</v>
      </c>
      <c r="G30" s="26">
        <v>510522</v>
      </c>
      <c r="H30" s="28" t="s">
        <v>43</v>
      </c>
      <c r="I30" s="29"/>
      <c r="K30" s="17">
        <f>SUMIF('RECAP PDV'!$E:$E,$G30,'RECAP PDV'!K:K)</f>
        <v>-64.77427000000003</v>
      </c>
      <c r="L30" s="17"/>
      <c r="M30" s="18"/>
      <c r="N30" s="17">
        <f>SUMIF('RECAP PDV'!$E:$E,$G30,'RECAP PDV'!N:N)</f>
        <v>70</v>
      </c>
      <c r="O30" s="17"/>
      <c r="P30" s="18"/>
      <c r="Q30" s="16"/>
      <c r="R30" s="16"/>
      <c r="S30" s="18"/>
      <c r="T30" s="17">
        <f>SUMIF('RECAP PDV'!$E:$E,$G30,'RECAP PDV'!T:T)</f>
        <v>2</v>
      </c>
      <c r="U30" s="16"/>
      <c r="V30" s="18"/>
      <c r="W30" s="17"/>
      <c r="X30" s="16"/>
      <c r="Y30" s="18"/>
      <c r="Z30" s="17">
        <f>SUMIF('RECAP PDV'!E:E,G30,'RECAP PDV'!Z:Z)</f>
        <v>6</v>
      </c>
      <c r="AA30" s="16"/>
      <c r="AB30" s="18"/>
      <c r="AI30" s="30" t="e">
        <f t="shared" si="0"/>
        <v>#REF!</v>
      </c>
      <c r="AJ30" s="31" t="e">
        <f t="shared" si="1"/>
        <v>#REF!</v>
      </c>
      <c r="AK30" s="31" t="e">
        <f t="shared" si="2"/>
        <v>#REF!</v>
      </c>
      <c r="AL30" s="31" t="e">
        <f t="shared" si="3"/>
        <v>#REF!</v>
      </c>
      <c r="AM30" s="32" t="e">
        <f t="shared" si="4"/>
        <v>#REF!</v>
      </c>
      <c r="AN30" s="30" t="e">
        <f t="shared" si="5"/>
        <v>#REF!</v>
      </c>
      <c r="AO30" s="31" t="e">
        <f t="shared" si="6"/>
        <v>#REF!</v>
      </c>
      <c r="AP30" s="31" t="e">
        <f t="shared" si="7"/>
        <v>#REF!</v>
      </c>
      <c r="AQ30" s="31" t="e">
        <f t="shared" si="8"/>
        <v>#REF!</v>
      </c>
      <c r="AR30" s="32" t="e">
        <f t="shared" si="9"/>
        <v>#REF!</v>
      </c>
      <c r="AS30" s="30" t="e">
        <f t="shared" si="10"/>
        <v>#REF!</v>
      </c>
      <c r="AT30" s="31" t="e">
        <f t="shared" si="11"/>
        <v>#REF!</v>
      </c>
      <c r="AU30" s="31" t="e">
        <f t="shared" si="12"/>
        <v>#REF!</v>
      </c>
      <c r="AV30" s="31" t="e">
        <f t="shared" si="13"/>
        <v>#REF!</v>
      </c>
      <c r="AW30" s="32" t="e">
        <f t="shared" si="14"/>
        <v>#REF!</v>
      </c>
      <c r="AX30" s="30" t="e">
        <f t="shared" si="15"/>
        <v>#REF!</v>
      </c>
      <c r="AY30" s="31" t="e">
        <f t="shared" si="16"/>
        <v>#REF!</v>
      </c>
      <c r="AZ30" s="31" t="e">
        <f t="shared" si="17"/>
        <v>#REF!</v>
      </c>
      <c r="BA30" s="31" t="e">
        <f t="shared" si="18"/>
        <v>#REF!</v>
      </c>
      <c r="BB30" s="32" t="e">
        <f t="shared" si="19"/>
        <v>#REF!</v>
      </c>
      <c r="BC30" s="30" t="e">
        <f t="shared" si="20"/>
        <v>#REF!</v>
      </c>
      <c r="BD30" s="31" t="e">
        <f t="shared" si="21"/>
        <v>#REF!</v>
      </c>
      <c r="BE30" s="31" t="e">
        <f t="shared" si="22"/>
        <v>#REF!</v>
      </c>
      <c r="BF30" s="31" t="e">
        <f t="shared" si="23"/>
        <v>#REF!</v>
      </c>
      <c r="BG30" s="32" t="e">
        <f t="shared" si="24"/>
        <v>#REF!</v>
      </c>
    </row>
    <row r="31" spans="3:59" ht="15.75" thickBot="1" x14ac:dyDescent="0.3">
      <c r="C31" s="26">
        <v>50</v>
      </c>
      <c r="D31" s="27" t="s">
        <v>383</v>
      </c>
      <c r="E31" s="26">
        <v>14</v>
      </c>
      <c r="F31" s="28" t="s">
        <v>29</v>
      </c>
      <c r="G31" s="26">
        <v>410510</v>
      </c>
      <c r="H31" s="28" t="s">
        <v>44</v>
      </c>
      <c r="I31" s="29"/>
      <c r="K31" s="17">
        <f>SUMIF('RECAP PDV'!$E:$E,$G31,'RECAP PDV'!K:K)</f>
        <v>7465.6392600000008</v>
      </c>
      <c r="L31" s="17"/>
      <c r="M31" s="18"/>
      <c r="N31" s="17">
        <f>SUMIF('RECAP PDV'!$E:$E,$G31,'RECAP PDV'!N:N)</f>
        <v>4606.7361799999999</v>
      </c>
      <c r="O31" s="17"/>
      <c r="P31" s="18"/>
      <c r="Q31" s="16"/>
      <c r="R31" s="16"/>
      <c r="S31" s="18"/>
      <c r="T31" s="17">
        <f>SUMIF('RECAP PDV'!$E:$E,$G31,'RECAP PDV'!T:T)</f>
        <v>43</v>
      </c>
      <c r="U31" s="16"/>
      <c r="V31" s="18"/>
      <c r="W31" s="17"/>
      <c r="X31" s="16"/>
      <c r="Y31" s="18"/>
      <c r="Z31" s="17">
        <f>SUMIF('RECAP PDV'!E:E,G31,'RECAP PDV'!Z:Z)</f>
        <v>3</v>
      </c>
      <c r="AA31" s="16"/>
      <c r="AB31" s="18"/>
      <c r="AI31" s="30" t="e">
        <f t="shared" si="0"/>
        <v>#REF!</v>
      </c>
      <c r="AJ31" s="31" t="e">
        <f t="shared" si="1"/>
        <v>#REF!</v>
      </c>
      <c r="AK31" s="31" t="e">
        <f t="shared" si="2"/>
        <v>#REF!</v>
      </c>
      <c r="AL31" s="31" t="e">
        <f t="shared" si="3"/>
        <v>#REF!</v>
      </c>
      <c r="AM31" s="32" t="e">
        <f t="shared" si="4"/>
        <v>#REF!</v>
      </c>
      <c r="AN31" s="30" t="e">
        <f t="shared" si="5"/>
        <v>#REF!</v>
      </c>
      <c r="AO31" s="31" t="e">
        <f t="shared" si="6"/>
        <v>#REF!</v>
      </c>
      <c r="AP31" s="31" t="e">
        <f t="shared" si="7"/>
        <v>#REF!</v>
      </c>
      <c r="AQ31" s="31" t="e">
        <f t="shared" si="8"/>
        <v>#REF!</v>
      </c>
      <c r="AR31" s="32" t="e">
        <f t="shared" si="9"/>
        <v>#REF!</v>
      </c>
      <c r="AS31" s="30" t="e">
        <f t="shared" si="10"/>
        <v>#REF!</v>
      </c>
      <c r="AT31" s="31" t="e">
        <f t="shared" si="11"/>
        <v>#REF!</v>
      </c>
      <c r="AU31" s="31" t="e">
        <f t="shared" si="12"/>
        <v>#REF!</v>
      </c>
      <c r="AV31" s="31" t="e">
        <f t="shared" si="13"/>
        <v>#REF!</v>
      </c>
      <c r="AW31" s="32" t="e">
        <f t="shared" si="14"/>
        <v>#REF!</v>
      </c>
      <c r="AX31" s="30" t="e">
        <f t="shared" si="15"/>
        <v>#REF!</v>
      </c>
      <c r="AY31" s="31" t="e">
        <f t="shared" si="16"/>
        <v>#REF!</v>
      </c>
      <c r="AZ31" s="31" t="e">
        <f t="shared" si="17"/>
        <v>#REF!</v>
      </c>
      <c r="BA31" s="31" t="e">
        <f t="shared" si="18"/>
        <v>#REF!</v>
      </c>
      <c r="BB31" s="32" t="e">
        <f t="shared" si="19"/>
        <v>#REF!</v>
      </c>
      <c r="BC31" s="30" t="e">
        <f t="shared" si="20"/>
        <v>#REF!</v>
      </c>
      <c r="BD31" s="31" t="e">
        <f t="shared" si="21"/>
        <v>#REF!</v>
      </c>
      <c r="BE31" s="31" t="e">
        <f t="shared" si="22"/>
        <v>#REF!</v>
      </c>
      <c r="BF31" s="31" t="e">
        <f t="shared" si="23"/>
        <v>#REF!</v>
      </c>
      <c r="BG31" s="32" t="e">
        <f t="shared" si="24"/>
        <v>#REF!</v>
      </c>
    </row>
    <row r="32" spans="3:59" ht="15.75" thickBot="1" x14ac:dyDescent="0.3">
      <c r="C32" s="26">
        <v>50</v>
      </c>
      <c r="D32" s="27" t="s">
        <v>383</v>
      </c>
      <c r="E32" s="26">
        <v>14</v>
      </c>
      <c r="F32" s="28" t="s">
        <v>29</v>
      </c>
      <c r="G32" s="26">
        <v>410512</v>
      </c>
      <c r="H32" s="28" t="s">
        <v>45</v>
      </c>
      <c r="I32" s="29"/>
      <c r="K32" s="17">
        <f>SUMIF('RECAP PDV'!$E:$E,$G32,'RECAP PDV'!K:K)</f>
        <v>-171.27202000000017</v>
      </c>
      <c r="L32" s="17"/>
      <c r="M32" s="18"/>
      <c r="N32" s="17">
        <f>SUMIF('RECAP PDV'!$E:$E,$G32,'RECAP PDV'!N:N)</f>
        <v>1071.64212</v>
      </c>
      <c r="O32" s="17"/>
      <c r="P32" s="18"/>
      <c r="Q32" s="16"/>
      <c r="R32" s="16"/>
      <c r="S32" s="18"/>
      <c r="T32" s="17">
        <f>SUMIF('RECAP PDV'!$E:$E,$G32,'RECAP PDV'!T:T)</f>
        <v>17</v>
      </c>
      <c r="U32" s="16"/>
      <c r="V32" s="18"/>
      <c r="W32" s="17"/>
      <c r="X32" s="16"/>
      <c r="Y32" s="18"/>
      <c r="Z32" s="17">
        <f>SUMIF('RECAP PDV'!E:E,G32,'RECAP PDV'!Z:Z)</f>
        <v>-10</v>
      </c>
      <c r="AA32" s="16"/>
      <c r="AB32" s="18"/>
      <c r="AI32" s="30" t="e">
        <f t="shared" si="0"/>
        <v>#REF!</v>
      </c>
      <c r="AJ32" s="31" t="e">
        <f t="shared" si="1"/>
        <v>#REF!</v>
      </c>
      <c r="AK32" s="31" t="e">
        <f t="shared" si="2"/>
        <v>#REF!</v>
      </c>
      <c r="AL32" s="31" t="e">
        <f t="shared" si="3"/>
        <v>#REF!</v>
      </c>
      <c r="AM32" s="32" t="e">
        <f t="shared" si="4"/>
        <v>#REF!</v>
      </c>
      <c r="AN32" s="30" t="e">
        <f t="shared" si="5"/>
        <v>#REF!</v>
      </c>
      <c r="AO32" s="31" t="e">
        <f t="shared" si="6"/>
        <v>#REF!</v>
      </c>
      <c r="AP32" s="31" t="e">
        <f t="shared" si="7"/>
        <v>#REF!</v>
      </c>
      <c r="AQ32" s="31" t="e">
        <f t="shared" si="8"/>
        <v>#REF!</v>
      </c>
      <c r="AR32" s="32" t="e">
        <f t="shared" si="9"/>
        <v>#REF!</v>
      </c>
      <c r="AS32" s="30" t="e">
        <f t="shared" si="10"/>
        <v>#REF!</v>
      </c>
      <c r="AT32" s="31" t="e">
        <f t="shared" si="11"/>
        <v>#REF!</v>
      </c>
      <c r="AU32" s="31" t="e">
        <f t="shared" si="12"/>
        <v>#REF!</v>
      </c>
      <c r="AV32" s="31" t="e">
        <f t="shared" si="13"/>
        <v>#REF!</v>
      </c>
      <c r="AW32" s="32" t="e">
        <f t="shared" si="14"/>
        <v>#REF!</v>
      </c>
      <c r="AX32" s="30" t="e">
        <f t="shared" si="15"/>
        <v>#REF!</v>
      </c>
      <c r="AY32" s="31" t="e">
        <f t="shared" si="16"/>
        <v>#REF!</v>
      </c>
      <c r="AZ32" s="31" t="e">
        <f t="shared" si="17"/>
        <v>#REF!</v>
      </c>
      <c r="BA32" s="31" t="e">
        <f t="shared" si="18"/>
        <v>#REF!</v>
      </c>
      <c r="BB32" s="32" t="e">
        <f t="shared" si="19"/>
        <v>#REF!</v>
      </c>
      <c r="BC32" s="30" t="e">
        <f t="shared" si="20"/>
        <v>#REF!</v>
      </c>
      <c r="BD32" s="31" t="e">
        <f t="shared" si="21"/>
        <v>#REF!</v>
      </c>
      <c r="BE32" s="31" t="e">
        <f t="shared" si="22"/>
        <v>#REF!</v>
      </c>
      <c r="BF32" s="31" t="e">
        <f t="shared" si="23"/>
        <v>#REF!</v>
      </c>
      <c r="BG32" s="32" t="e">
        <f t="shared" si="24"/>
        <v>#REF!</v>
      </c>
    </row>
    <row r="33" spans="3:59" ht="15.75" thickBot="1" x14ac:dyDescent="0.3">
      <c r="C33" s="26">
        <v>262</v>
      </c>
      <c r="D33" s="27" t="s">
        <v>384</v>
      </c>
      <c r="E33" s="26">
        <v>5060</v>
      </c>
      <c r="F33" s="28" t="s">
        <v>47</v>
      </c>
      <c r="G33" s="34">
        <v>4057</v>
      </c>
      <c r="H33" s="28" t="s">
        <v>48</v>
      </c>
      <c r="I33" s="29"/>
      <c r="K33" s="17">
        <f>SUMIF('RECAP PDV'!$E:$E,$G33,'RECAP PDV'!K:K)</f>
        <v>369.27260999999993</v>
      </c>
      <c r="L33" s="17"/>
      <c r="M33" s="18"/>
      <c r="N33" s="17">
        <f>SUMIF('RECAP PDV'!$E:$E,$G33,'RECAP PDV'!N:N)</f>
        <v>218</v>
      </c>
      <c r="O33" s="17"/>
      <c r="P33" s="18"/>
      <c r="Q33" s="16"/>
      <c r="R33" s="16"/>
      <c r="S33" s="18"/>
      <c r="T33" s="17">
        <f>SUMIF('RECAP PDV'!$E:$E,$G33,'RECAP PDV'!T:T)</f>
        <v>13</v>
      </c>
      <c r="U33" s="16"/>
      <c r="V33" s="18"/>
      <c r="W33" s="17"/>
      <c r="X33" s="16"/>
      <c r="Y33" s="18"/>
      <c r="Z33" s="17">
        <f>SUMIF('RECAP PDV'!E:E,G33,'RECAP PDV'!Z:Z)</f>
        <v>6</v>
      </c>
      <c r="AA33" s="16"/>
      <c r="AB33" s="18"/>
      <c r="AI33" s="30" t="e">
        <f t="shared" si="0"/>
        <v>#REF!</v>
      </c>
      <c r="AJ33" s="31" t="e">
        <f t="shared" si="1"/>
        <v>#REF!</v>
      </c>
      <c r="AK33" s="31" t="e">
        <f t="shared" si="2"/>
        <v>#REF!</v>
      </c>
      <c r="AL33" s="31" t="e">
        <f t="shared" si="3"/>
        <v>#REF!</v>
      </c>
      <c r="AM33" s="32" t="e">
        <f t="shared" si="4"/>
        <v>#REF!</v>
      </c>
      <c r="AN33" s="30" t="e">
        <f t="shared" si="5"/>
        <v>#REF!</v>
      </c>
      <c r="AO33" s="31" t="e">
        <f t="shared" si="6"/>
        <v>#REF!</v>
      </c>
      <c r="AP33" s="31" t="e">
        <f t="shared" si="7"/>
        <v>#REF!</v>
      </c>
      <c r="AQ33" s="31" t="e">
        <f t="shared" si="8"/>
        <v>#REF!</v>
      </c>
      <c r="AR33" s="32" t="e">
        <f t="shared" si="9"/>
        <v>#REF!</v>
      </c>
      <c r="AS33" s="30" t="e">
        <f t="shared" si="10"/>
        <v>#REF!</v>
      </c>
      <c r="AT33" s="31" t="e">
        <f t="shared" si="11"/>
        <v>#REF!</v>
      </c>
      <c r="AU33" s="31" t="e">
        <f t="shared" si="12"/>
        <v>#REF!</v>
      </c>
      <c r="AV33" s="31" t="e">
        <f t="shared" si="13"/>
        <v>#REF!</v>
      </c>
      <c r="AW33" s="32" t="e">
        <f t="shared" si="14"/>
        <v>#REF!</v>
      </c>
      <c r="AX33" s="30" t="e">
        <f t="shared" si="15"/>
        <v>#REF!</v>
      </c>
      <c r="AY33" s="31" t="e">
        <f t="shared" si="16"/>
        <v>#REF!</v>
      </c>
      <c r="AZ33" s="31" t="e">
        <f t="shared" si="17"/>
        <v>#REF!</v>
      </c>
      <c r="BA33" s="31" t="e">
        <f t="shared" si="18"/>
        <v>#REF!</v>
      </c>
      <c r="BB33" s="32" t="e">
        <f t="shared" si="19"/>
        <v>#REF!</v>
      </c>
      <c r="BC33" s="30" t="e">
        <f t="shared" si="20"/>
        <v>#REF!</v>
      </c>
      <c r="BD33" s="31" t="e">
        <f t="shared" si="21"/>
        <v>#REF!</v>
      </c>
      <c r="BE33" s="31" t="e">
        <f t="shared" si="22"/>
        <v>#REF!</v>
      </c>
      <c r="BF33" s="31" t="e">
        <f t="shared" si="23"/>
        <v>#REF!</v>
      </c>
      <c r="BG33" s="32" t="e">
        <f t="shared" si="24"/>
        <v>#REF!</v>
      </c>
    </row>
    <row r="34" spans="3:59" ht="15.75" thickBot="1" x14ac:dyDescent="0.3">
      <c r="C34" s="26">
        <v>262</v>
      </c>
      <c r="D34" s="27" t="s">
        <v>384</v>
      </c>
      <c r="E34" s="26">
        <v>5060</v>
      </c>
      <c r="F34" s="28" t="s">
        <v>47</v>
      </c>
      <c r="G34" s="34">
        <v>4082</v>
      </c>
      <c r="H34" s="28" t="s">
        <v>51</v>
      </c>
      <c r="I34" s="29"/>
      <c r="K34" s="17">
        <f>SUMIF('RECAP PDV'!$E:$E,$G34,'RECAP PDV'!K:K)</f>
        <v>446.83162999999996</v>
      </c>
      <c r="L34" s="17"/>
      <c r="M34" s="18"/>
      <c r="N34" s="17">
        <f>SUMIF('RECAP PDV'!$E:$E,$G34,'RECAP PDV'!N:N)</f>
        <v>1263.9169999999999</v>
      </c>
      <c r="O34" s="17"/>
      <c r="P34" s="18"/>
      <c r="Q34" s="16"/>
      <c r="R34" s="16"/>
      <c r="S34" s="18"/>
      <c r="T34" s="17">
        <f>SUMIF('RECAP PDV'!$E:$E,$G34,'RECAP PDV'!T:T)</f>
        <v>6</v>
      </c>
      <c r="U34" s="16"/>
      <c r="V34" s="18"/>
      <c r="W34" s="17"/>
      <c r="X34" s="16"/>
      <c r="Y34" s="18"/>
      <c r="Z34" s="17">
        <f>SUMIF('RECAP PDV'!E:E,G34,'RECAP PDV'!Z:Z)</f>
        <v>3</v>
      </c>
      <c r="AA34" s="16"/>
      <c r="AB34" s="18"/>
      <c r="AI34" s="30" t="e">
        <f t="shared" si="0"/>
        <v>#REF!</v>
      </c>
      <c r="AJ34" s="31" t="e">
        <f t="shared" si="1"/>
        <v>#REF!</v>
      </c>
      <c r="AK34" s="31" t="e">
        <f t="shared" si="2"/>
        <v>#REF!</v>
      </c>
      <c r="AL34" s="31" t="e">
        <f t="shared" si="3"/>
        <v>#REF!</v>
      </c>
      <c r="AM34" s="32" t="e">
        <f t="shared" si="4"/>
        <v>#REF!</v>
      </c>
      <c r="AN34" s="30" t="e">
        <f t="shared" si="5"/>
        <v>#REF!</v>
      </c>
      <c r="AO34" s="31" t="e">
        <f t="shared" si="6"/>
        <v>#REF!</v>
      </c>
      <c r="AP34" s="31" t="e">
        <f t="shared" si="7"/>
        <v>#REF!</v>
      </c>
      <c r="AQ34" s="31" t="e">
        <f t="shared" si="8"/>
        <v>#REF!</v>
      </c>
      <c r="AR34" s="32" t="e">
        <f t="shared" si="9"/>
        <v>#REF!</v>
      </c>
      <c r="AS34" s="30" t="e">
        <f t="shared" si="10"/>
        <v>#REF!</v>
      </c>
      <c r="AT34" s="31" t="e">
        <f t="shared" si="11"/>
        <v>#REF!</v>
      </c>
      <c r="AU34" s="31" t="e">
        <f t="shared" si="12"/>
        <v>#REF!</v>
      </c>
      <c r="AV34" s="31" t="e">
        <f t="shared" si="13"/>
        <v>#REF!</v>
      </c>
      <c r="AW34" s="32" t="e">
        <f t="shared" si="14"/>
        <v>#REF!</v>
      </c>
      <c r="AX34" s="30" t="e">
        <f t="shared" si="15"/>
        <v>#REF!</v>
      </c>
      <c r="AY34" s="31" t="e">
        <f t="shared" si="16"/>
        <v>#REF!</v>
      </c>
      <c r="AZ34" s="31" t="e">
        <f t="shared" si="17"/>
        <v>#REF!</v>
      </c>
      <c r="BA34" s="31" t="e">
        <f t="shared" si="18"/>
        <v>#REF!</v>
      </c>
      <c r="BB34" s="32" t="e">
        <f t="shared" si="19"/>
        <v>#REF!</v>
      </c>
      <c r="BC34" s="30" t="e">
        <f t="shared" si="20"/>
        <v>#REF!</v>
      </c>
      <c r="BD34" s="31" t="e">
        <f t="shared" si="21"/>
        <v>#REF!</v>
      </c>
      <c r="BE34" s="31" t="e">
        <f t="shared" si="22"/>
        <v>#REF!</v>
      </c>
      <c r="BF34" s="31" t="e">
        <f t="shared" si="23"/>
        <v>#REF!</v>
      </c>
      <c r="BG34" s="32" t="e">
        <f t="shared" si="24"/>
        <v>#REF!</v>
      </c>
    </row>
    <row r="35" spans="3:59" ht="15.75" thickBot="1" x14ac:dyDescent="0.3">
      <c r="C35" s="26">
        <v>262</v>
      </c>
      <c r="D35" s="27" t="s">
        <v>384</v>
      </c>
      <c r="E35" s="26">
        <v>5060</v>
      </c>
      <c r="F35" s="28" t="s">
        <v>47</v>
      </c>
      <c r="G35" s="34">
        <v>4030</v>
      </c>
      <c r="H35" s="28" t="s">
        <v>52</v>
      </c>
      <c r="I35" s="29"/>
      <c r="K35" s="17">
        <f>SUMIF('RECAP PDV'!$E:$E,$G35,'RECAP PDV'!K:K)</f>
        <v>1061.8674199999996</v>
      </c>
      <c r="L35" s="17"/>
      <c r="M35" s="18"/>
      <c r="N35" s="17">
        <f>SUMIF('RECAP PDV'!$E:$E,$G35,'RECAP PDV'!N:N)</f>
        <v>2126.154</v>
      </c>
      <c r="O35" s="17"/>
      <c r="P35" s="18"/>
      <c r="Q35" s="16"/>
      <c r="R35" s="16"/>
      <c r="S35" s="18"/>
      <c r="T35" s="17">
        <f>SUMIF('RECAP PDV'!$E:$E,$G35,'RECAP PDV'!T:T)</f>
        <v>26</v>
      </c>
      <c r="U35" s="16"/>
      <c r="V35" s="18"/>
      <c r="W35" s="17"/>
      <c r="X35" s="16"/>
      <c r="Y35" s="18"/>
      <c r="Z35" s="17">
        <f>SUMIF('RECAP PDV'!E:E,G35,'RECAP PDV'!Z:Z)</f>
        <v>16</v>
      </c>
      <c r="AA35" s="16"/>
      <c r="AB35" s="18"/>
      <c r="AI35" s="30" t="e">
        <f t="shared" si="0"/>
        <v>#REF!</v>
      </c>
      <c r="AJ35" s="31" t="e">
        <f t="shared" si="1"/>
        <v>#REF!</v>
      </c>
      <c r="AK35" s="31" t="e">
        <f t="shared" si="2"/>
        <v>#REF!</v>
      </c>
      <c r="AL35" s="31" t="e">
        <f t="shared" si="3"/>
        <v>#REF!</v>
      </c>
      <c r="AM35" s="32" t="e">
        <f t="shared" si="4"/>
        <v>#REF!</v>
      </c>
      <c r="AN35" s="30" t="e">
        <f t="shared" si="5"/>
        <v>#REF!</v>
      </c>
      <c r="AO35" s="31" t="e">
        <f t="shared" si="6"/>
        <v>#REF!</v>
      </c>
      <c r="AP35" s="31" t="e">
        <f t="shared" si="7"/>
        <v>#REF!</v>
      </c>
      <c r="AQ35" s="31" t="e">
        <f t="shared" si="8"/>
        <v>#REF!</v>
      </c>
      <c r="AR35" s="32" t="e">
        <f t="shared" si="9"/>
        <v>#REF!</v>
      </c>
      <c r="AS35" s="30" t="e">
        <f t="shared" si="10"/>
        <v>#REF!</v>
      </c>
      <c r="AT35" s="31" t="e">
        <f t="shared" si="11"/>
        <v>#REF!</v>
      </c>
      <c r="AU35" s="31" t="e">
        <f t="shared" si="12"/>
        <v>#REF!</v>
      </c>
      <c r="AV35" s="31" t="e">
        <f t="shared" si="13"/>
        <v>#REF!</v>
      </c>
      <c r="AW35" s="32" t="e">
        <f t="shared" si="14"/>
        <v>#REF!</v>
      </c>
      <c r="AX35" s="30" t="e">
        <f t="shared" si="15"/>
        <v>#REF!</v>
      </c>
      <c r="AY35" s="31" t="e">
        <f t="shared" si="16"/>
        <v>#REF!</v>
      </c>
      <c r="AZ35" s="31" t="e">
        <f t="shared" si="17"/>
        <v>#REF!</v>
      </c>
      <c r="BA35" s="31" t="e">
        <f t="shared" si="18"/>
        <v>#REF!</v>
      </c>
      <c r="BB35" s="32" t="e">
        <f t="shared" si="19"/>
        <v>#REF!</v>
      </c>
      <c r="BC35" s="30" t="e">
        <f t="shared" si="20"/>
        <v>#REF!</v>
      </c>
      <c r="BD35" s="31" t="e">
        <f t="shared" si="21"/>
        <v>#REF!</v>
      </c>
      <c r="BE35" s="31" t="e">
        <f t="shared" si="22"/>
        <v>#REF!</v>
      </c>
      <c r="BF35" s="31" t="e">
        <f t="shared" si="23"/>
        <v>#REF!</v>
      </c>
      <c r="BG35" s="32" t="e">
        <f t="shared" si="24"/>
        <v>#REF!</v>
      </c>
    </row>
    <row r="36" spans="3:59" ht="15.75" thickBot="1" x14ac:dyDescent="0.3">
      <c r="C36" s="26">
        <v>262</v>
      </c>
      <c r="D36" s="27" t="s">
        <v>384</v>
      </c>
      <c r="E36" s="26">
        <v>5060</v>
      </c>
      <c r="F36" s="28" t="s">
        <v>47</v>
      </c>
      <c r="G36" s="34">
        <v>4060</v>
      </c>
      <c r="H36" s="28" t="s">
        <v>54</v>
      </c>
      <c r="I36" s="29"/>
      <c r="K36" s="17">
        <f>SUMIF('RECAP PDV'!$E:$E,$G36,'RECAP PDV'!K:K)</f>
        <v>-694.06859000000009</v>
      </c>
      <c r="L36" s="17"/>
      <c r="M36" s="18"/>
      <c r="N36" s="17">
        <f>SUMIF('RECAP PDV'!$E:$E,$G36,'RECAP PDV'!N:N)</f>
        <v>2415.5180999999998</v>
      </c>
      <c r="O36" s="17"/>
      <c r="P36" s="18"/>
      <c r="Q36" s="16"/>
      <c r="R36" s="16"/>
      <c r="S36" s="18"/>
      <c r="T36" s="17">
        <f>SUMIF('RECAP PDV'!$E:$E,$G36,'RECAP PDV'!T:T)</f>
        <v>19</v>
      </c>
      <c r="U36" s="16"/>
      <c r="V36" s="18"/>
      <c r="W36" s="17"/>
      <c r="X36" s="16"/>
      <c r="Y36" s="18"/>
      <c r="Z36" s="17">
        <f>SUMIF('RECAP PDV'!E:E,G36,'RECAP PDV'!Z:Z)</f>
        <v>4</v>
      </c>
      <c r="AA36" s="16"/>
      <c r="AB36" s="18"/>
      <c r="AI36" s="30" t="e">
        <f t="shared" si="0"/>
        <v>#REF!</v>
      </c>
      <c r="AJ36" s="31" t="e">
        <f t="shared" si="1"/>
        <v>#REF!</v>
      </c>
      <c r="AK36" s="31" t="e">
        <f t="shared" si="2"/>
        <v>#REF!</v>
      </c>
      <c r="AL36" s="31" t="e">
        <f t="shared" si="3"/>
        <v>#REF!</v>
      </c>
      <c r="AM36" s="32" t="e">
        <f t="shared" si="4"/>
        <v>#REF!</v>
      </c>
      <c r="AN36" s="30" t="e">
        <f t="shared" si="5"/>
        <v>#REF!</v>
      </c>
      <c r="AO36" s="31" t="e">
        <f t="shared" si="6"/>
        <v>#REF!</v>
      </c>
      <c r="AP36" s="31" t="e">
        <f t="shared" si="7"/>
        <v>#REF!</v>
      </c>
      <c r="AQ36" s="31" t="e">
        <f t="shared" si="8"/>
        <v>#REF!</v>
      </c>
      <c r="AR36" s="32" t="e">
        <f t="shared" si="9"/>
        <v>#REF!</v>
      </c>
      <c r="AS36" s="30" t="e">
        <f t="shared" si="10"/>
        <v>#REF!</v>
      </c>
      <c r="AT36" s="31" t="e">
        <f t="shared" si="11"/>
        <v>#REF!</v>
      </c>
      <c r="AU36" s="31" t="e">
        <f t="shared" si="12"/>
        <v>#REF!</v>
      </c>
      <c r="AV36" s="31" t="e">
        <f t="shared" si="13"/>
        <v>#REF!</v>
      </c>
      <c r="AW36" s="32" t="e">
        <f t="shared" si="14"/>
        <v>#REF!</v>
      </c>
      <c r="AX36" s="30" t="e">
        <f t="shared" si="15"/>
        <v>#REF!</v>
      </c>
      <c r="AY36" s="31" t="e">
        <f t="shared" si="16"/>
        <v>#REF!</v>
      </c>
      <c r="AZ36" s="31" t="e">
        <f t="shared" si="17"/>
        <v>#REF!</v>
      </c>
      <c r="BA36" s="31" t="e">
        <f t="shared" si="18"/>
        <v>#REF!</v>
      </c>
      <c r="BB36" s="32" t="e">
        <f t="shared" si="19"/>
        <v>#REF!</v>
      </c>
      <c r="BC36" s="30" t="e">
        <f t="shared" si="20"/>
        <v>#REF!</v>
      </c>
      <c r="BD36" s="31" t="e">
        <f t="shared" si="21"/>
        <v>#REF!</v>
      </c>
      <c r="BE36" s="31" t="e">
        <f t="shared" si="22"/>
        <v>#REF!</v>
      </c>
      <c r="BF36" s="31" t="e">
        <f t="shared" si="23"/>
        <v>#REF!</v>
      </c>
      <c r="BG36" s="32" t="e">
        <f t="shared" si="24"/>
        <v>#REF!</v>
      </c>
    </row>
    <row r="37" spans="3:59" ht="15.75" thickBot="1" x14ac:dyDescent="0.3">
      <c r="C37" s="26">
        <v>262</v>
      </c>
      <c r="D37" s="27" t="s">
        <v>384</v>
      </c>
      <c r="E37" s="26">
        <v>5060</v>
      </c>
      <c r="F37" s="28" t="s">
        <v>47</v>
      </c>
      <c r="G37" s="34">
        <v>4064</v>
      </c>
      <c r="H37" s="28" t="s">
        <v>55</v>
      </c>
      <c r="I37" s="29"/>
      <c r="K37" s="17">
        <f>SUMIF('RECAP PDV'!$E:$E,$G37,'RECAP PDV'!K:K)</f>
        <v>-82.049569999999903</v>
      </c>
      <c r="L37" s="17"/>
      <c r="M37" s="18"/>
      <c r="N37" s="17">
        <f>SUMIF('RECAP PDV'!$E:$E,$G37,'RECAP PDV'!N:N)</f>
        <v>160</v>
      </c>
      <c r="O37" s="17"/>
      <c r="P37" s="18"/>
      <c r="Q37" s="16"/>
      <c r="R37" s="16"/>
      <c r="S37" s="18"/>
      <c r="T37" s="17">
        <f>SUMIF('RECAP PDV'!$E:$E,$G37,'RECAP PDV'!T:T)</f>
        <v>6</v>
      </c>
      <c r="U37" s="16"/>
      <c r="V37" s="18"/>
      <c r="W37" s="17"/>
      <c r="X37" s="16"/>
      <c r="Y37" s="18"/>
      <c r="Z37" s="17">
        <f>SUMIF('RECAP PDV'!E:E,G37,'RECAP PDV'!Z:Z)</f>
        <v>-2</v>
      </c>
      <c r="AA37" s="16"/>
      <c r="AB37" s="18"/>
      <c r="AI37" s="30" t="e">
        <f t="shared" si="0"/>
        <v>#REF!</v>
      </c>
      <c r="AJ37" s="31" t="e">
        <f t="shared" si="1"/>
        <v>#REF!</v>
      </c>
      <c r="AK37" s="31" t="e">
        <f t="shared" si="2"/>
        <v>#REF!</v>
      </c>
      <c r="AL37" s="31" t="e">
        <f t="shared" si="3"/>
        <v>#REF!</v>
      </c>
      <c r="AM37" s="32" t="e">
        <f t="shared" si="4"/>
        <v>#REF!</v>
      </c>
      <c r="AN37" s="30" t="e">
        <f t="shared" si="5"/>
        <v>#REF!</v>
      </c>
      <c r="AO37" s="31" t="e">
        <f t="shared" si="6"/>
        <v>#REF!</v>
      </c>
      <c r="AP37" s="31" t="e">
        <f t="shared" si="7"/>
        <v>#REF!</v>
      </c>
      <c r="AQ37" s="31" t="e">
        <f t="shared" si="8"/>
        <v>#REF!</v>
      </c>
      <c r="AR37" s="32" t="e">
        <f t="shared" si="9"/>
        <v>#REF!</v>
      </c>
      <c r="AS37" s="30" t="e">
        <f t="shared" si="10"/>
        <v>#REF!</v>
      </c>
      <c r="AT37" s="31" t="e">
        <f t="shared" si="11"/>
        <v>#REF!</v>
      </c>
      <c r="AU37" s="31" t="e">
        <f t="shared" si="12"/>
        <v>#REF!</v>
      </c>
      <c r="AV37" s="31" t="e">
        <f t="shared" si="13"/>
        <v>#REF!</v>
      </c>
      <c r="AW37" s="32" t="e">
        <f t="shared" si="14"/>
        <v>#REF!</v>
      </c>
      <c r="AX37" s="30" t="e">
        <f t="shared" si="15"/>
        <v>#REF!</v>
      </c>
      <c r="AY37" s="31" t="e">
        <f t="shared" si="16"/>
        <v>#REF!</v>
      </c>
      <c r="AZ37" s="31" t="e">
        <f t="shared" si="17"/>
        <v>#REF!</v>
      </c>
      <c r="BA37" s="31" t="e">
        <f t="shared" si="18"/>
        <v>#REF!</v>
      </c>
      <c r="BB37" s="32" t="e">
        <f t="shared" si="19"/>
        <v>#REF!</v>
      </c>
      <c r="BC37" s="30" t="e">
        <f t="shared" si="20"/>
        <v>#REF!</v>
      </c>
      <c r="BD37" s="31" t="e">
        <f t="shared" si="21"/>
        <v>#REF!</v>
      </c>
      <c r="BE37" s="31" t="e">
        <f t="shared" si="22"/>
        <v>#REF!</v>
      </c>
      <c r="BF37" s="31" t="e">
        <f t="shared" si="23"/>
        <v>#REF!</v>
      </c>
      <c r="BG37" s="32" t="e">
        <f t="shared" si="24"/>
        <v>#REF!</v>
      </c>
    </row>
    <row r="38" spans="3:59" ht="15.75" thickBot="1" x14ac:dyDescent="0.3">
      <c r="C38" s="26">
        <v>262</v>
      </c>
      <c r="D38" s="27" t="s">
        <v>384</v>
      </c>
      <c r="E38" s="26">
        <v>5060</v>
      </c>
      <c r="F38" s="28" t="s">
        <v>47</v>
      </c>
      <c r="G38" s="34">
        <v>4092</v>
      </c>
      <c r="H38" s="28" t="s">
        <v>56</v>
      </c>
      <c r="I38" s="29"/>
      <c r="K38" s="17">
        <f>SUMIF('RECAP PDV'!$E:$E,$G38,'RECAP PDV'!K:K)</f>
        <v>45.865270000000024</v>
      </c>
      <c r="L38" s="17"/>
      <c r="M38" s="18"/>
      <c r="N38" s="17">
        <f>SUMIF('RECAP PDV'!$E:$E,$G38,'RECAP PDV'!N:N)</f>
        <v>539.68795999999998</v>
      </c>
      <c r="O38" s="17"/>
      <c r="P38" s="18"/>
      <c r="Q38" s="16"/>
      <c r="R38" s="16"/>
      <c r="S38" s="18"/>
      <c r="T38" s="17">
        <f>SUMIF('RECAP PDV'!$E:$E,$G38,'RECAP PDV'!T:T)</f>
        <v>8</v>
      </c>
      <c r="U38" s="16"/>
      <c r="V38" s="18"/>
      <c r="W38" s="17"/>
      <c r="X38" s="16"/>
      <c r="Y38" s="18"/>
      <c r="Z38" s="17">
        <f>SUMIF('RECAP PDV'!E:E,G38,'RECAP PDV'!Z:Z)</f>
        <v>3</v>
      </c>
      <c r="AA38" s="16"/>
      <c r="AB38" s="18"/>
      <c r="AI38" s="30" t="e">
        <f t="shared" si="0"/>
        <v>#REF!</v>
      </c>
      <c r="AJ38" s="31" t="e">
        <f t="shared" si="1"/>
        <v>#REF!</v>
      </c>
      <c r="AK38" s="31" t="e">
        <f t="shared" si="2"/>
        <v>#REF!</v>
      </c>
      <c r="AL38" s="31" t="e">
        <f t="shared" si="3"/>
        <v>#REF!</v>
      </c>
      <c r="AM38" s="32" t="e">
        <f t="shared" si="4"/>
        <v>#REF!</v>
      </c>
      <c r="AN38" s="30" t="e">
        <f t="shared" si="5"/>
        <v>#REF!</v>
      </c>
      <c r="AO38" s="31" t="e">
        <f t="shared" si="6"/>
        <v>#REF!</v>
      </c>
      <c r="AP38" s="31" t="e">
        <f t="shared" si="7"/>
        <v>#REF!</v>
      </c>
      <c r="AQ38" s="31" t="e">
        <f t="shared" si="8"/>
        <v>#REF!</v>
      </c>
      <c r="AR38" s="32" t="e">
        <f t="shared" si="9"/>
        <v>#REF!</v>
      </c>
      <c r="AS38" s="30" t="e">
        <f t="shared" si="10"/>
        <v>#REF!</v>
      </c>
      <c r="AT38" s="31" t="e">
        <f t="shared" si="11"/>
        <v>#REF!</v>
      </c>
      <c r="AU38" s="31" t="e">
        <f t="shared" si="12"/>
        <v>#REF!</v>
      </c>
      <c r="AV38" s="31" t="e">
        <f t="shared" si="13"/>
        <v>#REF!</v>
      </c>
      <c r="AW38" s="32" t="e">
        <f t="shared" si="14"/>
        <v>#REF!</v>
      </c>
      <c r="AX38" s="30" t="e">
        <f t="shared" si="15"/>
        <v>#REF!</v>
      </c>
      <c r="AY38" s="31" t="e">
        <f t="shared" si="16"/>
        <v>#REF!</v>
      </c>
      <c r="AZ38" s="31" t="e">
        <f t="shared" si="17"/>
        <v>#REF!</v>
      </c>
      <c r="BA38" s="31" t="e">
        <f t="shared" si="18"/>
        <v>#REF!</v>
      </c>
      <c r="BB38" s="32" t="e">
        <f t="shared" si="19"/>
        <v>#REF!</v>
      </c>
      <c r="BC38" s="30" t="e">
        <f t="shared" si="20"/>
        <v>#REF!</v>
      </c>
      <c r="BD38" s="31" t="e">
        <f t="shared" si="21"/>
        <v>#REF!</v>
      </c>
      <c r="BE38" s="31" t="e">
        <f t="shared" si="22"/>
        <v>#REF!</v>
      </c>
      <c r="BF38" s="31" t="e">
        <f t="shared" si="23"/>
        <v>#REF!</v>
      </c>
      <c r="BG38" s="32" t="e">
        <f t="shared" si="24"/>
        <v>#REF!</v>
      </c>
    </row>
    <row r="39" spans="3:59" ht="15.75" thickBot="1" x14ac:dyDescent="0.3">
      <c r="C39" s="26">
        <v>262</v>
      </c>
      <c r="D39" s="27" t="s">
        <v>384</v>
      </c>
      <c r="E39" s="26">
        <v>5060</v>
      </c>
      <c r="F39" s="33" t="s">
        <v>47</v>
      </c>
      <c r="G39" s="34">
        <v>4041</v>
      </c>
      <c r="H39" s="33" t="s">
        <v>57</v>
      </c>
      <c r="I39" s="29"/>
      <c r="K39" s="17">
        <f>SUMIF('RECAP PDV'!$E:$E,$G39,'RECAP PDV'!K:K)</f>
        <v>75.288450000000012</v>
      </c>
      <c r="L39" s="17"/>
      <c r="M39" s="18"/>
      <c r="N39" s="17">
        <f>SUMIF('RECAP PDV'!$E:$E,$G39,'RECAP PDV'!N:N)</f>
        <v>542.03061000000002</v>
      </c>
      <c r="O39" s="17"/>
      <c r="P39" s="18"/>
      <c r="Q39" s="16"/>
      <c r="R39" s="16"/>
      <c r="S39" s="18"/>
      <c r="T39" s="17">
        <f>SUMIF('RECAP PDV'!$E:$E,$G39,'RECAP PDV'!T:T)</f>
        <v>13</v>
      </c>
      <c r="U39" s="16"/>
      <c r="V39" s="18"/>
      <c r="W39" s="17"/>
      <c r="X39" s="16"/>
      <c r="Y39" s="18"/>
      <c r="Z39" s="17">
        <f>SUMIF('RECAP PDV'!E:E,G39,'RECAP PDV'!Z:Z)</f>
        <v>0</v>
      </c>
      <c r="AA39" s="16"/>
      <c r="AB39" s="18"/>
      <c r="AI39" s="30" t="e">
        <f t="shared" si="0"/>
        <v>#REF!</v>
      </c>
      <c r="AJ39" s="31" t="e">
        <f t="shared" si="1"/>
        <v>#REF!</v>
      </c>
      <c r="AK39" s="31" t="e">
        <f t="shared" si="2"/>
        <v>#REF!</v>
      </c>
      <c r="AL39" s="31" t="e">
        <f t="shared" si="3"/>
        <v>#REF!</v>
      </c>
      <c r="AM39" s="32" t="e">
        <f t="shared" si="4"/>
        <v>#REF!</v>
      </c>
      <c r="AN39" s="30" t="e">
        <f t="shared" si="5"/>
        <v>#REF!</v>
      </c>
      <c r="AO39" s="31" t="e">
        <f t="shared" si="6"/>
        <v>#REF!</v>
      </c>
      <c r="AP39" s="31" t="e">
        <f t="shared" si="7"/>
        <v>#REF!</v>
      </c>
      <c r="AQ39" s="31" t="e">
        <f t="shared" si="8"/>
        <v>#REF!</v>
      </c>
      <c r="AR39" s="32" t="e">
        <f t="shared" si="9"/>
        <v>#REF!</v>
      </c>
      <c r="AS39" s="30" t="e">
        <f t="shared" si="10"/>
        <v>#REF!</v>
      </c>
      <c r="AT39" s="31" t="e">
        <f t="shared" si="11"/>
        <v>#REF!</v>
      </c>
      <c r="AU39" s="31" t="e">
        <f t="shared" si="12"/>
        <v>#REF!</v>
      </c>
      <c r="AV39" s="31" t="e">
        <f t="shared" si="13"/>
        <v>#REF!</v>
      </c>
      <c r="AW39" s="32" t="e">
        <f t="shared" si="14"/>
        <v>#REF!</v>
      </c>
      <c r="AX39" s="30" t="e">
        <f t="shared" si="15"/>
        <v>#REF!</v>
      </c>
      <c r="AY39" s="31" t="e">
        <f t="shared" si="16"/>
        <v>#REF!</v>
      </c>
      <c r="AZ39" s="31" t="e">
        <f t="shared" si="17"/>
        <v>#REF!</v>
      </c>
      <c r="BA39" s="31" t="e">
        <f t="shared" si="18"/>
        <v>#REF!</v>
      </c>
      <c r="BB39" s="32" t="e">
        <f t="shared" si="19"/>
        <v>#REF!</v>
      </c>
      <c r="BC39" s="30" t="e">
        <f t="shared" si="20"/>
        <v>#REF!</v>
      </c>
      <c r="BD39" s="31" t="e">
        <f t="shared" si="21"/>
        <v>#REF!</v>
      </c>
      <c r="BE39" s="31" t="e">
        <f t="shared" si="22"/>
        <v>#REF!</v>
      </c>
      <c r="BF39" s="31" t="e">
        <f t="shared" si="23"/>
        <v>#REF!</v>
      </c>
      <c r="BG39" s="32" t="e">
        <f t="shared" si="24"/>
        <v>#REF!</v>
      </c>
    </row>
    <row r="40" spans="3:59" ht="15.75" thickBot="1" x14ac:dyDescent="0.3">
      <c r="C40" s="26">
        <v>262</v>
      </c>
      <c r="D40" s="27" t="s">
        <v>384</v>
      </c>
      <c r="E40" s="26">
        <v>5060</v>
      </c>
      <c r="F40" s="33" t="s">
        <v>47</v>
      </c>
      <c r="G40" s="34">
        <v>4085</v>
      </c>
      <c r="H40" s="33" t="s">
        <v>58</v>
      </c>
      <c r="I40" s="29"/>
      <c r="K40" s="17">
        <f>SUMIF('RECAP PDV'!$E:$E,$G40,'RECAP PDV'!K:K)</f>
        <v>1045.2431199999996</v>
      </c>
      <c r="L40" s="17"/>
      <c r="M40" s="18"/>
      <c r="N40" s="17">
        <f>SUMIF('RECAP PDV'!$E:$E,$G40,'RECAP PDV'!N:N)</f>
        <v>2183.04691</v>
      </c>
      <c r="O40" s="17"/>
      <c r="P40" s="18"/>
      <c r="Q40" s="16"/>
      <c r="R40" s="16"/>
      <c r="S40" s="18"/>
      <c r="T40" s="17">
        <f>SUMIF('RECAP PDV'!$E:$E,$G40,'RECAP PDV'!T:T)</f>
        <v>30</v>
      </c>
      <c r="U40" s="16"/>
      <c r="V40" s="18"/>
      <c r="W40" s="17"/>
      <c r="X40" s="16"/>
      <c r="Y40" s="18"/>
      <c r="Z40" s="17">
        <f>SUMIF('RECAP PDV'!E:E,G40,'RECAP PDV'!Z:Z)</f>
        <v>7</v>
      </c>
      <c r="AA40" s="16"/>
      <c r="AB40" s="18"/>
      <c r="AI40" s="30" t="e">
        <f t="shared" si="0"/>
        <v>#REF!</v>
      </c>
      <c r="AJ40" s="31" t="e">
        <f t="shared" si="1"/>
        <v>#REF!</v>
      </c>
      <c r="AK40" s="31" t="e">
        <f t="shared" si="2"/>
        <v>#REF!</v>
      </c>
      <c r="AL40" s="31" t="e">
        <f t="shared" si="3"/>
        <v>#REF!</v>
      </c>
      <c r="AM40" s="32" t="e">
        <f t="shared" si="4"/>
        <v>#REF!</v>
      </c>
      <c r="AN40" s="30" t="e">
        <f t="shared" si="5"/>
        <v>#REF!</v>
      </c>
      <c r="AO40" s="31" t="e">
        <f t="shared" si="6"/>
        <v>#REF!</v>
      </c>
      <c r="AP40" s="31" t="e">
        <f t="shared" si="7"/>
        <v>#REF!</v>
      </c>
      <c r="AQ40" s="31" t="e">
        <f t="shared" si="8"/>
        <v>#REF!</v>
      </c>
      <c r="AR40" s="32" t="e">
        <f t="shared" si="9"/>
        <v>#REF!</v>
      </c>
      <c r="AS40" s="30" t="e">
        <f t="shared" si="10"/>
        <v>#REF!</v>
      </c>
      <c r="AT40" s="31" t="e">
        <f t="shared" si="11"/>
        <v>#REF!</v>
      </c>
      <c r="AU40" s="31" t="e">
        <f t="shared" si="12"/>
        <v>#REF!</v>
      </c>
      <c r="AV40" s="31" t="e">
        <f t="shared" si="13"/>
        <v>#REF!</v>
      </c>
      <c r="AW40" s="32" t="e">
        <f t="shared" si="14"/>
        <v>#REF!</v>
      </c>
      <c r="AX40" s="30" t="e">
        <f t="shared" si="15"/>
        <v>#REF!</v>
      </c>
      <c r="AY40" s="31" t="e">
        <f t="shared" si="16"/>
        <v>#REF!</v>
      </c>
      <c r="AZ40" s="31" t="e">
        <f t="shared" si="17"/>
        <v>#REF!</v>
      </c>
      <c r="BA40" s="31" t="e">
        <f t="shared" si="18"/>
        <v>#REF!</v>
      </c>
      <c r="BB40" s="32" t="e">
        <f t="shared" si="19"/>
        <v>#REF!</v>
      </c>
      <c r="BC40" s="30" t="e">
        <f t="shared" si="20"/>
        <v>#REF!</v>
      </c>
      <c r="BD40" s="31" t="e">
        <f t="shared" si="21"/>
        <v>#REF!</v>
      </c>
      <c r="BE40" s="31" t="e">
        <f t="shared" si="22"/>
        <v>#REF!</v>
      </c>
      <c r="BF40" s="31" t="e">
        <f t="shared" si="23"/>
        <v>#REF!</v>
      </c>
      <c r="BG40" s="32" t="e">
        <f t="shared" si="24"/>
        <v>#REF!</v>
      </c>
    </row>
    <row r="41" spans="3:59" ht="15.75" thickBot="1" x14ac:dyDescent="0.3">
      <c r="C41" s="26">
        <v>262</v>
      </c>
      <c r="D41" s="27" t="s">
        <v>384</v>
      </c>
      <c r="E41" s="26">
        <v>5060</v>
      </c>
      <c r="F41" s="28" t="s">
        <v>47</v>
      </c>
      <c r="G41" s="34">
        <v>4066</v>
      </c>
      <c r="H41" s="28" t="s">
        <v>62</v>
      </c>
      <c r="I41" s="29"/>
      <c r="K41" s="17">
        <f>SUMIF('RECAP PDV'!$E:$E,$G41,'RECAP PDV'!K:K)</f>
        <v>145.91784000000001</v>
      </c>
      <c r="L41" s="17"/>
      <c r="M41" s="18"/>
      <c r="N41" s="17">
        <f>SUMIF('RECAP PDV'!$E:$E,$G41,'RECAP PDV'!N:N)</f>
        <v>183.35</v>
      </c>
      <c r="O41" s="17"/>
      <c r="P41" s="18"/>
      <c r="Q41" s="16"/>
      <c r="R41" s="16"/>
      <c r="S41" s="18"/>
      <c r="T41" s="17">
        <f>SUMIF('RECAP PDV'!$E:$E,$G41,'RECAP PDV'!T:T)</f>
        <v>8</v>
      </c>
      <c r="U41" s="16"/>
      <c r="V41" s="18"/>
      <c r="W41" s="17"/>
      <c r="X41" s="16"/>
      <c r="Y41" s="18"/>
      <c r="Z41" s="17">
        <f>SUMIF('RECAP PDV'!E:E,G41,'RECAP PDV'!Z:Z)</f>
        <v>-1</v>
      </c>
      <c r="AA41" s="16"/>
      <c r="AB41" s="18"/>
      <c r="AI41" s="30" t="e">
        <f t="shared" si="0"/>
        <v>#REF!</v>
      </c>
      <c r="AJ41" s="31" t="e">
        <f t="shared" si="1"/>
        <v>#REF!</v>
      </c>
      <c r="AK41" s="31" t="e">
        <f t="shared" si="2"/>
        <v>#REF!</v>
      </c>
      <c r="AL41" s="31" t="e">
        <f t="shared" si="3"/>
        <v>#REF!</v>
      </c>
      <c r="AM41" s="32" t="e">
        <f t="shared" si="4"/>
        <v>#REF!</v>
      </c>
      <c r="AN41" s="30" t="e">
        <f t="shared" si="5"/>
        <v>#REF!</v>
      </c>
      <c r="AO41" s="31" t="e">
        <f t="shared" si="6"/>
        <v>#REF!</v>
      </c>
      <c r="AP41" s="31" t="e">
        <f t="shared" si="7"/>
        <v>#REF!</v>
      </c>
      <c r="AQ41" s="31" t="e">
        <f t="shared" si="8"/>
        <v>#REF!</v>
      </c>
      <c r="AR41" s="32" t="e">
        <f t="shared" si="9"/>
        <v>#REF!</v>
      </c>
      <c r="AS41" s="30" t="e">
        <f t="shared" si="10"/>
        <v>#REF!</v>
      </c>
      <c r="AT41" s="31" t="e">
        <f t="shared" si="11"/>
        <v>#REF!</v>
      </c>
      <c r="AU41" s="31" t="e">
        <f t="shared" si="12"/>
        <v>#REF!</v>
      </c>
      <c r="AV41" s="31" t="e">
        <f t="shared" si="13"/>
        <v>#REF!</v>
      </c>
      <c r="AW41" s="32" t="e">
        <f t="shared" si="14"/>
        <v>#REF!</v>
      </c>
      <c r="AX41" s="30" t="e">
        <f t="shared" si="15"/>
        <v>#REF!</v>
      </c>
      <c r="AY41" s="31" t="e">
        <f t="shared" si="16"/>
        <v>#REF!</v>
      </c>
      <c r="AZ41" s="31" t="e">
        <f t="shared" si="17"/>
        <v>#REF!</v>
      </c>
      <c r="BA41" s="31" t="e">
        <f t="shared" si="18"/>
        <v>#REF!</v>
      </c>
      <c r="BB41" s="32" t="e">
        <f t="shared" si="19"/>
        <v>#REF!</v>
      </c>
      <c r="BC41" s="30" t="e">
        <f t="shared" si="20"/>
        <v>#REF!</v>
      </c>
      <c r="BD41" s="31" t="e">
        <f t="shared" si="21"/>
        <v>#REF!</v>
      </c>
      <c r="BE41" s="31" t="e">
        <f t="shared" si="22"/>
        <v>#REF!</v>
      </c>
      <c r="BF41" s="31" t="e">
        <f t="shared" si="23"/>
        <v>#REF!</v>
      </c>
      <c r="BG41" s="32" t="e">
        <f t="shared" si="24"/>
        <v>#REF!</v>
      </c>
    </row>
    <row r="42" spans="3:59" ht="15.75" thickBot="1" x14ac:dyDescent="0.3">
      <c r="C42" s="26">
        <v>262</v>
      </c>
      <c r="D42" s="27" t="s">
        <v>384</v>
      </c>
      <c r="E42" s="26">
        <v>5060</v>
      </c>
      <c r="F42" s="33" t="s">
        <v>47</v>
      </c>
      <c r="G42" s="34">
        <v>4067</v>
      </c>
      <c r="H42" s="33" t="s">
        <v>64</v>
      </c>
      <c r="I42" s="29"/>
      <c r="K42" s="17">
        <f>SUMIF('RECAP PDV'!$E:$E,$G42,'RECAP PDV'!K:K)</f>
        <v>-185.87701999999999</v>
      </c>
      <c r="L42" s="17"/>
      <c r="M42" s="18"/>
      <c r="N42" s="17">
        <f>SUMIF('RECAP PDV'!$E:$E,$G42,'RECAP PDV'!N:N)</f>
        <v>-69.358819999999994</v>
      </c>
      <c r="O42" s="17"/>
      <c r="P42" s="18"/>
      <c r="Q42" s="16"/>
      <c r="R42" s="16"/>
      <c r="S42" s="18"/>
      <c r="T42" s="17">
        <f>SUMIF('RECAP PDV'!$E:$E,$G42,'RECAP PDV'!T:T)</f>
        <v>1</v>
      </c>
      <c r="U42" s="16"/>
      <c r="V42" s="18"/>
      <c r="W42" s="17"/>
      <c r="X42" s="16"/>
      <c r="Y42" s="18"/>
      <c r="Z42" s="17">
        <f>SUMIF('RECAP PDV'!E:E,G42,'RECAP PDV'!Z:Z)</f>
        <v>-8</v>
      </c>
      <c r="AA42" s="16"/>
      <c r="AB42" s="18"/>
      <c r="AI42" s="30" t="e">
        <f t="shared" si="0"/>
        <v>#REF!</v>
      </c>
      <c r="AJ42" s="31" t="e">
        <f t="shared" si="1"/>
        <v>#REF!</v>
      </c>
      <c r="AK42" s="31" t="e">
        <f t="shared" si="2"/>
        <v>#REF!</v>
      </c>
      <c r="AL42" s="31" t="e">
        <f t="shared" si="3"/>
        <v>#REF!</v>
      </c>
      <c r="AM42" s="32" t="e">
        <f t="shared" si="4"/>
        <v>#REF!</v>
      </c>
      <c r="AN42" s="30" t="e">
        <f t="shared" si="5"/>
        <v>#REF!</v>
      </c>
      <c r="AO42" s="31" t="e">
        <f t="shared" si="6"/>
        <v>#REF!</v>
      </c>
      <c r="AP42" s="31" t="e">
        <f t="shared" si="7"/>
        <v>#REF!</v>
      </c>
      <c r="AQ42" s="31" t="e">
        <f t="shared" si="8"/>
        <v>#REF!</v>
      </c>
      <c r="AR42" s="32" t="e">
        <f t="shared" si="9"/>
        <v>#REF!</v>
      </c>
      <c r="AS42" s="30" t="e">
        <f t="shared" si="10"/>
        <v>#REF!</v>
      </c>
      <c r="AT42" s="31" t="e">
        <f t="shared" si="11"/>
        <v>#REF!</v>
      </c>
      <c r="AU42" s="31" t="e">
        <f t="shared" si="12"/>
        <v>#REF!</v>
      </c>
      <c r="AV42" s="31" t="e">
        <f t="shared" si="13"/>
        <v>#REF!</v>
      </c>
      <c r="AW42" s="32" t="e">
        <f t="shared" si="14"/>
        <v>#REF!</v>
      </c>
      <c r="AX42" s="30" t="e">
        <f t="shared" si="15"/>
        <v>#REF!</v>
      </c>
      <c r="AY42" s="31" t="e">
        <f t="shared" si="16"/>
        <v>#REF!</v>
      </c>
      <c r="AZ42" s="31" t="e">
        <f t="shared" si="17"/>
        <v>#REF!</v>
      </c>
      <c r="BA42" s="31" t="e">
        <f t="shared" si="18"/>
        <v>#REF!</v>
      </c>
      <c r="BB42" s="32" t="e">
        <f t="shared" si="19"/>
        <v>#REF!</v>
      </c>
      <c r="BC42" s="30" t="e">
        <f t="shared" si="20"/>
        <v>#REF!</v>
      </c>
      <c r="BD42" s="31" t="e">
        <f t="shared" si="21"/>
        <v>#REF!</v>
      </c>
      <c r="BE42" s="31" t="e">
        <f t="shared" si="22"/>
        <v>#REF!</v>
      </c>
      <c r="BF42" s="31" t="e">
        <f t="shared" si="23"/>
        <v>#REF!</v>
      </c>
      <c r="BG42" s="32" t="e">
        <f t="shared" si="24"/>
        <v>#REF!</v>
      </c>
    </row>
    <row r="43" spans="3:59" ht="15.75" thickBot="1" x14ac:dyDescent="0.3">
      <c r="C43" s="26">
        <v>262</v>
      </c>
      <c r="D43" s="27" t="s">
        <v>384</v>
      </c>
      <c r="E43" s="26">
        <v>5060</v>
      </c>
      <c r="F43" s="28" t="s">
        <v>47</v>
      </c>
      <c r="G43" s="34">
        <v>4095</v>
      </c>
      <c r="H43" s="28" t="s">
        <v>65</v>
      </c>
      <c r="I43" s="29"/>
      <c r="K43" s="17">
        <f>SUMIF('RECAP PDV'!$E:$E,$G43,'RECAP PDV'!K:K)</f>
        <v>-653.16655999999989</v>
      </c>
      <c r="L43" s="17"/>
      <c r="M43" s="18"/>
      <c r="N43" s="17">
        <f>SUMIF('RECAP PDV'!$E:$E,$G43,'RECAP PDV'!N:N)</f>
        <v>153.28200000000001</v>
      </c>
      <c r="O43" s="17"/>
      <c r="P43" s="18"/>
      <c r="Q43" s="16"/>
      <c r="R43" s="16"/>
      <c r="S43" s="18"/>
      <c r="T43" s="17">
        <f>SUMIF('RECAP PDV'!$E:$E,$G43,'RECAP PDV'!T:T)</f>
        <v>9</v>
      </c>
      <c r="U43" s="16"/>
      <c r="V43" s="18"/>
      <c r="W43" s="17"/>
      <c r="X43" s="16"/>
      <c r="Y43" s="18"/>
      <c r="Z43" s="17">
        <f>SUMIF('RECAP PDV'!E:E,G43,'RECAP PDV'!Z:Z)</f>
        <v>1</v>
      </c>
      <c r="AA43" s="16"/>
      <c r="AB43" s="18"/>
      <c r="AI43" s="30" t="e">
        <f t="shared" si="0"/>
        <v>#REF!</v>
      </c>
      <c r="AJ43" s="31" t="e">
        <f t="shared" si="1"/>
        <v>#REF!</v>
      </c>
      <c r="AK43" s="31" t="e">
        <f t="shared" si="2"/>
        <v>#REF!</v>
      </c>
      <c r="AL43" s="31" t="e">
        <f t="shared" si="3"/>
        <v>#REF!</v>
      </c>
      <c r="AM43" s="32" t="e">
        <f t="shared" si="4"/>
        <v>#REF!</v>
      </c>
      <c r="AN43" s="30" t="e">
        <f t="shared" si="5"/>
        <v>#REF!</v>
      </c>
      <c r="AO43" s="31" t="e">
        <f t="shared" si="6"/>
        <v>#REF!</v>
      </c>
      <c r="AP43" s="31" t="e">
        <f t="shared" si="7"/>
        <v>#REF!</v>
      </c>
      <c r="AQ43" s="31" t="e">
        <f t="shared" si="8"/>
        <v>#REF!</v>
      </c>
      <c r="AR43" s="32" t="e">
        <f t="shared" si="9"/>
        <v>#REF!</v>
      </c>
      <c r="AS43" s="30" t="e">
        <f t="shared" si="10"/>
        <v>#REF!</v>
      </c>
      <c r="AT43" s="31" t="e">
        <f t="shared" si="11"/>
        <v>#REF!</v>
      </c>
      <c r="AU43" s="31" t="e">
        <f t="shared" si="12"/>
        <v>#REF!</v>
      </c>
      <c r="AV43" s="31" t="e">
        <f t="shared" si="13"/>
        <v>#REF!</v>
      </c>
      <c r="AW43" s="32" t="e">
        <f t="shared" si="14"/>
        <v>#REF!</v>
      </c>
      <c r="AX43" s="30" t="e">
        <f t="shared" si="15"/>
        <v>#REF!</v>
      </c>
      <c r="AY43" s="31" t="e">
        <f t="shared" si="16"/>
        <v>#REF!</v>
      </c>
      <c r="AZ43" s="31" t="e">
        <f t="shared" si="17"/>
        <v>#REF!</v>
      </c>
      <c r="BA43" s="31" t="e">
        <f t="shared" si="18"/>
        <v>#REF!</v>
      </c>
      <c r="BB43" s="32" t="e">
        <f t="shared" si="19"/>
        <v>#REF!</v>
      </c>
      <c r="BC43" s="30" t="e">
        <f t="shared" si="20"/>
        <v>#REF!</v>
      </c>
      <c r="BD43" s="31" t="e">
        <f t="shared" si="21"/>
        <v>#REF!</v>
      </c>
      <c r="BE43" s="31" t="e">
        <f t="shared" si="22"/>
        <v>#REF!</v>
      </c>
      <c r="BF43" s="31" t="e">
        <f t="shared" si="23"/>
        <v>#REF!</v>
      </c>
      <c r="BG43" s="32" t="e">
        <f t="shared" si="24"/>
        <v>#REF!</v>
      </c>
    </row>
    <row r="44" spans="3:59" ht="15.75" thickBot="1" x14ac:dyDescent="0.3">
      <c r="C44" s="26">
        <v>262</v>
      </c>
      <c r="D44" s="27" t="s">
        <v>384</v>
      </c>
      <c r="E44" s="26">
        <v>5060</v>
      </c>
      <c r="F44" s="28" t="s">
        <v>47</v>
      </c>
      <c r="G44" s="34">
        <v>4087</v>
      </c>
      <c r="H44" s="28" t="s">
        <v>67</v>
      </c>
      <c r="I44" s="29"/>
      <c r="K44" s="17">
        <f>SUMIF('RECAP PDV'!$E:$E,$G44,'RECAP PDV'!K:K)</f>
        <v>-349.82360000000011</v>
      </c>
      <c r="L44" s="17"/>
      <c r="M44" s="18"/>
      <c r="N44" s="17">
        <f>SUMIF('RECAP PDV'!$E:$E,$G44,'RECAP PDV'!N:N)</f>
        <v>869.63688999999999</v>
      </c>
      <c r="O44" s="17"/>
      <c r="P44" s="18"/>
      <c r="Q44" s="16"/>
      <c r="R44" s="16"/>
      <c r="S44" s="18"/>
      <c r="T44" s="17">
        <f>SUMIF('RECAP PDV'!$E:$E,$G44,'RECAP PDV'!T:T)</f>
        <v>15</v>
      </c>
      <c r="U44" s="16"/>
      <c r="V44" s="18"/>
      <c r="W44" s="17"/>
      <c r="X44" s="16"/>
      <c r="Y44" s="18"/>
      <c r="Z44" s="17">
        <f>SUMIF('RECAP PDV'!E:E,G44,'RECAP PDV'!Z:Z)</f>
        <v>-5</v>
      </c>
      <c r="AA44" s="16"/>
      <c r="AB44" s="18"/>
      <c r="AI44" s="30" t="e">
        <f t="shared" si="0"/>
        <v>#REF!</v>
      </c>
      <c r="AJ44" s="31" t="e">
        <f t="shared" si="1"/>
        <v>#REF!</v>
      </c>
      <c r="AK44" s="31" t="e">
        <f t="shared" si="2"/>
        <v>#REF!</v>
      </c>
      <c r="AL44" s="31" t="e">
        <f t="shared" si="3"/>
        <v>#REF!</v>
      </c>
      <c r="AM44" s="32" t="e">
        <f t="shared" si="4"/>
        <v>#REF!</v>
      </c>
      <c r="AN44" s="30" t="e">
        <f t="shared" si="5"/>
        <v>#REF!</v>
      </c>
      <c r="AO44" s="31" t="e">
        <f t="shared" si="6"/>
        <v>#REF!</v>
      </c>
      <c r="AP44" s="31" t="e">
        <f t="shared" si="7"/>
        <v>#REF!</v>
      </c>
      <c r="AQ44" s="31" t="e">
        <f t="shared" si="8"/>
        <v>#REF!</v>
      </c>
      <c r="AR44" s="32" t="e">
        <f t="shared" si="9"/>
        <v>#REF!</v>
      </c>
      <c r="AS44" s="30" t="e">
        <f t="shared" si="10"/>
        <v>#REF!</v>
      </c>
      <c r="AT44" s="31" t="e">
        <f t="shared" si="11"/>
        <v>#REF!</v>
      </c>
      <c r="AU44" s="31" t="e">
        <f t="shared" si="12"/>
        <v>#REF!</v>
      </c>
      <c r="AV44" s="31" t="e">
        <f t="shared" si="13"/>
        <v>#REF!</v>
      </c>
      <c r="AW44" s="32" t="e">
        <f t="shared" si="14"/>
        <v>#REF!</v>
      </c>
      <c r="AX44" s="30" t="e">
        <f t="shared" si="15"/>
        <v>#REF!</v>
      </c>
      <c r="AY44" s="31" t="e">
        <f t="shared" si="16"/>
        <v>#REF!</v>
      </c>
      <c r="AZ44" s="31" t="e">
        <f t="shared" si="17"/>
        <v>#REF!</v>
      </c>
      <c r="BA44" s="31" t="e">
        <f t="shared" si="18"/>
        <v>#REF!</v>
      </c>
      <c r="BB44" s="32" t="e">
        <f t="shared" si="19"/>
        <v>#REF!</v>
      </c>
      <c r="BC44" s="30" t="e">
        <f t="shared" si="20"/>
        <v>#REF!</v>
      </c>
      <c r="BD44" s="31" t="e">
        <f t="shared" si="21"/>
        <v>#REF!</v>
      </c>
      <c r="BE44" s="31" t="e">
        <f t="shared" si="22"/>
        <v>#REF!</v>
      </c>
      <c r="BF44" s="31" t="e">
        <f t="shared" si="23"/>
        <v>#REF!</v>
      </c>
      <c r="BG44" s="32" t="e">
        <f t="shared" si="24"/>
        <v>#REF!</v>
      </c>
    </row>
    <row r="45" spans="3:59" ht="15.75" thickBot="1" x14ac:dyDescent="0.3">
      <c r="C45" s="26">
        <v>262</v>
      </c>
      <c r="D45" s="27" t="s">
        <v>384</v>
      </c>
      <c r="E45" s="26">
        <v>5060</v>
      </c>
      <c r="F45" s="28" t="s">
        <v>47</v>
      </c>
      <c r="G45" s="34">
        <v>4073</v>
      </c>
      <c r="H45" s="28" t="s">
        <v>69</v>
      </c>
      <c r="I45" s="29"/>
      <c r="K45" s="17">
        <f>SUMIF('RECAP PDV'!$E:$E,$G45,'RECAP PDV'!K:K)</f>
        <v>-33.179010000000027</v>
      </c>
      <c r="L45" s="17"/>
      <c r="M45" s="18"/>
      <c r="N45" s="17">
        <f>SUMIF('RECAP PDV'!$E:$E,$G45,'RECAP PDV'!N:N)</f>
        <v>548.20204999999999</v>
      </c>
      <c r="O45" s="17"/>
      <c r="P45" s="18"/>
      <c r="Q45" s="16"/>
      <c r="R45" s="16"/>
      <c r="S45" s="18"/>
      <c r="T45" s="17">
        <f>SUMIF('RECAP PDV'!$E:$E,$G45,'RECAP PDV'!T:T)</f>
        <v>6</v>
      </c>
      <c r="U45" s="16"/>
      <c r="V45" s="18"/>
      <c r="W45" s="17"/>
      <c r="X45" s="16"/>
      <c r="Y45" s="18"/>
      <c r="Z45" s="17">
        <f>SUMIF('RECAP PDV'!E:E,G45,'RECAP PDV'!Z:Z)</f>
        <v>-3</v>
      </c>
      <c r="AA45" s="16"/>
      <c r="AB45" s="18"/>
      <c r="AI45" s="30" t="e">
        <f t="shared" si="0"/>
        <v>#REF!</v>
      </c>
      <c r="AJ45" s="31" t="e">
        <f t="shared" si="1"/>
        <v>#REF!</v>
      </c>
      <c r="AK45" s="31" t="e">
        <f t="shared" si="2"/>
        <v>#REF!</v>
      </c>
      <c r="AL45" s="31" t="e">
        <f t="shared" si="3"/>
        <v>#REF!</v>
      </c>
      <c r="AM45" s="32" t="e">
        <f t="shared" si="4"/>
        <v>#REF!</v>
      </c>
      <c r="AN45" s="30" t="e">
        <f t="shared" si="5"/>
        <v>#REF!</v>
      </c>
      <c r="AO45" s="31" t="e">
        <f t="shared" si="6"/>
        <v>#REF!</v>
      </c>
      <c r="AP45" s="31" t="e">
        <f t="shared" si="7"/>
        <v>#REF!</v>
      </c>
      <c r="AQ45" s="31" t="e">
        <f t="shared" si="8"/>
        <v>#REF!</v>
      </c>
      <c r="AR45" s="32" t="e">
        <f t="shared" si="9"/>
        <v>#REF!</v>
      </c>
      <c r="AS45" s="30" t="e">
        <f t="shared" si="10"/>
        <v>#REF!</v>
      </c>
      <c r="AT45" s="31" t="e">
        <f t="shared" si="11"/>
        <v>#REF!</v>
      </c>
      <c r="AU45" s="31" t="e">
        <f t="shared" si="12"/>
        <v>#REF!</v>
      </c>
      <c r="AV45" s="31" t="e">
        <f t="shared" si="13"/>
        <v>#REF!</v>
      </c>
      <c r="AW45" s="32" t="e">
        <f t="shared" si="14"/>
        <v>#REF!</v>
      </c>
      <c r="AX45" s="30" t="e">
        <f t="shared" si="15"/>
        <v>#REF!</v>
      </c>
      <c r="AY45" s="31" t="e">
        <f t="shared" si="16"/>
        <v>#REF!</v>
      </c>
      <c r="AZ45" s="31" t="e">
        <f t="shared" si="17"/>
        <v>#REF!</v>
      </c>
      <c r="BA45" s="31" t="e">
        <f t="shared" si="18"/>
        <v>#REF!</v>
      </c>
      <c r="BB45" s="32" t="e">
        <f t="shared" si="19"/>
        <v>#REF!</v>
      </c>
      <c r="BC45" s="30" t="e">
        <f t="shared" si="20"/>
        <v>#REF!</v>
      </c>
      <c r="BD45" s="31" t="e">
        <f t="shared" si="21"/>
        <v>#REF!</v>
      </c>
      <c r="BE45" s="31" t="e">
        <f t="shared" si="22"/>
        <v>#REF!</v>
      </c>
      <c r="BF45" s="31" t="e">
        <f t="shared" si="23"/>
        <v>#REF!</v>
      </c>
      <c r="BG45" s="32" t="e">
        <f t="shared" si="24"/>
        <v>#REF!</v>
      </c>
    </row>
    <row r="46" spans="3:59" ht="15.75" thickBot="1" x14ac:dyDescent="0.3">
      <c r="C46" s="26">
        <v>262</v>
      </c>
      <c r="D46" s="27" t="s">
        <v>384</v>
      </c>
      <c r="E46" s="26">
        <v>5060</v>
      </c>
      <c r="F46" s="28" t="s">
        <v>47</v>
      </c>
      <c r="G46" s="34">
        <v>4074</v>
      </c>
      <c r="H46" s="28" t="s">
        <v>70</v>
      </c>
      <c r="I46" s="29"/>
      <c r="K46" s="17">
        <f>SUMIF('RECAP PDV'!$E:$E,$G46,'RECAP PDV'!K:K)</f>
        <v>180.66534999999999</v>
      </c>
      <c r="L46" s="17"/>
      <c r="M46" s="18"/>
      <c r="N46" s="17">
        <f>SUMIF('RECAP PDV'!$E:$E,$G46,'RECAP PDV'!N:N)</f>
        <v>22</v>
      </c>
      <c r="O46" s="17"/>
      <c r="P46" s="18"/>
      <c r="Q46" s="16"/>
      <c r="R46" s="16"/>
      <c r="S46" s="18"/>
      <c r="T46" s="17">
        <f>SUMIF('RECAP PDV'!$E:$E,$G46,'RECAP PDV'!T:T)</f>
        <v>0</v>
      </c>
      <c r="U46" s="16"/>
      <c r="V46" s="18"/>
      <c r="W46" s="17"/>
      <c r="X46" s="16"/>
      <c r="Y46" s="18"/>
      <c r="Z46" s="17">
        <f>SUMIF('RECAP PDV'!E:E,G46,'RECAP PDV'!Z:Z)</f>
        <v>-6</v>
      </c>
      <c r="AA46" s="16"/>
      <c r="AB46" s="18"/>
      <c r="AI46" s="30" t="e">
        <f t="shared" si="0"/>
        <v>#REF!</v>
      </c>
      <c r="AJ46" s="31" t="e">
        <f t="shared" si="1"/>
        <v>#REF!</v>
      </c>
      <c r="AK46" s="31" t="e">
        <f t="shared" si="2"/>
        <v>#REF!</v>
      </c>
      <c r="AL46" s="31" t="e">
        <f t="shared" si="3"/>
        <v>#REF!</v>
      </c>
      <c r="AM46" s="32" t="e">
        <f t="shared" si="4"/>
        <v>#REF!</v>
      </c>
      <c r="AN46" s="30" t="e">
        <f t="shared" si="5"/>
        <v>#REF!</v>
      </c>
      <c r="AO46" s="31" t="e">
        <f t="shared" si="6"/>
        <v>#REF!</v>
      </c>
      <c r="AP46" s="31" t="e">
        <f t="shared" si="7"/>
        <v>#REF!</v>
      </c>
      <c r="AQ46" s="31" t="e">
        <f t="shared" si="8"/>
        <v>#REF!</v>
      </c>
      <c r="AR46" s="32" t="e">
        <f t="shared" si="9"/>
        <v>#REF!</v>
      </c>
      <c r="AS46" s="30" t="e">
        <f t="shared" si="10"/>
        <v>#REF!</v>
      </c>
      <c r="AT46" s="31" t="e">
        <f t="shared" si="11"/>
        <v>#REF!</v>
      </c>
      <c r="AU46" s="31" t="e">
        <f t="shared" si="12"/>
        <v>#REF!</v>
      </c>
      <c r="AV46" s="31" t="e">
        <f t="shared" si="13"/>
        <v>#REF!</v>
      </c>
      <c r="AW46" s="32" t="e">
        <f t="shared" si="14"/>
        <v>#REF!</v>
      </c>
      <c r="AX46" s="30" t="e">
        <f t="shared" si="15"/>
        <v>#REF!</v>
      </c>
      <c r="AY46" s="31" t="e">
        <f t="shared" si="16"/>
        <v>#REF!</v>
      </c>
      <c r="AZ46" s="31" t="e">
        <f t="shared" si="17"/>
        <v>#REF!</v>
      </c>
      <c r="BA46" s="31" t="e">
        <f t="shared" si="18"/>
        <v>#REF!</v>
      </c>
      <c r="BB46" s="32" t="e">
        <f t="shared" si="19"/>
        <v>#REF!</v>
      </c>
      <c r="BC46" s="30" t="e">
        <f t="shared" si="20"/>
        <v>#REF!</v>
      </c>
      <c r="BD46" s="31" t="e">
        <f t="shared" si="21"/>
        <v>#REF!</v>
      </c>
      <c r="BE46" s="31" t="e">
        <f t="shared" si="22"/>
        <v>#REF!</v>
      </c>
      <c r="BF46" s="31" t="e">
        <f t="shared" si="23"/>
        <v>#REF!</v>
      </c>
      <c r="BG46" s="32" t="e">
        <f t="shared" si="24"/>
        <v>#REF!</v>
      </c>
    </row>
    <row r="47" spans="3:59" ht="15.75" thickBot="1" x14ac:dyDescent="0.3">
      <c r="C47" s="26">
        <v>262</v>
      </c>
      <c r="D47" s="27" t="s">
        <v>384</v>
      </c>
      <c r="E47" s="26">
        <v>5060</v>
      </c>
      <c r="F47" s="28" t="s">
        <v>47</v>
      </c>
      <c r="G47" s="34">
        <v>4079</v>
      </c>
      <c r="H47" s="28" t="s">
        <v>71</v>
      </c>
      <c r="I47" s="29"/>
      <c r="K47" s="17">
        <f>SUMIF('RECAP PDV'!$E:$E,$G47,'RECAP PDV'!K:K)</f>
        <v>57.054959999999987</v>
      </c>
      <c r="L47" s="17"/>
      <c r="M47" s="18"/>
      <c r="N47" s="17">
        <f>SUMIF('RECAP PDV'!$E:$E,$G47,'RECAP PDV'!N:N)</f>
        <v>246.66</v>
      </c>
      <c r="O47" s="17"/>
      <c r="P47" s="18"/>
      <c r="Q47" s="16"/>
      <c r="R47" s="16"/>
      <c r="S47" s="18"/>
      <c r="T47" s="17">
        <f>SUMIF('RECAP PDV'!$E:$E,$G47,'RECAP PDV'!T:T)</f>
        <v>4</v>
      </c>
      <c r="U47" s="16"/>
      <c r="V47" s="18"/>
      <c r="W47" s="17"/>
      <c r="X47" s="16"/>
      <c r="Y47" s="18"/>
      <c r="Z47" s="17">
        <f>SUMIF('RECAP PDV'!E:E,G47,'RECAP PDV'!Z:Z)</f>
        <v>-4</v>
      </c>
      <c r="AA47" s="16"/>
      <c r="AB47" s="18"/>
      <c r="AI47" s="30" t="e">
        <f t="shared" si="0"/>
        <v>#REF!</v>
      </c>
      <c r="AJ47" s="31" t="e">
        <f t="shared" si="1"/>
        <v>#REF!</v>
      </c>
      <c r="AK47" s="31" t="e">
        <f t="shared" si="2"/>
        <v>#REF!</v>
      </c>
      <c r="AL47" s="31" t="e">
        <f t="shared" si="3"/>
        <v>#REF!</v>
      </c>
      <c r="AM47" s="32" t="e">
        <f t="shared" si="4"/>
        <v>#REF!</v>
      </c>
      <c r="AN47" s="30" t="e">
        <f t="shared" si="5"/>
        <v>#REF!</v>
      </c>
      <c r="AO47" s="31" t="e">
        <f t="shared" si="6"/>
        <v>#REF!</v>
      </c>
      <c r="AP47" s="31" t="e">
        <f t="shared" si="7"/>
        <v>#REF!</v>
      </c>
      <c r="AQ47" s="31" t="e">
        <f t="shared" si="8"/>
        <v>#REF!</v>
      </c>
      <c r="AR47" s="32" t="e">
        <f t="shared" si="9"/>
        <v>#REF!</v>
      </c>
      <c r="AS47" s="30" t="e">
        <f t="shared" si="10"/>
        <v>#REF!</v>
      </c>
      <c r="AT47" s="31" t="e">
        <f t="shared" si="11"/>
        <v>#REF!</v>
      </c>
      <c r="AU47" s="31" t="e">
        <f t="shared" si="12"/>
        <v>#REF!</v>
      </c>
      <c r="AV47" s="31" t="e">
        <f t="shared" si="13"/>
        <v>#REF!</v>
      </c>
      <c r="AW47" s="32" t="e">
        <f t="shared" si="14"/>
        <v>#REF!</v>
      </c>
      <c r="AX47" s="30" t="e">
        <f t="shared" si="15"/>
        <v>#REF!</v>
      </c>
      <c r="AY47" s="31" t="e">
        <f t="shared" si="16"/>
        <v>#REF!</v>
      </c>
      <c r="AZ47" s="31" t="e">
        <f t="shared" si="17"/>
        <v>#REF!</v>
      </c>
      <c r="BA47" s="31" t="e">
        <f t="shared" si="18"/>
        <v>#REF!</v>
      </c>
      <c r="BB47" s="32" t="e">
        <f t="shared" si="19"/>
        <v>#REF!</v>
      </c>
      <c r="BC47" s="30" t="e">
        <f t="shared" si="20"/>
        <v>#REF!</v>
      </c>
      <c r="BD47" s="31" t="e">
        <f t="shared" si="21"/>
        <v>#REF!</v>
      </c>
      <c r="BE47" s="31" t="e">
        <f t="shared" si="22"/>
        <v>#REF!</v>
      </c>
      <c r="BF47" s="31" t="e">
        <f t="shared" si="23"/>
        <v>#REF!</v>
      </c>
      <c r="BG47" s="32" t="e">
        <f t="shared" si="24"/>
        <v>#REF!</v>
      </c>
    </row>
    <row r="48" spans="3:59" ht="15.75" thickBot="1" x14ac:dyDescent="0.3">
      <c r="C48" s="26">
        <v>262</v>
      </c>
      <c r="D48" s="27" t="s">
        <v>384</v>
      </c>
      <c r="E48" s="26">
        <v>5060</v>
      </c>
      <c r="F48" s="28" t="s">
        <v>47</v>
      </c>
      <c r="G48" s="34">
        <v>4031</v>
      </c>
      <c r="H48" s="28" t="s">
        <v>72</v>
      </c>
      <c r="I48" s="29"/>
      <c r="K48" s="17">
        <f>SUMIF('RECAP PDV'!$E:$E,$G48,'RECAP PDV'!K:K)</f>
        <v>525.3288399999999</v>
      </c>
      <c r="L48" s="17"/>
      <c r="M48" s="18"/>
      <c r="N48" s="17">
        <f>SUMIF('RECAP PDV'!$E:$E,$G48,'RECAP PDV'!N:N)</f>
        <v>404.2</v>
      </c>
      <c r="O48" s="17"/>
      <c r="P48" s="18"/>
      <c r="Q48" s="16"/>
      <c r="R48" s="16"/>
      <c r="S48" s="18"/>
      <c r="T48" s="17">
        <f>SUMIF('RECAP PDV'!$E:$E,$G48,'RECAP PDV'!T:T)</f>
        <v>12</v>
      </c>
      <c r="U48" s="16"/>
      <c r="V48" s="18"/>
      <c r="W48" s="17"/>
      <c r="X48" s="16"/>
      <c r="Y48" s="18"/>
      <c r="Z48" s="17">
        <f>SUMIF('RECAP PDV'!E:E,G48,'RECAP PDV'!Z:Z)</f>
        <v>5</v>
      </c>
      <c r="AA48" s="16"/>
      <c r="AB48" s="18"/>
      <c r="AI48" s="30" t="e">
        <f t="shared" si="0"/>
        <v>#REF!</v>
      </c>
      <c r="AJ48" s="31" t="e">
        <f t="shared" si="1"/>
        <v>#REF!</v>
      </c>
      <c r="AK48" s="31" t="e">
        <f t="shared" si="2"/>
        <v>#REF!</v>
      </c>
      <c r="AL48" s="31" t="e">
        <f t="shared" si="3"/>
        <v>#REF!</v>
      </c>
      <c r="AM48" s="32" t="e">
        <f t="shared" si="4"/>
        <v>#REF!</v>
      </c>
      <c r="AN48" s="30" t="e">
        <f t="shared" si="5"/>
        <v>#REF!</v>
      </c>
      <c r="AO48" s="31" t="e">
        <f t="shared" si="6"/>
        <v>#REF!</v>
      </c>
      <c r="AP48" s="31" t="e">
        <f t="shared" si="7"/>
        <v>#REF!</v>
      </c>
      <c r="AQ48" s="31" t="e">
        <f t="shared" si="8"/>
        <v>#REF!</v>
      </c>
      <c r="AR48" s="32" t="e">
        <f t="shared" si="9"/>
        <v>#REF!</v>
      </c>
      <c r="AS48" s="30" t="e">
        <f t="shared" si="10"/>
        <v>#REF!</v>
      </c>
      <c r="AT48" s="31" t="e">
        <f t="shared" si="11"/>
        <v>#REF!</v>
      </c>
      <c r="AU48" s="31" t="e">
        <f t="shared" si="12"/>
        <v>#REF!</v>
      </c>
      <c r="AV48" s="31" t="e">
        <f t="shared" si="13"/>
        <v>#REF!</v>
      </c>
      <c r="AW48" s="32" t="e">
        <f t="shared" si="14"/>
        <v>#REF!</v>
      </c>
      <c r="AX48" s="30" t="e">
        <f t="shared" si="15"/>
        <v>#REF!</v>
      </c>
      <c r="AY48" s="31" t="e">
        <f t="shared" si="16"/>
        <v>#REF!</v>
      </c>
      <c r="AZ48" s="31" t="e">
        <f t="shared" si="17"/>
        <v>#REF!</v>
      </c>
      <c r="BA48" s="31" t="e">
        <f t="shared" si="18"/>
        <v>#REF!</v>
      </c>
      <c r="BB48" s="32" t="e">
        <f t="shared" si="19"/>
        <v>#REF!</v>
      </c>
      <c r="BC48" s="30" t="e">
        <f t="shared" si="20"/>
        <v>#REF!</v>
      </c>
      <c r="BD48" s="31" t="e">
        <f t="shared" si="21"/>
        <v>#REF!</v>
      </c>
      <c r="BE48" s="31" t="e">
        <f t="shared" si="22"/>
        <v>#REF!</v>
      </c>
      <c r="BF48" s="31" t="e">
        <f t="shared" si="23"/>
        <v>#REF!</v>
      </c>
      <c r="BG48" s="32" t="e">
        <f t="shared" si="24"/>
        <v>#REF!</v>
      </c>
    </row>
    <row r="49" spans="3:59" ht="15.75" thickBot="1" x14ac:dyDescent="0.3">
      <c r="C49" s="26">
        <v>262</v>
      </c>
      <c r="D49" s="27" t="s">
        <v>384</v>
      </c>
      <c r="E49" s="26">
        <v>5060</v>
      </c>
      <c r="F49" s="28" t="s">
        <v>47</v>
      </c>
      <c r="G49" s="34">
        <v>4071</v>
      </c>
      <c r="H49" s="28" t="s">
        <v>73</v>
      </c>
      <c r="I49" s="29"/>
      <c r="K49" s="17">
        <f>SUMIF('RECAP PDV'!$E:$E,$G49,'RECAP PDV'!K:K)</f>
        <v>683.16761999999994</v>
      </c>
      <c r="L49" s="17"/>
      <c r="M49" s="18"/>
      <c r="N49" s="17">
        <f>SUMIF('RECAP PDV'!$E:$E,$G49,'RECAP PDV'!N:N)</f>
        <v>1560.6</v>
      </c>
      <c r="O49" s="17"/>
      <c r="P49" s="18"/>
      <c r="Q49" s="16"/>
      <c r="R49" s="16"/>
      <c r="S49" s="18"/>
      <c r="T49" s="17">
        <f>SUMIF('RECAP PDV'!$E:$E,$G49,'RECAP PDV'!T:T)</f>
        <v>29</v>
      </c>
      <c r="U49" s="16"/>
      <c r="V49" s="18"/>
      <c r="W49" s="17"/>
      <c r="X49" s="16"/>
      <c r="Y49" s="18"/>
      <c r="Z49" s="17">
        <f>SUMIF('RECAP PDV'!E:E,G49,'RECAP PDV'!Z:Z)</f>
        <v>2</v>
      </c>
      <c r="AA49" s="16"/>
      <c r="AB49" s="18"/>
      <c r="AI49" s="30" t="e">
        <f t="shared" si="0"/>
        <v>#REF!</v>
      </c>
      <c r="AJ49" s="31" t="e">
        <f t="shared" si="1"/>
        <v>#REF!</v>
      </c>
      <c r="AK49" s="31" t="e">
        <f t="shared" si="2"/>
        <v>#REF!</v>
      </c>
      <c r="AL49" s="31" t="e">
        <f t="shared" si="3"/>
        <v>#REF!</v>
      </c>
      <c r="AM49" s="32" t="e">
        <f t="shared" si="4"/>
        <v>#REF!</v>
      </c>
      <c r="AN49" s="30" t="e">
        <f t="shared" si="5"/>
        <v>#REF!</v>
      </c>
      <c r="AO49" s="31" t="e">
        <f t="shared" si="6"/>
        <v>#REF!</v>
      </c>
      <c r="AP49" s="31" t="e">
        <f t="shared" si="7"/>
        <v>#REF!</v>
      </c>
      <c r="AQ49" s="31" t="e">
        <f t="shared" si="8"/>
        <v>#REF!</v>
      </c>
      <c r="AR49" s="32" t="e">
        <f t="shared" si="9"/>
        <v>#REF!</v>
      </c>
      <c r="AS49" s="30" t="e">
        <f t="shared" si="10"/>
        <v>#REF!</v>
      </c>
      <c r="AT49" s="31" t="e">
        <f t="shared" si="11"/>
        <v>#REF!</v>
      </c>
      <c r="AU49" s="31" t="e">
        <f t="shared" si="12"/>
        <v>#REF!</v>
      </c>
      <c r="AV49" s="31" t="e">
        <f t="shared" si="13"/>
        <v>#REF!</v>
      </c>
      <c r="AW49" s="32" t="e">
        <f t="shared" si="14"/>
        <v>#REF!</v>
      </c>
      <c r="AX49" s="30" t="e">
        <f t="shared" si="15"/>
        <v>#REF!</v>
      </c>
      <c r="AY49" s="31" t="e">
        <f t="shared" si="16"/>
        <v>#REF!</v>
      </c>
      <c r="AZ49" s="31" t="e">
        <f t="shared" si="17"/>
        <v>#REF!</v>
      </c>
      <c r="BA49" s="31" t="e">
        <f t="shared" si="18"/>
        <v>#REF!</v>
      </c>
      <c r="BB49" s="32" t="e">
        <f t="shared" si="19"/>
        <v>#REF!</v>
      </c>
      <c r="BC49" s="30" t="e">
        <f t="shared" si="20"/>
        <v>#REF!</v>
      </c>
      <c r="BD49" s="31" t="e">
        <f t="shared" si="21"/>
        <v>#REF!</v>
      </c>
      <c r="BE49" s="31" t="e">
        <f t="shared" si="22"/>
        <v>#REF!</v>
      </c>
      <c r="BF49" s="31" t="e">
        <f t="shared" si="23"/>
        <v>#REF!</v>
      </c>
      <c r="BG49" s="32" t="e">
        <f t="shared" si="24"/>
        <v>#REF!</v>
      </c>
    </row>
    <row r="50" spans="3:59" ht="15.75" thickBot="1" x14ac:dyDescent="0.3">
      <c r="C50" s="26">
        <v>262</v>
      </c>
      <c r="D50" s="27" t="s">
        <v>384</v>
      </c>
      <c r="E50" s="26">
        <v>5060</v>
      </c>
      <c r="F50" s="28" t="s">
        <v>47</v>
      </c>
      <c r="G50" s="34">
        <v>4080</v>
      </c>
      <c r="H50" s="28" t="s">
        <v>77</v>
      </c>
      <c r="I50" s="29"/>
      <c r="K50" s="17">
        <f>SUMIF('RECAP PDV'!$E:$E,$G50,'RECAP PDV'!K:K)</f>
        <v>116.41050999999996</v>
      </c>
      <c r="L50" s="17"/>
      <c r="M50" s="18"/>
      <c r="N50" s="17">
        <f>SUMIF('RECAP PDV'!$E:$E,$G50,'RECAP PDV'!N:N)</f>
        <v>665.77083000000005</v>
      </c>
      <c r="O50" s="17"/>
      <c r="P50" s="18"/>
      <c r="Q50" s="16"/>
      <c r="R50" s="16"/>
      <c r="S50" s="18"/>
      <c r="T50" s="17">
        <f>SUMIF('RECAP PDV'!$E:$E,$G50,'RECAP PDV'!T:T)</f>
        <v>9</v>
      </c>
      <c r="U50" s="16"/>
      <c r="V50" s="18"/>
      <c r="W50" s="17"/>
      <c r="X50" s="16"/>
      <c r="Y50" s="18"/>
      <c r="Z50" s="17">
        <f>SUMIF('RECAP PDV'!E:E,G50,'RECAP PDV'!Z:Z)</f>
        <v>3</v>
      </c>
      <c r="AA50" s="16"/>
      <c r="AB50" s="18"/>
      <c r="AI50" s="30" t="e">
        <f t="shared" si="0"/>
        <v>#REF!</v>
      </c>
      <c r="AJ50" s="31" t="e">
        <f t="shared" si="1"/>
        <v>#REF!</v>
      </c>
      <c r="AK50" s="31" t="e">
        <f t="shared" si="2"/>
        <v>#REF!</v>
      </c>
      <c r="AL50" s="31" t="e">
        <f t="shared" si="3"/>
        <v>#REF!</v>
      </c>
      <c r="AM50" s="32" t="e">
        <f t="shared" si="4"/>
        <v>#REF!</v>
      </c>
      <c r="AN50" s="30" t="e">
        <f t="shared" si="5"/>
        <v>#REF!</v>
      </c>
      <c r="AO50" s="31" t="e">
        <f t="shared" si="6"/>
        <v>#REF!</v>
      </c>
      <c r="AP50" s="31" t="e">
        <f t="shared" si="7"/>
        <v>#REF!</v>
      </c>
      <c r="AQ50" s="31" t="e">
        <f t="shared" si="8"/>
        <v>#REF!</v>
      </c>
      <c r="AR50" s="32" t="e">
        <f t="shared" si="9"/>
        <v>#REF!</v>
      </c>
      <c r="AS50" s="30" t="e">
        <f t="shared" si="10"/>
        <v>#REF!</v>
      </c>
      <c r="AT50" s="31" t="e">
        <f t="shared" si="11"/>
        <v>#REF!</v>
      </c>
      <c r="AU50" s="31" t="e">
        <f t="shared" si="12"/>
        <v>#REF!</v>
      </c>
      <c r="AV50" s="31" t="e">
        <f t="shared" si="13"/>
        <v>#REF!</v>
      </c>
      <c r="AW50" s="32" t="e">
        <f t="shared" si="14"/>
        <v>#REF!</v>
      </c>
      <c r="AX50" s="30" t="e">
        <f t="shared" si="15"/>
        <v>#REF!</v>
      </c>
      <c r="AY50" s="31" t="e">
        <f t="shared" si="16"/>
        <v>#REF!</v>
      </c>
      <c r="AZ50" s="31" t="e">
        <f t="shared" si="17"/>
        <v>#REF!</v>
      </c>
      <c r="BA50" s="31" t="e">
        <f t="shared" si="18"/>
        <v>#REF!</v>
      </c>
      <c r="BB50" s="32" t="e">
        <f t="shared" si="19"/>
        <v>#REF!</v>
      </c>
      <c r="BC50" s="30" t="e">
        <f t="shared" si="20"/>
        <v>#REF!</v>
      </c>
      <c r="BD50" s="31" t="e">
        <f t="shared" si="21"/>
        <v>#REF!</v>
      </c>
      <c r="BE50" s="31" t="e">
        <f t="shared" si="22"/>
        <v>#REF!</v>
      </c>
      <c r="BF50" s="31" t="e">
        <f t="shared" si="23"/>
        <v>#REF!</v>
      </c>
      <c r="BG50" s="32" t="e">
        <f t="shared" si="24"/>
        <v>#REF!</v>
      </c>
    </row>
    <row r="51" spans="3:59" ht="15.75" thickBot="1" x14ac:dyDescent="0.3">
      <c r="C51" s="26">
        <v>262</v>
      </c>
      <c r="D51" s="27" t="s">
        <v>384</v>
      </c>
      <c r="E51" s="26">
        <v>5101</v>
      </c>
      <c r="F51" s="28" t="s">
        <v>78</v>
      </c>
      <c r="G51" s="34">
        <v>4113</v>
      </c>
      <c r="H51" s="28" t="s">
        <v>79</v>
      </c>
      <c r="I51" s="29"/>
      <c r="K51" s="17">
        <f>SUMIF('RECAP PDV'!$E:$E,$G51,'RECAP PDV'!K:K)</f>
        <v>409.91048999999998</v>
      </c>
      <c r="L51" s="17"/>
      <c r="M51" s="18"/>
      <c r="N51" s="17">
        <f>SUMIF('RECAP PDV'!$E:$E,$G51,'RECAP PDV'!N:N)</f>
        <v>85.2</v>
      </c>
      <c r="O51" s="17"/>
      <c r="P51" s="18"/>
      <c r="Q51" s="16"/>
      <c r="R51" s="16"/>
      <c r="S51" s="18"/>
      <c r="T51" s="17">
        <f>SUMIF('RECAP PDV'!$E:$E,$G51,'RECAP PDV'!T:T)</f>
        <v>6</v>
      </c>
      <c r="U51" s="16"/>
      <c r="V51" s="18"/>
      <c r="W51" s="17"/>
      <c r="X51" s="16"/>
      <c r="Y51" s="18"/>
      <c r="Z51" s="17">
        <f>SUMIF('RECAP PDV'!E:E,G51,'RECAP PDV'!Z:Z)</f>
        <v>-7</v>
      </c>
      <c r="AA51" s="16"/>
      <c r="AB51" s="18"/>
      <c r="AI51" s="30" t="e">
        <f t="shared" si="0"/>
        <v>#REF!</v>
      </c>
      <c r="AJ51" s="31" t="e">
        <f t="shared" si="1"/>
        <v>#REF!</v>
      </c>
      <c r="AK51" s="31" t="e">
        <f t="shared" si="2"/>
        <v>#REF!</v>
      </c>
      <c r="AL51" s="31" t="e">
        <f t="shared" si="3"/>
        <v>#REF!</v>
      </c>
      <c r="AM51" s="32" t="e">
        <f t="shared" si="4"/>
        <v>#REF!</v>
      </c>
      <c r="AN51" s="30" t="e">
        <f t="shared" si="5"/>
        <v>#REF!</v>
      </c>
      <c r="AO51" s="31" t="e">
        <f t="shared" si="6"/>
        <v>#REF!</v>
      </c>
      <c r="AP51" s="31" t="e">
        <f t="shared" si="7"/>
        <v>#REF!</v>
      </c>
      <c r="AQ51" s="31" t="e">
        <f t="shared" si="8"/>
        <v>#REF!</v>
      </c>
      <c r="AR51" s="32" t="e">
        <f t="shared" si="9"/>
        <v>#REF!</v>
      </c>
      <c r="AS51" s="30" t="e">
        <f t="shared" si="10"/>
        <v>#REF!</v>
      </c>
      <c r="AT51" s="31" t="e">
        <f t="shared" si="11"/>
        <v>#REF!</v>
      </c>
      <c r="AU51" s="31" t="e">
        <f t="shared" si="12"/>
        <v>#REF!</v>
      </c>
      <c r="AV51" s="31" t="e">
        <f t="shared" si="13"/>
        <v>#REF!</v>
      </c>
      <c r="AW51" s="32" t="e">
        <f t="shared" si="14"/>
        <v>#REF!</v>
      </c>
      <c r="AX51" s="30" t="e">
        <f t="shared" si="15"/>
        <v>#REF!</v>
      </c>
      <c r="AY51" s="31" t="e">
        <f t="shared" si="16"/>
        <v>#REF!</v>
      </c>
      <c r="AZ51" s="31" t="e">
        <f t="shared" si="17"/>
        <v>#REF!</v>
      </c>
      <c r="BA51" s="31" t="e">
        <f t="shared" si="18"/>
        <v>#REF!</v>
      </c>
      <c r="BB51" s="32" t="e">
        <f t="shared" si="19"/>
        <v>#REF!</v>
      </c>
      <c r="BC51" s="30" t="e">
        <f t="shared" si="20"/>
        <v>#REF!</v>
      </c>
      <c r="BD51" s="31" t="e">
        <f t="shared" si="21"/>
        <v>#REF!</v>
      </c>
      <c r="BE51" s="31" t="e">
        <f t="shared" si="22"/>
        <v>#REF!</v>
      </c>
      <c r="BF51" s="31" t="e">
        <f t="shared" si="23"/>
        <v>#REF!</v>
      </c>
      <c r="BG51" s="32" t="e">
        <f t="shared" si="24"/>
        <v>#REF!</v>
      </c>
    </row>
    <row r="52" spans="3:59" ht="15.75" thickBot="1" x14ac:dyDescent="0.3">
      <c r="C52" s="26">
        <v>262</v>
      </c>
      <c r="D52" s="27" t="s">
        <v>384</v>
      </c>
      <c r="E52" s="26">
        <v>5101</v>
      </c>
      <c r="F52" s="28" t="s">
        <v>78</v>
      </c>
      <c r="G52" s="34">
        <v>4111</v>
      </c>
      <c r="H52" s="28" t="s">
        <v>80</v>
      </c>
      <c r="I52" s="29"/>
      <c r="K52" s="17">
        <f>SUMIF('RECAP PDV'!$E:$E,$G52,'RECAP PDV'!K:K)</f>
        <v>59.119559999999922</v>
      </c>
      <c r="L52" s="17"/>
      <c r="M52" s="18"/>
      <c r="N52" s="17">
        <f>SUMIF('RECAP PDV'!$E:$E,$G52,'RECAP PDV'!N:N)</f>
        <v>664.81667000000004</v>
      </c>
      <c r="O52" s="17"/>
      <c r="P52" s="18"/>
      <c r="Q52" s="16"/>
      <c r="R52" s="16"/>
      <c r="S52" s="18"/>
      <c r="T52" s="17">
        <f>SUMIF('RECAP PDV'!$E:$E,$G52,'RECAP PDV'!T:T)</f>
        <v>9</v>
      </c>
      <c r="U52" s="16"/>
      <c r="V52" s="18"/>
      <c r="W52" s="17"/>
      <c r="X52" s="16"/>
      <c r="Y52" s="18"/>
      <c r="Z52" s="17">
        <f>SUMIF('RECAP PDV'!E:E,G52,'RECAP PDV'!Z:Z)</f>
        <v>0</v>
      </c>
      <c r="AA52" s="16"/>
      <c r="AB52" s="18"/>
      <c r="AI52" s="30" t="e">
        <f t="shared" si="0"/>
        <v>#REF!</v>
      </c>
      <c r="AJ52" s="31" t="e">
        <f t="shared" si="1"/>
        <v>#REF!</v>
      </c>
      <c r="AK52" s="31" t="e">
        <f t="shared" si="2"/>
        <v>#REF!</v>
      </c>
      <c r="AL52" s="31" t="e">
        <f t="shared" si="3"/>
        <v>#REF!</v>
      </c>
      <c r="AM52" s="32" t="e">
        <f t="shared" si="4"/>
        <v>#REF!</v>
      </c>
      <c r="AN52" s="30" t="e">
        <f t="shared" si="5"/>
        <v>#REF!</v>
      </c>
      <c r="AO52" s="31" t="e">
        <f t="shared" si="6"/>
        <v>#REF!</v>
      </c>
      <c r="AP52" s="31" t="e">
        <f t="shared" si="7"/>
        <v>#REF!</v>
      </c>
      <c r="AQ52" s="31" t="e">
        <f t="shared" si="8"/>
        <v>#REF!</v>
      </c>
      <c r="AR52" s="32" t="e">
        <f t="shared" si="9"/>
        <v>#REF!</v>
      </c>
      <c r="AS52" s="30" t="e">
        <f t="shared" si="10"/>
        <v>#REF!</v>
      </c>
      <c r="AT52" s="31" t="e">
        <f t="shared" si="11"/>
        <v>#REF!</v>
      </c>
      <c r="AU52" s="31" t="e">
        <f t="shared" si="12"/>
        <v>#REF!</v>
      </c>
      <c r="AV52" s="31" t="e">
        <f t="shared" si="13"/>
        <v>#REF!</v>
      </c>
      <c r="AW52" s="32" t="e">
        <f t="shared" si="14"/>
        <v>#REF!</v>
      </c>
      <c r="AX52" s="30" t="e">
        <f t="shared" si="15"/>
        <v>#REF!</v>
      </c>
      <c r="AY52" s="31" t="e">
        <f t="shared" si="16"/>
        <v>#REF!</v>
      </c>
      <c r="AZ52" s="31" t="e">
        <f t="shared" si="17"/>
        <v>#REF!</v>
      </c>
      <c r="BA52" s="31" t="e">
        <f t="shared" si="18"/>
        <v>#REF!</v>
      </c>
      <c r="BB52" s="32" t="e">
        <f t="shared" si="19"/>
        <v>#REF!</v>
      </c>
      <c r="BC52" s="30" t="e">
        <f t="shared" si="20"/>
        <v>#REF!</v>
      </c>
      <c r="BD52" s="31" t="e">
        <f t="shared" si="21"/>
        <v>#REF!</v>
      </c>
      <c r="BE52" s="31" t="e">
        <f t="shared" si="22"/>
        <v>#REF!</v>
      </c>
      <c r="BF52" s="31" t="e">
        <f t="shared" si="23"/>
        <v>#REF!</v>
      </c>
      <c r="BG52" s="32" t="e">
        <f t="shared" si="24"/>
        <v>#REF!</v>
      </c>
    </row>
    <row r="53" spans="3:59" ht="15.75" thickBot="1" x14ac:dyDescent="0.3">
      <c r="C53" s="26">
        <v>262</v>
      </c>
      <c r="D53" s="27" t="s">
        <v>384</v>
      </c>
      <c r="E53" s="26">
        <v>5101</v>
      </c>
      <c r="F53" s="28" t="s">
        <v>78</v>
      </c>
      <c r="G53" s="34">
        <v>4104</v>
      </c>
      <c r="H53" s="28" t="s">
        <v>81</v>
      </c>
      <c r="I53" s="29"/>
      <c r="K53" s="17">
        <f>SUMIF('RECAP PDV'!$E:$E,$G53,'RECAP PDV'!K:K)</f>
        <v>-129.69220999999987</v>
      </c>
      <c r="L53" s="17"/>
      <c r="M53" s="18"/>
      <c r="N53" s="17">
        <f>SUMIF('RECAP PDV'!$E:$E,$G53,'RECAP PDV'!N:N)</f>
        <v>697.78</v>
      </c>
      <c r="O53" s="17"/>
      <c r="P53" s="18"/>
      <c r="Q53" s="16"/>
      <c r="R53" s="16"/>
      <c r="S53" s="18"/>
      <c r="T53" s="17">
        <f>SUMIF('RECAP PDV'!$E:$E,$G53,'RECAP PDV'!T:T)</f>
        <v>6</v>
      </c>
      <c r="U53" s="16"/>
      <c r="V53" s="18"/>
      <c r="W53" s="17"/>
      <c r="X53" s="16"/>
      <c r="Y53" s="18"/>
      <c r="Z53" s="17">
        <f>SUMIF('RECAP PDV'!E:E,G53,'RECAP PDV'!Z:Z)</f>
        <v>-13</v>
      </c>
      <c r="AA53" s="16"/>
      <c r="AB53" s="18"/>
      <c r="AI53" s="30" t="e">
        <f t="shared" si="0"/>
        <v>#REF!</v>
      </c>
      <c r="AJ53" s="31" t="e">
        <f t="shared" si="1"/>
        <v>#REF!</v>
      </c>
      <c r="AK53" s="31" t="e">
        <f t="shared" si="2"/>
        <v>#REF!</v>
      </c>
      <c r="AL53" s="31" t="e">
        <f t="shared" si="3"/>
        <v>#REF!</v>
      </c>
      <c r="AM53" s="32" t="e">
        <f t="shared" si="4"/>
        <v>#REF!</v>
      </c>
      <c r="AN53" s="30" t="e">
        <f t="shared" si="5"/>
        <v>#REF!</v>
      </c>
      <c r="AO53" s="31" t="e">
        <f t="shared" si="6"/>
        <v>#REF!</v>
      </c>
      <c r="AP53" s="31" t="e">
        <f t="shared" si="7"/>
        <v>#REF!</v>
      </c>
      <c r="AQ53" s="31" t="e">
        <f t="shared" si="8"/>
        <v>#REF!</v>
      </c>
      <c r="AR53" s="32" t="e">
        <f t="shared" si="9"/>
        <v>#REF!</v>
      </c>
      <c r="AS53" s="30" t="e">
        <f t="shared" si="10"/>
        <v>#REF!</v>
      </c>
      <c r="AT53" s="31" t="e">
        <f t="shared" si="11"/>
        <v>#REF!</v>
      </c>
      <c r="AU53" s="31" t="e">
        <f t="shared" si="12"/>
        <v>#REF!</v>
      </c>
      <c r="AV53" s="31" t="e">
        <f t="shared" si="13"/>
        <v>#REF!</v>
      </c>
      <c r="AW53" s="32" t="e">
        <f t="shared" si="14"/>
        <v>#REF!</v>
      </c>
      <c r="AX53" s="30" t="e">
        <f t="shared" si="15"/>
        <v>#REF!</v>
      </c>
      <c r="AY53" s="31" t="e">
        <f t="shared" si="16"/>
        <v>#REF!</v>
      </c>
      <c r="AZ53" s="31" t="e">
        <f t="shared" si="17"/>
        <v>#REF!</v>
      </c>
      <c r="BA53" s="31" t="e">
        <f t="shared" si="18"/>
        <v>#REF!</v>
      </c>
      <c r="BB53" s="32" t="e">
        <f t="shared" si="19"/>
        <v>#REF!</v>
      </c>
      <c r="BC53" s="30" t="e">
        <f t="shared" si="20"/>
        <v>#REF!</v>
      </c>
      <c r="BD53" s="31" t="e">
        <f t="shared" si="21"/>
        <v>#REF!</v>
      </c>
      <c r="BE53" s="31" t="e">
        <f t="shared" si="22"/>
        <v>#REF!</v>
      </c>
      <c r="BF53" s="31" t="e">
        <f t="shared" si="23"/>
        <v>#REF!</v>
      </c>
      <c r="BG53" s="32" t="e">
        <f t="shared" si="24"/>
        <v>#REF!</v>
      </c>
    </row>
    <row r="54" spans="3:59" ht="15.75" thickBot="1" x14ac:dyDescent="0.3">
      <c r="C54" s="26">
        <v>262</v>
      </c>
      <c r="D54" s="27" t="s">
        <v>384</v>
      </c>
      <c r="E54" s="26">
        <v>5101</v>
      </c>
      <c r="F54" s="28" t="s">
        <v>78</v>
      </c>
      <c r="G54" s="34">
        <v>4008</v>
      </c>
      <c r="H54" s="28" t="s">
        <v>82</v>
      </c>
      <c r="I54" s="29"/>
      <c r="K54" s="17">
        <f>SUMIF('RECAP PDV'!$E:$E,$G54,'RECAP PDV'!K:K)</f>
        <v>-253.93540000000004</v>
      </c>
      <c r="L54" s="17"/>
      <c r="M54" s="18"/>
      <c r="N54" s="17">
        <f>SUMIF('RECAP PDV'!$E:$E,$G54,'RECAP PDV'!N:N)</f>
        <v>221.20483999999999</v>
      </c>
      <c r="O54" s="17"/>
      <c r="P54" s="18"/>
      <c r="Q54" s="16"/>
      <c r="R54" s="16"/>
      <c r="S54" s="18"/>
      <c r="T54" s="17">
        <f>SUMIF('RECAP PDV'!$E:$E,$G54,'RECAP PDV'!T:T)</f>
        <v>10</v>
      </c>
      <c r="U54" s="16"/>
      <c r="V54" s="18"/>
      <c r="W54" s="17"/>
      <c r="X54" s="16"/>
      <c r="Y54" s="18"/>
      <c r="Z54" s="17">
        <f>SUMIF('RECAP PDV'!E:E,G54,'RECAP PDV'!Z:Z)</f>
        <v>2</v>
      </c>
      <c r="AA54" s="16"/>
      <c r="AB54" s="18"/>
      <c r="AI54" s="30" t="e">
        <f t="shared" si="0"/>
        <v>#REF!</v>
      </c>
      <c r="AJ54" s="31" t="e">
        <f t="shared" si="1"/>
        <v>#REF!</v>
      </c>
      <c r="AK54" s="31" t="e">
        <f t="shared" si="2"/>
        <v>#REF!</v>
      </c>
      <c r="AL54" s="31" t="e">
        <f t="shared" si="3"/>
        <v>#REF!</v>
      </c>
      <c r="AM54" s="32" t="e">
        <f t="shared" si="4"/>
        <v>#REF!</v>
      </c>
      <c r="AN54" s="30" t="e">
        <f t="shared" si="5"/>
        <v>#REF!</v>
      </c>
      <c r="AO54" s="31" t="e">
        <f t="shared" si="6"/>
        <v>#REF!</v>
      </c>
      <c r="AP54" s="31" t="e">
        <f t="shared" si="7"/>
        <v>#REF!</v>
      </c>
      <c r="AQ54" s="31" t="e">
        <f t="shared" si="8"/>
        <v>#REF!</v>
      </c>
      <c r="AR54" s="32" t="e">
        <f t="shared" si="9"/>
        <v>#REF!</v>
      </c>
      <c r="AS54" s="30" t="e">
        <f t="shared" si="10"/>
        <v>#REF!</v>
      </c>
      <c r="AT54" s="31" t="e">
        <f t="shared" si="11"/>
        <v>#REF!</v>
      </c>
      <c r="AU54" s="31" t="e">
        <f t="shared" si="12"/>
        <v>#REF!</v>
      </c>
      <c r="AV54" s="31" t="e">
        <f t="shared" si="13"/>
        <v>#REF!</v>
      </c>
      <c r="AW54" s="32" t="e">
        <f t="shared" si="14"/>
        <v>#REF!</v>
      </c>
      <c r="AX54" s="30" t="e">
        <f t="shared" si="15"/>
        <v>#REF!</v>
      </c>
      <c r="AY54" s="31" t="e">
        <f t="shared" si="16"/>
        <v>#REF!</v>
      </c>
      <c r="AZ54" s="31" t="e">
        <f t="shared" si="17"/>
        <v>#REF!</v>
      </c>
      <c r="BA54" s="31" t="e">
        <f t="shared" si="18"/>
        <v>#REF!</v>
      </c>
      <c r="BB54" s="32" t="e">
        <f t="shared" si="19"/>
        <v>#REF!</v>
      </c>
      <c r="BC54" s="30" t="e">
        <f t="shared" si="20"/>
        <v>#REF!</v>
      </c>
      <c r="BD54" s="31" t="e">
        <f t="shared" si="21"/>
        <v>#REF!</v>
      </c>
      <c r="BE54" s="31" t="e">
        <f t="shared" si="22"/>
        <v>#REF!</v>
      </c>
      <c r="BF54" s="31" t="e">
        <f t="shared" si="23"/>
        <v>#REF!</v>
      </c>
      <c r="BG54" s="32" t="e">
        <f t="shared" si="24"/>
        <v>#REF!</v>
      </c>
    </row>
    <row r="55" spans="3:59" ht="15.75" thickBot="1" x14ac:dyDescent="0.3">
      <c r="C55" s="26">
        <v>262</v>
      </c>
      <c r="D55" s="27" t="s">
        <v>384</v>
      </c>
      <c r="E55" s="26">
        <v>5101</v>
      </c>
      <c r="F55" s="28" t="s">
        <v>78</v>
      </c>
      <c r="G55" s="34">
        <v>4007</v>
      </c>
      <c r="H55" s="28" t="s">
        <v>83</v>
      </c>
      <c r="I55" s="29"/>
      <c r="K55" s="17">
        <f>SUMIF('RECAP PDV'!$E:$E,$G55,'RECAP PDV'!K:K)</f>
        <v>1895.1439500000001</v>
      </c>
      <c r="L55" s="17"/>
      <c r="M55" s="18"/>
      <c r="N55" s="17">
        <f>SUMIF('RECAP PDV'!$E:$E,$G55,'RECAP PDV'!N:N)</f>
        <v>1394.3529100000001</v>
      </c>
      <c r="O55" s="17"/>
      <c r="P55" s="18"/>
      <c r="Q55" s="16"/>
      <c r="R55" s="16"/>
      <c r="S55" s="18"/>
      <c r="T55" s="17">
        <f>SUMIF('RECAP PDV'!$E:$E,$G55,'RECAP PDV'!T:T)</f>
        <v>24</v>
      </c>
      <c r="U55" s="16"/>
      <c r="V55" s="18"/>
      <c r="W55" s="17"/>
      <c r="X55" s="16"/>
      <c r="Y55" s="18"/>
      <c r="Z55" s="17">
        <f>SUMIF('RECAP PDV'!E:E,G55,'RECAP PDV'!Z:Z)</f>
        <v>-2</v>
      </c>
      <c r="AA55" s="16"/>
      <c r="AB55" s="18"/>
      <c r="AI55" s="30" t="e">
        <f t="shared" si="0"/>
        <v>#REF!</v>
      </c>
      <c r="AJ55" s="31" t="e">
        <f t="shared" si="1"/>
        <v>#REF!</v>
      </c>
      <c r="AK55" s="31" t="e">
        <f t="shared" si="2"/>
        <v>#REF!</v>
      </c>
      <c r="AL55" s="31" t="e">
        <f t="shared" si="3"/>
        <v>#REF!</v>
      </c>
      <c r="AM55" s="32" t="e">
        <f t="shared" si="4"/>
        <v>#REF!</v>
      </c>
      <c r="AN55" s="30" t="e">
        <f t="shared" si="5"/>
        <v>#REF!</v>
      </c>
      <c r="AO55" s="31" t="e">
        <f t="shared" si="6"/>
        <v>#REF!</v>
      </c>
      <c r="AP55" s="31" t="e">
        <f t="shared" si="7"/>
        <v>#REF!</v>
      </c>
      <c r="AQ55" s="31" t="e">
        <f t="shared" si="8"/>
        <v>#REF!</v>
      </c>
      <c r="AR55" s="32" t="e">
        <f t="shared" si="9"/>
        <v>#REF!</v>
      </c>
      <c r="AS55" s="30" t="e">
        <f t="shared" si="10"/>
        <v>#REF!</v>
      </c>
      <c r="AT55" s="31" t="e">
        <f t="shared" si="11"/>
        <v>#REF!</v>
      </c>
      <c r="AU55" s="31" t="e">
        <f t="shared" si="12"/>
        <v>#REF!</v>
      </c>
      <c r="AV55" s="31" t="e">
        <f t="shared" si="13"/>
        <v>#REF!</v>
      </c>
      <c r="AW55" s="32" t="e">
        <f t="shared" si="14"/>
        <v>#REF!</v>
      </c>
      <c r="AX55" s="30" t="e">
        <f t="shared" si="15"/>
        <v>#REF!</v>
      </c>
      <c r="AY55" s="31" t="e">
        <f t="shared" si="16"/>
        <v>#REF!</v>
      </c>
      <c r="AZ55" s="31" t="e">
        <f t="shared" si="17"/>
        <v>#REF!</v>
      </c>
      <c r="BA55" s="31" t="e">
        <f t="shared" si="18"/>
        <v>#REF!</v>
      </c>
      <c r="BB55" s="32" t="e">
        <f t="shared" si="19"/>
        <v>#REF!</v>
      </c>
      <c r="BC55" s="30" t="e">
        <f t="shared" si="20"/>
        <v>#REF!</v>
      </c>
      <c r="BD55" s="31" t="e">
        <f t="shared" si="21"/>
        <v>#REF!</v>
      </c>
      <c r="BE55" s="31" t="e">
        <f t="shared" si="22"/>
        <v>#REF!</v>
      </c>
      <c r="BF55" s="31" t="e">
        <f t="shared" si="23"/>
        <v>#REF!</v>
      </c>
      <c r="BG55" s="32" t="e">
        <f t="shared" si="24"/>
        <v>#REF!</v>
      </c>
    </row>
    <row r="56" spans="3:59" ht="15.75" thickBot="1" x14ac:dyDescent="0.3">
      <c r="C56" s="26">
        <v>262</v>
      </c>
      <c r="D56" s="27" t="s">
        <v>384</v>
      </c>
      <c r="E56" s="26">
        <v>5101</v>
      </c>
      <c r="F56" s="28" t="s">
        <v>78</v>
      </c>
      <c r="G56" s="34">
        <v>4015</v>
      </c>
      <c r="H56" s="28" t="s">
        <v>85</v>
      </c>
      <c r="I56" s="29"/>
      <c r="K56" s="17">
        <f>SUMIF('RECAP PDV'!$E:$E,$G56,'RECAP PDV'!K:K)</f>
        <v>-412.91436999999996</v>
      </c>
      <c r="L56" s="17"/>
      <c r="M56" s="18"/>
      <c r="N56" s="17">
        <f>SUMIF('RECAP PDV'!$E:$E,$G56,'RECAP PDV'!N:N)</f>
        <v>875.74158999999997</v>
      </c>
      <c r="O56" s="17"/>
      <c r="P56" s="18"/>
      <c r="Q56" s="16"/>
      <c r="R56" s="16"/>
      <c r="S56" s="18"/>
      <c r="T56" s="17">
        <f>SUMIF('RECAP PDV'!$E:$E,$G56,'RECAP PDV'!T:T)</f>
        <v>13</v>
      </c>
      <c r="U56" s="16"/>
      <c r="V56" s="18"/>
      <c r="W56" s="17"/>
      <c r="X56" s="16"/>
      <c r="Y56" s="18"/>
      <c r="Z56" s="17">
        <f>SUMIF('RECAP PDV'!E:E,G56,'RECAP PDV'!Z:Z)</f>
        <v>-7</v>
      </c>
      <c r="AA56" s="16"/>
      <c r="AB56" s="18"/>
      <c r="AI56" s="30" t="e">
        <f t="shared" si="0"/>
        <v>#REF!</v>
      </c>
      <c r="AJ56" s="31" t="e">
        <f t="shared" si="1"/>
        <v>#REF!</v>
      </c>
      <c r="AK56" s="31" t="e">
        <f t="shared" si="2"/>
        <v>#REF!</v>
      </c>
      <c r="AL56" s="31" t="e">
        <f t="shared" si="3"/>
        <v>#REF!</v>
      </c>
      <c r="AM56" s="32" t="e">
        <f t="shared" si="4"/>
        <v>#REF!</v>
      </c>
      <c r="AN56" s="30" t="e">
        <f t="shared" si="5"/>
        <v>#REF!</v>
      </c>
      <c r="AO56" s="31" t="e">
        <f t="shared" si="6"/>
        <v>#REF!</v>
      </c>
      <c r="AP56" s="31" t="e">
        <f t="shared" si="7"/>
        <v>#REF!</v>
      </c>
      <c r="AQ56" s="31" t="e">
        <f t="shared" si="8"/>
        <v>#REF!</v>
      </c>
      <c r="AR56" s="32" t="e">
        <f t="shared" si="9"/>
        <v>#REF!</v>
      </c>
      <c r="AS56" s="30" t="e">
        <f t="shared" si="10"/>
        <v>#REF!</v>
      </c>
      <c r="AT56" s="31" t="e">
        <f t="shared" si="11"/>
        <v>#REF!</v>
      </c>
      <c r="AU56" s="31" t="e">
        <f t="shared" si="12"/>
        <v>#REF!</v>
      </c>
      <c r="AV56" s="31" t="e">
        <f t="shared" si="13"/>
        <v>#REF!</v>
      </c>
      <c r="AW56" s="32" t="e">
        <f t="shared" si="14"/>
        <v>#REF!</v>
      </c>
      <c r="AX56" s="30" t="e">
        <f t="shared" si="15"/>
        <v>#REF!</v>
      </c>
      <c r="AY56" s="31" t="e">
        <f t="shared" si="16"/>
        <v>#REF!</v>
      </c>
      <c r="AZ56" s="31" t="e">
        <f t="shared" si="17"/>
        <v>#REF!</v>
      </c>
      <c r="BA56" s="31" t="e">
        <f t="shared" si="18"/>
        <v>#REF!</v>
      </c>
      <c r="BB56" s="32" t="e">
        <f t="shared" si="19"/>
        <v>#REF!</v>
      </c>
      <c r="BC56" s="30" t="e">
        <f t="shared" si="20"/>
        <v>#REF!</v>
      </c>
      <c r="BD56" s="31" t="e">
        <f t="shared" si="21"/>
        <v>#REF!</v>
      </c>
      <c r="BE56" s="31" t="e">
        <f t="shared" si="22"/>
        <v>#REF!</v>
      </c>
      <c r="BF56" s="31" t="e">
        <f t="shared" si="23"/>
        <v>#REF!</v>
      </c>
      <c r="BG56" s="32" t="e">
        <f t="shared" si="24"/>
        <v>#REF!</v>
      </c>
    </row>
    <row r="57" spans="3:59" ht="15.75" thickBot="1" x14ac:dyDescent="0.3">
      <c r="C57" s="26">
        <v>262</v>
      </c>
      <c r="D57" s="27" t="s">
        <v>384</v>
      </c>
      <c r="E57" s="26">
        <v>5101</v>
      </c>
      <c r="F57" s="33" t="s">
        <v>78</v>
      </c>
      <c r="G57" s="34">
        <v>4109</v>
      </c>
      <c r="H57" s="33" t="s">
        <v>87</v>
      </c>
      <c r="I57" s="29"/>
      <c r="K57" s="17">
        <f>SUMIF('RECAP PDV'!$E:$E,$G57,'RECAP PDV'!K:K)</f>
        <v>32.584719999999976</v>
      </c>
      <c r="L57" s="17"/>
      <c r="M57" s="18"/>
      <c r="N57" s="17">
        <f>SUMIF('RECAP PDV'!$E:$E,$G57,'RECAP PDV'!N:N)</f>
        <v>287</v>
      </c>
      <c r="O57" s="17"/>
      <c r="P57" s="18"/>
      <c r="Q57" s="16"/>
      <c r="R57" s="16"/>
      <c r="S57" s="18"/>
      <c r="T57" s="17">
        <f>SUMIF('RECAP PDV'!$E:$E,$G57,'RECAP PDV'!T:T)</f>
        <v>6</v>
      </c>
      <c r="U57" s="16"/>
      <c r="V57" s="18"/>
      <c r="W57" s="17"/>
      <c r="X57" s="16"/>
      <c r="Y57" s="18"/>
      <c r="Z57" s="17">
        <f>SUMIF('RECAP PDV'!E:E,G57,'RECAP PDV'!Z:Z)</f>
        <v>2</v>
      </c>
      <c r="AA57" s="16"/>
      <c r="AB57" s="18"/>
      <c r="AI57" s="30" t="e">
        <f t="shared" si="0"/>
        <v>#REF!</v>
      </c>
      <c r="AJ57" s="31" t="e">
        <f t="shared" si="1"/>
        <v>#REF!</v>
      </c>
      <c r="AK57" s="31" t="e">
        <f t="shared" si="2"/>
        <v>#REF!</v>
      </c>
      <c r="AL57" s="31" t="e">
        <f t="shared" si="3"/>
        <v>#REF!</v>
      </c>
      <c r="AM57" s="32" t="e">
        <f t="shared" si="4"/>
        <v>#REF!</v>
      </c>
      <c r="AN57" s="30" t="e">
        <f t="shared" si="5"/>
        <v>#REF!</v>
      </c>
      <c r="AO57" s="31" t="e">
        <f t="shared" si="6"/>
        <v>#REF!</v>
      </c>
      <c r="AP57" s="31" t="e">
        <f t="shared" si="7"/>
        <v>#REF!</v>
      </c>
      <c r="AQ57" s="31" t="e">
        <f t="shared" si="8"/>
        <v>#REF!</v>
      </c>
      <c r="AR57" s="32" t="e">
        <f t="shared" si="9"/>
        <v>#REF!</v>
      </c>
      <c r="AS57" s="30" t="e">
        <f t="shared" si="10"/>
        <v>#REF!</v>
      </c>
      <c r="AT57" s="31" t="e">
        <f t="shared" si="11"/>
        <v>#REF!</v>
      </c>
      <c r="AU57" s="31" t="e">
        <f t="shared" si="12"/>
        <v>#REF!</v>
      </c>
      <c r="AV57" s="31" t="e">
        <f t="shared" si="13"/>
        <v>#REF!</v>
      </c>
      <c r="AW57" s="32" t="e">
        <f t="shared" si="14"/>
        <v>#REF!</v>
      </c>
      <c r="AX57" s="30" t="e">
        <f t="shared" si="15"/>
        <v>#REF!</v>
      </c>
      <c r="AY57" s="31" t="e">
        <f t="shared" si="16"/>
        <v>#REF!</v>
      </c>
      <c r="AZ57" s="31" t="e">
        <f t="shared" si="17"/>
        <v>#REF!</v>
      </c>
      <c r="BA57" s="31" t="e">
        <f t="shared" si="18"/>
        <v>#REF!</v>
      </c>
      <c r="BB57" s="32" t="e">
        <f t="shared" si="19"/>
        <v>#REF!</v>
      </c>
      <c r="BC57" s="30" t="e">
        <f t="shared" si="20"/>
        <v>#REF!</v>
      </c>
      <c r="BD57" s="31" t="e">
        <f t="shared" si="21"/>
        <v>#REF!</v>
      </c>
      <c r="BE57" s="31" t="e">
        <f t="shared" si="22"/>
        <v>#REF!</v>
      </c>
      <c r="BF57" s="31" t="e">
        <f t="shared" si="23"/>
        <v>#REF!</v>
      </c>
      <c r="BG57" s="32" t="e">
        <f t="shared" si="24"/>
        <v>#REF!</v>
      </c>
    </row>
    <row r="58" spans="3:59" ht="15.75" thickBot="1" x14ac:dyDescent="0.3">
      <c r="C58" s="26">
        <v>262</v>
      </c>
      <c r="D58" s="27" t="s">
        <v>384</v>
      </c>
      <c r="E58" s="26">
        <v>5101</v>
      </c>
      <c r="F58" s="28" t="s">
        <v>78</v>
      </c>
      <c r="G58" s="34">
        <v>4129</v>
      </c>
      <c r="H58" s="28" t="s">
        <v>88</v>
      </c>
      <c r="I58" s="29"/>
      <c r="K58" s="17">
        <f>SUMIF('RECAP PDV'!$E:$E,$G58,'RECAP PDV'!K:K)</f>
        <v>86.350599999999986</v>
      </c>
      <c r="L58" s="17"/>
      <c r="M58" s="18"/>
      <c r="N58" s="17">
        <f>SUMIF('RECAP PDV'!$E:$E,$G58,'RECAP PDV'!N:N)</f>
        <v>116.2</v>
      </c>
      <c r="O58" s="17"/>
      <c r="P58" s="18"/>
      <c r="Q58" s="16"/>
      <c r="R58" s="16"/>
      <c r="S58" s="18"/>
      <c r="T58" s="17">
        <f>SUMIF('RECAP PDV'!$E:$E,$G58,'RECAP PDV'!T:T)</f>
        <v>5</v>
      </c>
      <c r="U58" s="16"/>
      <c r="V58" s="18"/>
      <c r="W58" s="17"/>
      <c r="X58" s="16"/>
      <c r="Y58" s="18"/>
      <c r="Z58" s="17">
        <f>SUMIF('RECAP PDV'!E:E,G58,'RECAP PDV'!Z:Z)</f>
        <v>1</v>
      </c>
      <c r="AA58" s="16"/>
      <c r="AB58" s="18"/>
      <c r="AI58" s="30" t="e">
        <f t="shared" si="0"/>
        <v>#REF!</v>
      </c>
      <c r="AJ58" s="31" t="e">
        <f t="shared" si="1"/>
        <v>#REF!</v>
      </c>
      <c r="AK58" s="31" t="e">
        <f t="shared" si="2"/>
        <v>#REF!</v>
      </c>
      <c r="AL58" s="31" t="e">
        <f t="shared" si="3"/>
        <v>#REF!</v>
      </c>
      <c r="AM58" s="32" t="e">
        <f t="shared" si="4"/>
        <v>#REF!</v>
      </c>
      <c r="AN58" s="30" t="e">
        <f t="shared" si="5"/>
        <v>#REF!</v>
      </c>
      <c r="AO58" s="31" t="e">
        <f t="shared" si="6"/>
        <v>#REF!</v>
      </c>
      <c r="AP58" s="31" t="e">
        <f t="shared" si="7"/>
        <v>#REF!</v>
      </c>
      <c r="AQ58" s="31" t="e">
        <f t="shared" si="8"/>
        <v>#REF!</v>
      </c>
      <c r="AR58" s="32" t="e">
        <f t="shared" si="9"/>
        <v>#REF!</v>
      </c>
      <c r="AS58" s="30" t="e">
        <f t="shared" si="10"/>
        <v>#REF!</v>
      </c>
      <c r="AT58" s="31" t="e">
        <f t="shared" si="11"/>
        <v>#REF!</v>
      </c>
      <c r="AU58" s="31" t="e">
        <f t="shared" si="12"/>
        <v>#REF!</v>
      </c>
      <c r="AV58" s="31" t="e">
        <f t="shared" si="13"/>
        <v>#REF!</v>
      </c>
      <c r="AW58" s="32" t="e">
        <f t="shared" si="14"/>
        <v>#REF!</v>
      </c>
      <c r="AX58" s="30" t="e">
        <f t="shared" si="15"/>
        <v>#REF!</v>
      </c>
      <c r="AY58" s="31" t="e">
        <f t="shared" si="16"/>
        <v>#REF!</v>
      </c>
      <c r="AZ58" s="31" t="e">
        <f t="shared" si="17"/>
        <v>#REF!</v>
      </c>
      <c r="BA58" s="31" t="e">
        <f t="shared" si="18"/>
        <v>#REF!</v>
      </c>
      <c r="BB58" s="32" t="e">
        <f t="shared" si="19"/>
        <v>#REF!</v>
      </c>
      <c r="BC58" s="30" t="e">
        <f t="shared" si="20"/>
        <v>#REF!</v>
      </c>
      <c r="BD58" s="31" t="e">
        <f t="shared" si="21"/>
        <v>#REF!</v>
      </c>
      <c r="BE58" s="31" t="e">
        <f t="shared" si="22"/>
        <v>#REF!</v>
      </c>
      <c r="BF58" s="31" t="e">
        <f t="shared" si="23"/>
        <v>#REF!</v>
      </c>
      <c r="BG58" s="32" t="e">
        <f t="shared" si="24"/>
        <v>#REF!</v>
      </c>
    </row>
    <row r="59" spans="3:59" ht="15.75" thickBot="1" x14ac:dyDescent="0.3">
      <c r="C59" s="26">
        <v>262</v>
      </c>
      <c r="D59" s="27" t="s">
        <v>384</v>
      </c>
      <c r="E59" s="26">
        <v>5101</v>
      </c>
      <c r="F59" s="33" t="s">
        <v>78</v>
      </c>
      <c r="G59" s="34">
        <v>4116</v>
      </c>
      <c r="H59" s="33" t="s">
        <v>89</v>
      </c>
      <c r="I59" s="29"/>
      <c r="K59" s="17">
        <f>SUMIF('RECAP PDV'!$E:$E,$G59,'RECAP PDV'!K:K)</f>
        <v>739.31796999999983</v>
      </c>
      <c r="L59" s="17"/>
      <c r="M59" s="18"/>
      <c r="N59" s="17">
        <f>SUMIF('RECAP PDV'!$E:$E,$G59,'RECAP PDV'!N:N)</f>
        <v>6622.7857800000002</v>
      </c>
      <c r="O59" s="17"/>
      <c r="P59" s="18"/>
      <c r="Q59" s="16"/>
      <c r="R59" s="16"/>
      <c r="S59" s="18"/>
      <c r="T59" s="17">
        <f>SUMIF('RECAP PDV'!$E:$E,$G59,'RECAP PDV'!T:T)</f>
        <v>17</v>
      </c>
      <c r="U59" s="16"/>
      <c r="V59" s="18"/>
      <c r="W59" s="17"/>
      <c r="X59" s="16"/>
      <c r="Y59" s="18"/>
      <c r="Z59" s="17">
        <f>SUMIF('RECAP PDV'!E:E,G59,'RECAP PDV'!Z:Z)</f>
        <v>-2</v>
      </c>
      <c r="AA59" s="16"/>
      <c r="AB59" s="18"/>
      <c r="AI59" s="30" t="e">
        <f t="shared" si="0"/>
        <v>#REF!</v>
      </c>
      <c r="AJ59" s="31" t="e">
        <f t="shared" si="1"/>
        <v>#REF!</v>
      </c>
      <c r="AK59" s="31" t="e">
        <f t="shared" si="2"/>
        <v>#REF!</v>
      </c>
      <c r="AL59" s="31" t="e">
        <f t="shared" si="3"/>
        <v>#REF!</v>
      </c>
      <c r="AM59" s="32" t="e">
        <f t="shared" si="4"/>
        <v>#REF!</v>
      </c>
      <c r="AN59" s="30" t="e">
        <f t="shared" si="5"/>
        <v>#REF!</v>
      </c>
      <c r="AO59" s="31" t="e">
        <f t="shared" si="6"/>
        <v>#REF!</v>
      </c>
      <c r="AP59" s="31" t="e">
        <f t="shared" si="7"/>
        <v>#REF!</v>
      </c>
      <c r="AQ59" s="31" t="e">
        <f t="shared" si="8"/>
        <v>#REF!</v>
      </c>
      <c r="AR59" s="32" t="e">
        <f t="shared" si="9"/>
        <v>#REF!</v>
      </c>
      <c r="AS59" s="30" t="e">
        <f t="shared" si="10"/>
        <v>#REF!</v>
      </c>
      <c r="AT59" s="31" t="e">
        <f t="shared" si="11"/>
        <v>#REF!</v>
      </c>
      <c r="AU59" s="31" t="e">
        <f t="shared" si="12"/>
        <v>#REF!</v>
      </c>
      <c r="AV59" s="31" t="e">
        <f t="shared" si="13"/>
        <v>#REF!</v>
      </c>
      <c r="AW59" s="32" t="e">
        <f t="shared" si="14"/>
        <v>#REF!</v>
      </c>
      <c r="AX59" s="30" t="e">
        <f t="shared" si="15"/>
        <v>#REF!</v>
      </c>
      <c r="AY59" s="31" t="e">
        <f t="shared" si="16"/>
        <v>#REF!</v>
      </c>
      <c r="AZ59" s="31" t="e">
        <f t="shared" si="17"/>
        <v>#REF!</v>
      </c>
      <c r="BA59" s="31" t="e">
        <f t="shared" si="18"/>
        <v>#REF!</v>
      </c>
      <c r="BB59" s="32" t="e">
        <f t="shared" si="19"/>
        <v>#REF!</v>
      </c>
      <c r="BC59" s="30" t="e">
        <f t="shared" si="20"/>
        <v>#REF!</v>
      </c>
      <c r="BD59" s="31" t="e">
        <f t="shared" si="21"/>
        <v>#REF!</v>
      </c>
      <c r="BE59" s="31" t="e">
        <f t="shared" si="22"/>
        <v>#REF!</v>
      </c>
      <c r="BF59" s="31" t="e">
        <f t="shared" si="23"/>
        <v>#REF!</v>
      </c>
      <c r="BG59" s="32" t="e">
        <f t="shared" si="24"/>
        <v>#REF!</v>
      </c>
    </row>
    <row r="60" spans="3:59" ht="15.75" thickBot="1" x14ac:dyDescent="0.3">
      <c r="C60" s="26">
        <v>262</v>
      </c>
      <c r="D60" s="27" t="s">
        <v>384</v>
      </c>
      <c r="E60" s="26">
        <v>5101</v>
      </c>
      <c r="F60" s="33" t="s">
        <v>78</v>
      </c>
      <c r="G60" s="34">
        <v>4126</v>
      </c>
      <c r="H60" s="33" t="s">
        <v>90</v>
      </c>
      <c r="I60" s="29"/>
      <c r="K60" s="17">
        <f>SUMIF('RECAP PDV'!$E:$E,$G60,'RECAP PDV'!K:K)</f>
        <v>555.11492999999996</v>
      </c>
      <c r="L60" s="17"/>
      <c r="M60" s="18"/>
      <c r="N60" s="17">
        <f>SUMIF('RECAP PDV'!$E:$E,$G60,'RECAP PDV'!N:N)</f>
        <v>1199.4158300000001</v>
      </c>
      <c r="O60" s="17"/>
      <c r="P60" s="18"/>
      <c r="Q60" s="16"/>
      <c r="R60" s="16"/>
      <c r="S60" s="18"/>
      <c r="T60" s="17">
        <f>SUMIF('RECAP PDV'!$E:$E,$G60,'RECAP PDV'!T:T)</f>
        <v>15</v>
      </c>
      <c r="U60" s="16"/>
      <c r="V60" s="18"/>
      <c r="W60" s="17"/>
      <c r="X60" s="16"/>
      <c r="Y60" s="18"/>
      <c r="Z60" s="17">
        <f>SUMIF('RECAP PDV'!E:E,G60,'RECAP PDV'!Z:Z)</f>
        <v>9</v>
      </c>
      <c r="AA60" s="16"/>
      <c r="AB60" s="18"/>
      <c r="AI60" s="30" t="e">
        <f t="shared" si="0"/>
        <v>#REF!</v>
      </c>
      <c r="AJ60" s="31" t="e">
        <f t="shared" si="1"/>
        <v>#REF!</v>
      </c>
      <c r="AK60" s="31" t="e">
        <f t="shared" si="2"/>
        <v>#REF!</v>
      </c>
      <c r="AL60" s="31" t="e">
        <f t="shared" si="3"/>
        <v>#REF!</v>
      </c>
      <c r="AM60" s="32" t="e">
        <f t="shared" si="4"/>
        <v>#REF!</v>
      </c>
      <c r="AN60" s="30" t="e">
        <f t="shared" si="5"/>
        <v>#REF!</v>
      </c>
      <c r="AO60" s="31" t="e">
        <f t="shared" si="6"/>
        <v>#REF!</v>
      </c>
      <c r="AP60" s="31" t="e">
        <f t="shared" si="7"/>
        <v>#REF!</v>
      </c>
      <c r="AQ60" s="31" t="e">
        <f t="shared" si="8"/>
        <v>#REF!</v>
      </c>
      <c r="AR60" s="32" t="e">
        <f t="shared" si="9"/>
        <v>#REF!</v>
      </c>
      <c r="AS60" s="30" t="e">
        <f t="shared" si="10"/>
        <v>#REF!</v>
      </c>
      <c r="AT60" s="31" t="e">
        <f t="shared" si="11"/>
        <v>#REF!</v>
      </c>
      <c r="AU60" s="31" t="e">
        <f t="shared" si="12"/>
        <v>#REF!</v>
      </c>
      <c r="AV60" s="31" t="e">
        <f t="shared" si="13"/>
        <v>#REF!</v>
      </c>
      <c r="AW60" s="32" t="e">
        <f t="shared" si="14"/>
        <v>#REF!</v>
      </c>
      <c r="AX60" s="30" t="e">
        <f t="shared" si="15"/>
        <v>#REF!</v>
      </c>
      <c r="AY60" s="31" t="e">
        <f t="shared" si="16"/>
        <v>#REF!</v>
      </c>
      <c r="AZ60" s="31" t="e">
        <f t="shared" si="17"/>
        <v>#REF!</v>
      </c>
      <c r="BA60" s="31" t="e">
        <f t="shared" si="18"/>
        <v>#REF!</v>
      </c>
      <c r="BB60" s="32" t="e">
        <f t="shared" si="19"/>
        <v>#REF!</v>
      </c>
      <c r="BC60" s="30" t="e">
        <f t="shared" si="20"/>
        <v>#REF!</v>
      </c>
      <c r="BD60" s="31" t="e">
        <f t="shared" si="21"/>
        <v>#REF!</v>
      </c>
      <c r="BE60" s="31" t="e">
        <f t="shared" si="22"/>
        <v>#REF!</v>
      </c>
      <c r="BF60" s="31" t="e">
        <f t="shared" si="23"/>
        <v>#REF!</v>
      </c>
      <c r="BG60" s="32" t="e">
        <f t="shared" si="24"/>
        <v>#REF!</v>
      </c>
    </row>
    <row r="61" spans="3:59" ht="15.75" thickBot="1" x14ac:dyDescent="0.3">
      <c r="C61" s="26">
        <v>262</v>
      </c>
      <c r="D61" s="27" t="s">
        <v>384</v>
      </c>
      <c r="E61" s="26">
        <v>5101</v>
      </c>
      <c r="F61" s="28" t="s">
        <v>78</v>
      </c>
      <c r="G61" s="34">
        <v>4119</v>
      </c>
      <c r="H61" s="28" t="s">
        <v>91</v>
      </c>
      <c r="I61" s="29"/>
      <c r="K61" s="17">
        <f>SUMIF('RECAP PDV'!$E:$E,$G61,'RECAP PDV'!K:K)</f>
        <v>494.34540999999984</v>
      </c>
      <c r="L61" s="17"/>
      <c r="M61" s="18"/>
      <c r="N61" s="17">
        <f>SUMIF('RECAP PDV'!$E:$E,$G61,'RECAP PDV'!N:N)</f>
        <v>2609.5</v>
      </c>
      <c r="O61" s="17"/>
      <c r="P61" s="18"/>
      <c r="Q61" s="16"/>
      <c r="R61" s="16"/>
      <c r="S61" s="18"/>
      <c r="T61" s="17">
        <f>SUMIF('RECAP PDV'!$E:$E,$G61,'RECAP PDV'!T:T)</f>
        <v>10</v>
      </c>
      <c r="U61" s="16"/>
      <c r="V61" s="18"/>
      <c r="W61" s="17"/>
      <c r="X61" s="16"/>
      <c r="Y61" s="18"/>
      <c r="Z61" s="17">
        <f>SUMIF('RECAP PDV'!E:E,G61,'RECAP PDV'!Z:Z)</f>
        <v>-3</v>
      </c>
      <c r="AA61" s="16"/>
      <c r="AB61" s="18"/>
      <c r="AI61" s="30" t="e">
        <f t="shared" si="0"/>
        <v>#REF!</v>
      </c>
      <c r="AJ61" s="31" t="e">
        <f t="shared" si="1"/>
        <v>#REF!</v>
      </c>
      <c r="AK61" s="31" t="e">
        <f t="shared" si="2"/>
        <v>#REF!</v>
      </c>
      <c r="AL61" s="31" t="e">
        <f t="shared" si="3"/>
        <v>#REF!</v>
      </c>
      <c r="AM61" s="32" t="e">
        <f t="shared" si="4"/>
        <v>#REF!</v>
      </c>
      <c r="AN61" s="30" t="e">
        <f t="shared" si="5"/>
        <v>#REF!</v>
      </c>
      <c r="AO61" s="31" t="e">
        <f t="shared" si="6"/>
        <v>#REF!</v>
      </c>
      <c r="AP61" s="31" t="e">
        <f t="shared" si="7"/>
        <v>#REF!</v>
      </c>
      <c r="AQ61" s="31" t="e">
        <f t="shared" si="8"/>
        <v>#REF!</v>
      </c>
      <c r="AR61" s="32" t="e">
        <f t="shared" si="9"/>
        <v>#REF!</v>
      </c>
      <c r="AS61" s="30" t="e">
        <f t="shared" si="10"/>
        <v>#REF!</v>
      </c>
      <c r="AT61" s="31" t="e">
        <f t="shared" si="11"/>
        <v>#REF!</v>
      </c>
      <c r="AU61" s="31" t="e">
        <f t="shared" si="12"/>
        <v>#REF!</v>
      </c>
      <c r="AV61" s="31" t="e">
        <f t="shared" si="13"/>
        <v>#REF!</v>
      </c>
      <c r="AW61" s="32" t="e">
        <f t="shared" si="14"/>
        <v>#REF!</v>
      </c>
      <c r="AX61" s="30" t="e">
        <f t="shared" si="15"/>
        <v>#REF!</v>
      </c>
      <c r="AY61" s="31" t="e">
        <f t="shared" si="16"/>
        <v>#REF!</v>
      </c>
      <c r="AZ61" s="31" t="e">
        <f t="shared" si="17"/>
        <v>#REF!</v>
      </c>
      <c r="BA61" s="31" t="e">
        <f t="shared" si="18"/>
        <v>#REF!</v>
      </c>
      <c r="BB61" s="32" t="e">
        <f t="shared" si="19"/>
        <v>#REF!</v>
      </c>
      <c r="BC61" s="30" t="e">
        <f t="shared" si="20"/>
        <v>#REF!</v>
      </c>
      <c r="BD61" s="31" t="e">
        <f t="shared" si="21"/>
        <v>#REF!</v>
      </c>
      <c r="BE61" s="31" t="e">
        <f t="shared" si="22"/>
        <v>#REF!</v>
      </c>
      <c r="BF61" s="31" t="e">
        <f t="shared" si="23"/>
        <v>#REF!</v>
      </c>
      <c r="BG61" s="32" t="e">
        <f t="shared" si="24"/>
        <v>#REF!</v>
      </c>
    </row>
    <row r="62" spans="3:59" ht="15.75" thickBot="1" x14ac:dyDescent="0.3">
      <c r="C62" s="26">
        <v>262</v>
      </c>
      <c r="D62" s="27" t="s">
        <v>384</v>
      </c>
      <c r="E62" s="26">
        <v>5101</v>
      </c>
      <c r="F62" s="28" t="s">
        <v>78</v>
      </c>
      <c r="G62" s="34">
        <v>4127</v>
      </c>
      <c r="H62" s="28" t="s">
        <v>92</v>
      </c>
      <c r="I62" s="29"/>
      <c r="K62" s="17">
        <f>SUMIF('RECAP PDV'!$E:$E,$G62,'RECAP PDV'!K:K)</f>
        <v>-326.61970000000008</v>
      </c>
      <c r="L62" s="17"/>
      <c r="M62" s="18"/>
      <c r="N62" s="17">
        <f>SUMIF('RECAP PDV'!$E:$E,$G62,'RECAP PDV'!N:N)</f>
        <v>175.15880000000001</v>
      </c>
      <c r="O62" s="17"/>
      <c r="P62" s="18"/>
      <c r="Q62" s="16"/>
      <c r="R62" s="16"/>
      <c r="S62" s="18"/>
      <c r="T62" s="17">
        <f>SUMIF('RECAP PDV'!$E:$E,$G62,'RECAP PDV'!T:T)</f>
        <v>9</v>
      </c>
      <c r="U62" s="16"/>
      <c r="V62" s="18"/>
      <c r="W62" s="17"/>
      <c r="X62" s="16"/>
      <c r="Y62" s="18"/>
      <c r="Z62" s="17">
        <f>SUMIF('RECAP PDV'!E:E,G62,'RECAP PDV'!Z:Z)</f>
        <v>-2</v>
      </c>
      <c r="AA62" s="16"/>
      <c r="AB62" s="18"/>
      <c r="AI62" s="30" t="e">
        <f t="shared" si="0"/>
        <v>#REF!</v>
      </c>
      <c r="AJ62" s="31" t="e">
        <f t="shared" si="1"/>
        <v>#REF!</v>
      </c>
      <c r="AK62" s="31" t="e">
        <f t="shared" si="2"/>
        <v>#REF!</v>
      </c>
      <c r="AL62" s="31" t="e">
        <f t="shared" si="3"/>
        <v>#REF!</v>
      </c>
      <c r="AM62" s="32" t="e">
        <f t="shared" si="4"/>
        <v>#REF!</v>
      </c>
      <c r="AN62" s="30" t="e">
        <f t="shared" si="5"/>
        <v>#REF!</v>
      </c>
      <c r="AO62" s="31" t="e">
        <f t="shared" si="6"/>
        <v>#REF!</v>
      </c>
      <c r="AP62" s="31" t="e">
        <f t="shared" si="7"/>
        <v>#REF!</v>
      </c>
      <c r="AQ62" s="31" t="e">
        <f t="shared" si="8"/>
        <v>#REF!</v>
      </c>
      <c r="AR62" s="32" t="e">
        <f t="shared" si="9"/>
        <v>#REF!</v>
      </c>
      <c r="AS62" s="30" t="e">
        <f t="shared" si="10"/>
        <v>#REF!</v>
      </c>
      <c r="AT62" s="31" t="e">
        <f t="shared" si="11"/>
        <v>#REF!</v>
      </c>
      <c r="AU62" s="31" t="e">
        <f t="shared" si="12"/>
        <v>#REF!</v>
      </c>
      <c r="AV62" s="31" t="e">
        <f t="shared" si="13"/>
        <v>#REF!</v>
      </c>
      <c r="AW62" s="32" t="e">
        <f t="shared" si="14"/>
        <v>#REF!</v>
      </c>
      <c r="AX62" s="30" t="e">
        <f t="shared" si="15"/>
        <v>#REF!</v>
      </c>
      <c r="AY62" s="31" t="e">
        <f t="shared" si="16"/>
        <v>#REF!</v>
      </c>
      <c r="AZ62" s="31" t="e">
        <f t="shared" si="17"/>
        <v>#REF!</v>
      </c>
      <c r="BA62" s="31" t="e">
        <f t="shared" si="18"/>
        <v>#REF!</v>
      </c>
      <c r="BB62" s="32" t="e">
        <f t="shared" si="19"/>
        <v>#REF!</v>
      </c>
      <c r="BC62" s="30" t="e">
        <f t="shared" si="20"/>
        <v>#REF!</v>
      </c>
      <c r="BD62" s="31" t="e">
        <f t="shared" si="21"/>
        <v>#REF!</v>
      </c>
      <c r="BE62" s="31" t="e">
        <f t="shared" si="22"/>
        <v>#REF!</v>
      </c>
      <c r="BF62" s="31" t="e">
        <f t="shared" si="23"/>
        <v>#REF!</v>
      </c>
      <c r="BG62" s="32" t="e">
        <f t="shared" si="24"/>
        <v>#REF!</v>
      </c>
    </row>
    <row r="63" spans="3:59" ht="15.75" thickBot="1" x14ac:dyDescent="0.3">
      <c r="C63" s="26">
        <v>262</v>
      </c>
      <c r="D63" s="27" t="s">
        <v>384</v>
      </c>
      <c r="E63" s="26">
        <v>5101</v>
      </c>
      <c r="F63" s="28" t="s">
        <v>78</v>
      </c>
      <c r="G63" s="34">
        <v>4121</v>
      </c>
      <c r="H63" s="28" t="s">
        <v>93</v>
      </c>
      <c r="I63" s="29"/>
      <c r="K63" s="17">
        <f>SUMIF('RECAP PDV'!$E:$E,$G63,'RECAP PDV'!K:K)</f>
        <v>652.87264000000005</v>
      </c>
      <c r="L63" s="17"/>
      <c r="M63" s="18"/>
      <c r="N63" s="17">
        <f>SUMIF('RECAP PDV'!$E:$E,$G63,'RECAP PDV'!N:N)</f>
        <v>217.67796999999999</v>
      </c>
      <c r="O63" s="17"/>
      <c r="P63" s="18"/>
      <c r="Q63" s="16"/>
      <c r="R63" s="16"/>
      <c r="S63" s="18"/>
      <c r="T63" s="17">
        <f>SUMIF('RECAP PDV'!$E:$E,$G63,'RECAP PDV'!T:T)</f>
        <v>8</v>
      </c>
      <c r="U63" s="16"/>
      <c r="V63" s="18"/>
      <c r="W63" s="17"/>
      <c r="X63" s="16"/>
      <c r="Y63" s="18"/>
      <c r="Z63" s="17">
        <f>SUMIF('RECAP PDV'!E:E,G63,'RECAP PDV'!Z:Z)</f>
        <v>-2</v>
      </c>
      <c r="AA63" s="16"/>
      <c r="AB63" s="18"/>
      <c r="AI63" s="30" t="e">
        <f t="shared" si="0"/>
        <v>#REF!</v>
      </c>
      <c r="AJ63" s="31" t="e">
        <f t="shared" si="1"/>
        <v>#REF!</v>
      </c>
      <c r="AK63" s="31" t="e">
        <f t="shared" si="2"/>
        <v>#REF!</v>
      </c>
      <c r="AL63" s="31" t="e">
        <f t="shared" si="3"/>
        <v>#REF!</v>
      </c>
      <c r="AM63" s="32" t="e">
        <f t="shared" si="4"/>
        <v>#REF!</v>
      </c>
      <c r="AN63" s="30" t="e">
        <f t="shared" si="5"/>
        <v>#REF!</v>
      </c>
      <c r="AO63" s="31" t="e">
        <f t="shared" si="6"/>
        <v>#REF!</v>
      </c>
      <c r="AP63" s="31" t="e">
        <f t="shared" si="7"/>
        <v>#REF!</v>
      </c>
      <c r="AQ63" s="31" t="e">
        <f t="shared" si="8"/>
        <v>#REF!</v>
      </c>
      <c r="AR63" s="32" t="e">
        <f t="shared" si="9"/>
        <v>#REF!</v>
      </c>
      <c r="AS63" s="30" t="e">
        <f t="shared" si="10"/>
        <v>#REF!</v>
      </c>
      <c r="AT63" s="31" t="e">
        <f t="shared" si="11"/>
        <v>#REF!</v>
      </c>
      <c r="AU63" s="31" t="e">
        <f t="shared" si="12"/>
        <v>#REF!</v>
      </c>
      <c r="AV63" s="31" t="e">
        <f t="shared" si="13"/>
        <v>#REF!</v>
      </c>
      <c r="AW63" s="32" t="e">
        <f t="shared" si="14"/>
        <v>#REF!</v>
      </c>
      <c r="AX63" s="30" t="e">
        <f t="shared" si="15"/>
        <v>#REF!</v>
      </c>
      <c r="AY63" s="31" t="e">
        <f t="shared" si="16"/>
        <v>#REF!</v>
      </c>
      <c r="AZ63" s="31" t="e">
        <f t="shared" si="17"/>
        <v>#REF!</v>
      </c>
      <c r="BA63" s="31" t="e">
        <f t="shared" si="18"/>
        <v>#REF!</v>
      </c>
      <c r="BB63" s="32" t="e">
        <f t="shared" si="19"/>
        <v>#REF!</v>
      </c>
      <c r="BC63" s="30" t="e">
        <f t="shared" si="20"/>
        <v>#REF!</v>
      </c>
      <c r="BD63" s="31" t="e">
        <f t="shared" si="21"/>
        <v>#REF!</v>
      </c>
      <c r="BE63" s="31" t="e">
        <f t="shared" si="22"/>
        <v>#REF!</v>
      </c>
      <c r="BF63" s="31" t="e">
        <f t="shared" si="23"/>
        <v>#REF!</v>
      </c>
      <c r="BG63" s="32" t="e">
        <f t="shared" si="24"/>
        <v>#REF!</v>
      </c>
    </row>
    <row r="64" spans="3:59" ht="15.75" thickBot="1" x14ac:dyDescent="0.3">
      <c r="C64" s="26">
        <v>262</v>
      </c>
      <c r="D64" s="27" t="s">
        <v>384</v>
      </c>
      <c r="E64" s="26">
        <v>5101</v>
      </c>
      <c r="F64" s="28" t="s">
        <v>78</v>
      </c>
      <c r="G64" s="34">
        <v>4101</v>
      </c>
      <c r="H64" s="28" t="s">
        <v>94</v>
      </c>
      <c r="I64" s="29"/>
      <c r="K64" s="17">
        <f>SUMIF('RECAP PDV'!$E:$E,$G64,'RECAP PDV'!K:K)</f>
        <v>169.02839999999992</v>
      </c>
      <c r="L64" s="17"/>
      <c r="M64" s="18"/>
      <c r="N64" s="17">
        <f>SUMIF('RECAP PDV'!$E:$E,$G64,'RECAP PDV'!N:N)</f>
        <v>1237.39113</v>
      </c>
      <c r="O64" s="17"/>
      <c r="P64" s="18"/>
      <c r="Q64" s="16"/>
      <c r="R64" s="16"/>
      <c r="S64" s="18"/>
      <c r="T64" s="17">
        <f>SUMIF('RECAP PDV'!$E:$E,$G64,'RECAP PDV'!T:T)</f>
        <v>12</v>
      </c>
      <c r="U64" s="16"/>
      <c r="V64" s="18"/>
      <c r="W64" s="17"/>
      <c r="X64" s="16"/>
      <c r="Y64" s="18"/>
      <c r="Z64" s="17">
        <f>SUMIF('RECAP PDV'!E:E,G64,'RECAP PDV'!Z:Z)</f>
        <v>-1</v>
      </c>
      <c r="AA64" s="16"/>
      <c r="AB64" s="18"/>
      <c r="AI64" s="30" t="e">
        <f t="shared" si="0"/>
        <v>#REF!</v>
      </c>
      <c r="AJ64" s="31" t="e">
        <f t="shared" si="1"/>
        <v>#REF!</v>
      </c>
      <c r="AK64" s="31" t="e">
        <f t="shared" si="2"/>
        <v>#REF!</v>
      </c>
      <c r="AL64" s="31" t="e">
        <f t="shared" si="3"/>
        <v>#REF!</v>
      </c>
      <c r="AM64" s="32" t="e">
        <f t="shared" si="4"/>
        <v>#REF!</v>
      </c>
      <c r="AN64" s="30" t="e">
        <f t="shared" si="5"/>
        <v>#REF!</v>
      </c>
      <c r="AO64" s="31" t="e">
        <f t="shared" si="6"/>
        <v>#REF!</v>
      </c>
      <c r="AP64" s="31" t="e">
        <f t="shared" si="7"/>
        <v>#REF!</v>
      </c>
      <c r="AQ64" s="31" t="e">
        <f t="shared" si="8"/>
        <v>#REF!</v>
      </c>
      <c r="AR64" s="32" t="e">
        <f t="shared" si="9"/>
        <v>#REF!</v>
      </c>
      <c r="AS64" s="30" t="e">
        <f t="shared" si="10"/>
        <v>#REF!</v>
      </c>
      <c r="AT64" s="31" t="e">
        <f t="shared" si="11"/>
        <v>#REF!</v>
      </c>
      <c r="AU64" s="31" t="e">
        <f t="shared" si="12"/>
        <v>#REF!</v>
      </c>
      <c r="AV64" s="31" t="e">
        <f t="shared" si="13"/>
        <v>#REF!</v>
      </c>
      <c r="AW64" s="32" t="e">
        <f t="shared" si="14"/>
        <v>#REF!</v>
      </c>
      <c r="AX64" s="30" t="e">
        <f t="shared" si="15"/>
        <v>#REF!</v>
      </c>
      <c r="AY64" s="31" t="e">
        <f t="shared" si="16"/>
        <v>#REF!</v>
      </c>
      <c r="AZ64" s="31" t="e">
        <f t="shared" si="17"/>
        <v>#REF!</v>
      </c>
      <c r="BA64" s="31" t="e">
        <f t="shared" si="18"/>
        <v>#REF!</v>
      </c>
      <c r="BB64" s="32" t="e">
        <f t="shared" si="19"/>
        <v>#REF!</v>
      </c>
      <c r="BC64" s="30" t="e">
        <f t="shared" si="20"/>
        <v>#REF!</v>
      </c>
      <c r="BD64" s="31" t="e">
        <f t="shared" si="21"/>
        <v>#REF!</v>
      </c>
      <c r="BE64" s="31" t="e">
        <f t="shared" si="22"/>
        <v>#REF!</v>
      </c>
      <c r="BF64" s="31" t="e">
        <f t="shared" si="23"/>
        <v>#REF!</v>
      </c>
      <c r="BG64" s="32" t="e">
        <f t="shared" si="24"/>
        <v>#REF!</v>
      </c>
    </row>
    <row r="65" spans="3:59" ht="15.75" thickBot="1" x14ac:dyDescent="0.3">
      <c r="C65" s="26">
        <v>262</v>
      </c>
      <c r="D65" s="27" t="s">
        <v>384</v>
      </c>
      <c r="E65" s="26">
        <v>5101</v>
      </c>
      <c r="F65" s="28" t="s">
        <v>78</v>
      </c>
      <c r="G65" s="34">
        <v>4110</v>
      </c>
      <c r="H65" s="28" t="s">
        <v>96</v>
      </c>
      <c r="I65" s="29"/>
      <c r="K65" s="17">
        <f>SUMIF('RECAP PDV'!$E:$E,$G65,'RECAP PDV'!K:K)</f>
        <v>108.31817000000004</v>
      </c>
      <c r="L65" s="17"/>
      <c r="M65" s="18"/>
      <c r="N65" s="17">
        <f>SUMIF('RECAP PDV'!$E:$E,$G65,'RECAP PDV'!N:N)</f>
        <v>12</v>
      </c>
      <c r="O65" s="17"/>
      <c r="P65" s="18"/>
      <c r="Q65" s="16"/>
      <c r="R65" s="16"/>
      <c r="S65" s="18"/>
      <c r="T65" s="17">
        <f>SUMIF('RECAP PDV'!$E:$E,$G65,'RECAP PDV'!T:T)</f>
        <v>5</v>
      </c>
      <c r="U65" s="16"/>
      <c r="V65" s="18"/>
      <c r="W65" s="17"/>
      <c r="X65" s="16"/>
      <c r="Y65" s="18"/>
      <c r="Z65" s="17">
        <f>SUMIF('RECAP PDV'!E:E,G65,'RECAP PDV'!Z:Z)</f>
        <v>-1</v>
      </c>
      <c r="AA65" s="16"/>
      <c r="AB65" s="18"/>
      <c r="AI65" s="30" t="e">
        <f t="shared" si="0"/>
        <v>#REF!</v>
      </c>
      <c r="AJ65" s="31" t="e">
        <f t="shared" si="1"/>
        <v>#REF!</v>
      </c>
      <c r="AK65" s="31" t="e">
        <f t="shared" si="2"/>
        <v>#REF!</v>
      </c>
      <c r="AL65" s="31" t="e">
        <f t="shared" si="3"/>
        <v>#REF!</v>
      </c>
      <c r="AM65" s="32" t="e">
        <f t="shared" si="4"/>
        <v>#REF!</v>
      </c>
      <c r="AN65" s="30" t="e">
        <f t="shared" si="5"/>
        <v>#REF!</v>
      </c>
      <c r="AO65" s="31" t="e">
        <f t="shared" si="6"/>
        <v>#REF!</v>
      </c>
      <c r="AP65" s="31" t="e">
        <f t="shared" si="7"/>
        <v>#REF!</v>
      </c>
      <c r="AQ65" s="31" t="e">
        <f t="shared" si="8"/>
        <v>#REF!</v>
      </c>
      <c r="AR65" s="32" t="e">
        <f t="shared" si="9"/>
        <v>#REF!</v>
      </c>
      <c r="AS65" s="30" t="e">
        <f t="shared" si="10"/>
        <v>#REF!</v>
      </c>
      <c r="AT65" s="31" t="e">
        <f t="shared" si="11"/>
        <v>#REF!</v>
      </c>
      <c r="AU65" s="31" t="e">
        <f t="shared" si="12"/>
        <v>#REF!</v>
      </c>
      <c r="AV65" s="31" t="e">
        <f t="shared" si="13"/>
        <v>#REF!</v>
      </c>
      <c r="AW65" s="32" t="e">
        <f t="shared" si="14"/>
        <v>#REF!</v>
      </c>
      <c r="AX65" s="30" t="e">
        <f t="shared" si="15"/>
        <v>#REF!</v>
      </c>
      <c r="AY65" s="31" t="e">
        <f t="shared" si="16"/>
        <v>#REF!</v>
      </c>
      <c r="AZ65" s="31" t="e">
        <f t="shared" si="17"/>
        <v>#REF!</v>
      </c>
      <c r="BA65" s="31" t="e">
        <f t="shared" si="18"/>
        <v>#REF!</v>
      </c>
      <c r="BB65" s="32" t="e">
        <f t="shared" si="19"/>
        <v>#REF!</v>
      </c>
      <c r="BC65" s="30" t="e">
        <f t="shared" si="20"/>
        <v>#REF!</v>
      </c>
      <c r="BD65" s="31" t="e">
        <f t="shared" si="21"/>
        <v>#REF!</v>
      </c>
      <c r="BE65" s="31" t="e">
        <f t="shared" si="22"/>
        <v>#REF!</v>
      </c>
      <c r="BF65" s="31" t="e">
        <f t="shared" si="23"/>
        <v>#REF!</v>
      </c>
      <c r="BG65" s="32" t="e">
        <f t="shared" si="24"/>
        <v>#REF!</v>
      </c>
    </row>
    <row r="66" spans="3:59" ht="15.75" thickBot="1" x14ac:dyDescent="0.3">
      <c r="C66" s="26">
        <v>262</v>
      </c>
      <c r="D66" s="27" t="s">
        <v>384</v>
      </c>
      <c r="E66" s="26">
        <v>5101</v>
      </c>
      <c r="F66" s="28" t="s">
        <v>78</v>
      </c>
      <c r="G66" s="34">
        <v>4107</v>
      </c>
      <c r="H66" s="28" t="s">
        <v>97</v>
      </c>
      <c r="I66" s="29"/>
      <c r="K66" s="17">
        <f>SUMIF('RECAP PDV'!$E:$E,$G66,'RECAP PDV'!K:K)</f>
        <v>42.248989999999999</v>
      </c>
      <c r="L66" s="17"/>
      <c r="M66" s="18"/>
      <c r="N66" s="17">
        <f>SUMIF('RECAP PDV'!$E:$E,$G66,'RECAP PDV'!N:N)</f>
        <v>295.99299999999999</v>
      </c>
      <c r="O66" s="17"/>
      <c r="P66" s="18"/>
      <c r="Q66" s="16"/>
      <c r="R66" s="16"/>
      <c r="S66" s="18"/>
      <c r="T66" s="17">
        <f>SUMIF('RECAP PDV'!$E:$E,$G66,'RECAP PDV'!T:T)</f>
        <v>2</v>
      </c>
      <c r="U66" s="16"/>
      <c r="V66" s="18"/>
      <c r="W66" s="17"/>
      <c r="X66" s="16"/>
      <c r="Y66" s="18"/>
      <c r="Z66" s="17">
        <f>SUMIF('RECAP PDV'!E:E,G66,'RECAP PDV'!Z:Z)</f>
        <v>-2</v>
      </c>
      <c r="AA66" s="16"/>
      <c r="AB66" s="18"/>
      <c r="AI66" s="30" t="e">
        <f t="shared" si="0"/>
        <v>#REF!</v>
      </c>
      <c r="AJ66" s="31" t="e">
        <f t="shared" si="1"/>
        <v>#REF!</v>
      </c>
      <c r="AK66" s="31" t="e">
        <f t="shared" si="2"/>
        <v>#REF!</v>
      </c>
      <c r="AL66" s="31" t="e">
        <f t="shared" si="3"/>
        <v>#REF!</v>
      </c>
      <c r="AM66" s="32" t="e">
        <f t="shared" si="4"/>
        <v>#REF!</v>
      </c>
      <c r="AN66" s="30" t="e">
        <f t="shared" si="5"/>
        <v>#REF!</v>
      </c>
      <c r="AO66" s="31" t="e">
        <f t="shared" si="6"/>
        <v>#REF!</v>
      </c>
      <c r="AP66" s="31" t="e">
        <f t="shared" si="7"/>
        <v>#REF!</v>
      </c>
      <c r="AQ66" s="31" t="e">
        <f t="shared" si="8"/>
        <v>#REF!</v>
      </c>
      <c r="AR66" s="32" t="e">
        <f t="shared" si="9"/>
        <v>#REF!</v>
      </c>
      <c r="AS66" s="30" t="e">
        <f t="shared" si="10"/>
        <v>#REF!</v>
      </c>
      <c r="AT66" s="31" t="e">
        <f t="shared" si="11"/>
        <v>#REF!</v>
      </c>
      <c r="AU66" s="31" t="e">
        <f t="shared" si="12"/>
        <v>#REF!</v>
      </c>
      <c r="AV66" s="31" t="e">
        <f t="shared" si="13"/>
        <v>#REF!</v>
      </c>
      <c r="AW66" s="32" t="e">
        <f t="shared" si="14"/>
        <v>#REF!</v>
      </c>
      <c r="AX66" s="30" t="e">
        <f t="shared" si="15"/>
        <v>#REF!</v>
      </c>
      <c r="AY66" s="31" t="e">
        <f t="shared" si="16"/>
        <v>#REF!</v>
      </c>
      <c r="AZ66" s="31" t="e">
        <f t="shared" si="17"/>
        <v>#REF!</v>
      </c>
      <c r="BA66" s="31" t="e">
        <f t="shared" si="18"/>
        <v>#REF!</v>
      </c>
      <c r="BB66" s="32" t="e">
        <f t="shared" si="19"/>
        <v>#REF!</v>
      </c>
      <c r="BC66" s="30" t="e">
        <f t="shared" si="20"/>
        <v>#REF!</v>
      </c>
      <c r="BD66" s="31" t="e">
        <f t="shared" si="21"/>
        <v>#REF!</v>
      </c>
      <c r="BE66" s="31" t="e">
        <f t="shared" si="22"/>
        <v>#REF!</v>
      </c>
      <c r="BF66" s="31" t="e">
        <f t="shared" si="23"/>
        <v>#REF!</v>
      </c>
      <c r="BG66" s="32" t="e">
        <f t="shared" si="24"/>
        <v>#REF!</v>
      </c>
    </row>
    <row r="67" spans="3:59" ht="15.75" thickBot="1" x14ac:dyDescent="0.3">
      <c r="C67" s="26">
        <v>262</v>
      </c>
      <c r="D67" s="27" t="s">
        <v>384</v>
      </c>
      <c r="E67" s="26">
        <v>5101</v>
      </c>
      <c r="F67" s="28" t="s">
        <v>78</v>
      </c>
      <c r="G67" s="34">
        <v>4120</v>
      </c>
      <c r="H67" s="28" t="s">
        <v>98</v>
      </c>
      <c r="I67" s="29"/>
      <c r="K67" s="17">
        <f>SUMIF('RECAP PDV'!$E:$E,$G67,'RECAP PDV'!K:K)</f>
        <v>299.00574999999992</v>
      </c>
      <c r="L67" s="17"/>
      <c r="M67" s="18"/>
      <c r="N67" s="17">
        <f>SUMIF('RECAP PDV'!$E:$E,$G67,'RECAP PDV'!N:N)</f>
        <v>365.44</v>
      </c>
      <c r="O67" s="17"/>
      <c r="P67" s="18"/>
      <c r="Q67" s="16"/>
      <c r="R67" s="16"/>
      <c r="S67" s="18"/>
      <c r="T67" s="17">
        <f>SUMIF('RECAP PDV'!$E:$E,$G67,'RECAP PDV'!T:T)</f>
        <v>3</v>
      </c>
      <c r="U67" s="16"/>
      <c r="V67" s="18"/>
      <c r="W67" s="17"/>
      <c r="X67" s="16"/>
      <c r="Y67" s="18"/>
      <c r="Z67" s="17">
        <f>SUMIF('RECAP PDV'!E:E,G67,'RECAP PDV'!Z:Z)</f>
        <v>-2</v>
      </c>
      <c r="AA67" s="16"/>
      <c r="AB67" s="18"/>
      <c r="AI67" s="30" t="e">
        <f t="shared" si="0"/>
        <v>#REF!</v>
      </c>
      <c r="AJ67" s="31" t="e">
        <f t="shared" si="1"/>
        <v>#REF!</v>
      </c>
      <c r="AK67" s="31" t="e">
        <f t="shared" si="2"/>
        <v>#REF!</v>
      </c>
      <c r="AL67" s="31" t="e">
        <f t="shared" si="3"/>
        <v>#REF!</v>
      </c>
      <c r="AM67" s="32" t="e">
        <f t="shared" si="4"/>
        <v>#REF!</v>
      </c>
      <c r="AN67" s="30" t="e">
        <f t="shared" si="5"/>
        <v>#REF!</v>
      </c>
      <c r="AO67" s="31" t="e">
        <f t="shared" si="6"/>
        <v>#REF!</v>
      </c>
      <c r="AP67" s="31" t="e">
        <f t="shared" si="7"/>
        <v>#REF!</v>
      </c>
      <c r="AQ67" s="31" t="e">
        <f t="shared" si="8"/>
        <v>#REF!</v>
      </c>
      <c r="AR67" s="32" t="e">
        <f t="shared" si="9"/>
        <v>#REF!</v>
      </c>
      <c r="AS67" s="30" t="e">
        <f t="shared" si="10"/>
        <v>#REF!</v>
      </c>
      <c r="AT67" s="31" t="e">
        <f t="shared" si="11"/>
        <v>#REF!</v>
      </c>
      <c r="AU67" s="31" t="e">
        <f t="shared" si="12"/>
        <v>#REF!</v>
      </c>
      <c r="AV67" s="31" t="e">
        <f t="shared" si="13"/>
        <v>#REF!</v>
      </c>
      <c r="AW67" s="32" t="e">
        <f t="shared" si="14"/>
        <v>#REF!</v>
      </c>
      <c r="AX67" s="30" t="e">
        <f t="shared" si="15"/>
        <v>#REF!</v>
      </c>
      <c r="AY67" s="31" t="e">
        <f t="shared" si="16"/>
        <v>#REF!</v>
      </c>
      <c r="AZ67" s="31" t="e">
        <f t="shared" si="17"/>
        <v>#REF!</v>
      </c>
      <c r="BA67" s="31" t="e">
        <f t="shared" si="18"/>
        <v>#REF!</v>
      </c>
      <c r="BB67" s="32" t="e">
        <f t="shared" si="19"/>
        <v>#REF!</v>
      </c>
      <c r="BC67" s="30" t="e">
        <f t="shared" si="20"/>
        <v>#REF!</v>
      </c>
      <c r="BD67" s="31" t="e">
        <f t="shared" si="21"/>
        <v>#REF!</v>
      </c>
      <c r="BE67" s="31" t="e">
        <f t="shared" si="22"/>
        <v>#REF!</v>
      </c>
      <c r="BF67" s="31" t="e">
        <f t="shared" si="23"/>
        <v>#REF!</v>
      </c>
      <c r="BG67" s="32" t="e">
        <f t="shared" si="24"/>
        <v>#REF!</v>
      </c>
    </row>
    <row r="68" spans="3:59" ht="15.75" thickBot="1" x14ac:dyDescent="0.3">
      <c r="C68" s="26">
        <v>262</v>
      </c>
      <c r="D68" s="27" t="s">
        <v>384</v>
      </c>
      <c r="E68" s="26">
        <v>5006</v>
      </c>
      <c r="F68" s="28" t="s">
        <v>99</v>
      </c>
      <c r="G68" s="34">
        <v>4028</v>
      </c>
      <c r="H68" s="28" t="s">
        <v>100</v>
      </c>
      <c r="I68" s="29"/>
      <c r="K68" s="17">
        <f>SUMIF('RECAP PDV'!$E:$E,$G68,'RECAP PDV'!K:K)</f>
        <v>77.382019999999983</v>
      </c>
      <c r="L68" s="17"/>
      <c r="M68" s="18"/>
      <c r="N68" s="17">
        <f>SUMIF('RECAP PDV'!$E:$E,$G68,'RECAP PDV'!N:N)</f>
        <v>185.52244999999999</v>
      </c>
      <c r="O68" s="17"/>
      <c r="P68" s="18"/>
      <c r="Q68" s="16"/>
      <c r="R68" s="16"/>
      <c r="S68" s="18"/>
      <c r="T68" s="17">
        <f>SUMIF('RECAP PDV'!$E:$E,$G68,'RECAP PDV'!T:T)</f>
        <v>14</v>
      </c>
      <c r="U68" s="16"/>
      <c r="V68" s="18"/>
      <c r="W68" s="17"/>
      <c r="X68" s="16"/>
      <c r="Y68" s="18"/>
      <c r="Z68" s="17">
        <f>SUMIF('RECAP PDV'!E:E,G68,'RECAP PDV'!Z:Z)</f>
        <v>-5</v>
      </c>
      <c r="AA68" s="16"/>
      <c r="AB68" s="18"/>
      <c r="AI68" s="30" t="e">
        <f t="shared" si="0"/>
        <v>#REF!</v>
      </c>
      <c r="AJ68" s="31" t="e">
        <f t="shared" si="1"/>
        <v>#REF!</v>
      </c>
      <c r="AK68" s="31" t="e">
        <f t="shared" si="2"/>
        <v>#REF!</v>
      </c>
      <c r="AL68" s="31" t="e">
        <f t="shared" si="3"/>
        <v>#REF!</v>
      </c>
      <c r="AM68" s="32" t="e">
        <f t="shared" si="4"/>
        <v>#REF!</v>
      </c>
      <c r="AN68" s="30" t="e">
        <f t="shared" si="5"/>
        <v>#REF!</v>
      </c>
      <c r="AO68" s="31" t="e">
        <f t="shared" si="6"/>
        <v>#REF!</v>
      </c>
      <c r="AP68" s="31" t="e">
        <f t="shared" si="7"/>
        <v>#REF!</v>
      </c>
      <c r="AQ68" s="31" t="e">
        <f t="shared" si="8"/>
        <v>#REF!</v>
      </c>
      <c r="AR68" s="32" t="e">
        <f t="shared" si="9"/>
        <v>#REF!</v>
      </c>
      <c r="AS68" s="30" t="e">
        <f t="shared" si="10"/>
        <v>#REF!</v>
      </c>
      <c r="AT68" s="31" t="e">
        <f t="shared" si="11"/>
        <v>#REF!</v>
      </c>
      <c r="AU68" s="31" t="e">
        <f t="shared" si="12"/>
        <v>#REF!</v>
      </c>
      <c r="AV68" s="31" t="e">
        <f t="shared" si="13"/>
        <v>#REF!</v>
      </c>
      <c r="AW68" s="32" t="e">
        <f t="shared" si="14"/>
        <v>#REF!</v>
      </c>
      <c r="AX68" s="30" t="e">
        <f t="shared" si="15"/>
        <v>#REF!</v>
      </c>
      <c r="AY68" s="31" t="e">
        <f t="shared" si="16"/>
        <v>#REF!</v>
      </c>
      <c r="AZ68" s="31" t="e">
        <f t="shared" si="17"/>
        <v>#REF!</v>
      </c>
      <c r="BA68" s="31" t="e">
        <f t="shared" si="18"/>
        <v>#REF!</v>
      </c>
      <c r="BB68" s="32" t="e">
        <f t="shared" si="19"/>
        <v>#REF!</v>
      </c>
      <c r="BC68" s="30" t="e">
        <f t="shared" si="20"/>
        <v>#REF!</v>
      </c>
      <c r="BD68" s="31" t="e">
        <f t="shared" si="21"/>
        <v>#REF!</v>
      </c>
      <c r="BE68" s="31" t="e">
        <f t="shared" si="22"/>
        <v>#REF!</v>
      </c>
      <c r="BF68" s="31" t="e">
        <f t="shared" si="23"/>
        <v>#REF!</v>
      </c>
      <c r="BG68" s="32" t="e">
        <f t="shared" si="24"/>
        <v>#REF!</v>
      </c>
    </row>
    <row r="69" spans="3:59" ht="15.75" thickBot="1" x14ac:dyDescent="0.3">
      <c r="C69" s="26">
        <v>262</v>
      </c>
      <c r="D69" s="27" t="s">
        <v>384</v>
      </c>
      <c r="E69" s="26">
        <v>5006</v>
      </c>
      <c r="F69" s="28" t="s">
        <v>99</v>
      </c>
      <c r="G69" s="34">
        <v>4033</v>
      </c>
      <c r="H69" s="28" t="s">
        <v>101</v>
      </c>
      <c r="I69" s="29"/>
      <c r="K69" s="17">
        <f>SUMIF('RECAP PDV'!$E:$E,$G69,'RECAP PDV'!K:K)</f>
        <v>132.06096999999991</v>
      </c>
      <c r="L69" s="17"/>
      <c r="M69" s="18"/>
      <c r="N69" s="17">
        <f>SUMIF('RECAP PDV'!$E:$E,$G69,'RECAP PDV'!N:N)</f>
        <v>65.438000000000002</v>
      </c>
      <c r="O69" s="17"/>
      <c r="P69" s="18"/>
      <c r="Q69" s="16"/>
      <c r="R69" s="16"/>
      <c r="S69" s="18"/>
      <c r="T69" s="17">
        <f>SUMIF('RECAP PDV'!$E:$E,$G69,'RECAP PDV'!T:T)</f>
        <v>4</v>
      </c>
      <c r="U69" s="16"/>
      <c r="V69" s="18"/>
      <c r="W69" s="17"/>
      <c r="X69" s="16"/>
      <c r="Y69" s="18"/>
      <c r="Z69" s="17">
        <f>SUMIF('RECAP PDV'!E:E,G69,'RECAP PDV'!Z:Z)</f>
        <v>-4</v>
      </c>
      <c r="AA69" s="16"/>
      <c r="AB69" s="18"/>
      <c r="AI69" s="30" t="e">
        <f t="shared" si="0"/>
        <v>#REF!</v>
      </c>
      <c r="AJ69" s="31" t="e">
        <f t="shared" si="1"/>
        <v>#REF!</v>
      </c>
      <c r="AK69" s="31" t="e">
        <f t="shared" si="2"/>
        <v>#REF!</v>
      </c>
      <c r="AL69" s="31" t="e">
        <f t="shared" si="3"/>
        <v>#REF!</v>
      </c>
      <c r="AM69" s="32" t="e">
        <f t="shared" si="4"/>
        <v>#REF!</v>
      </c>
      <c r="AN69" s="30" t="e">
        <f t="shared" si="5"/>
        <v>#REF!</v>
      </c>
      <c r="AO69" s="31" t="e">
        <f t="shared" si="6"/>
        <v>#REF!</v>
      </c>
      <c r="AP69" s="31" t="e">
        <f t="shared" si="7"/>
        <v>#REF!</v>
      </c>
      <c r="AQ69" s="31" t="e">
        <f t="shared" si="8"/>
        <v>#REF!</v>
      </c>
      <c r="AR69" s="32" t="e">
        <f t="shared" si="9"/>
        <v>#REF!</v>
      </c>
      <c r="AS69" s="30" t="e">
        <f t="shared" si="10"/>
        <v>#REF!</v>
      </c>
      <c r="AT69" s="31" t="e">
        <f t="shared" si="11"/>
        <v>#REF!</v>
      </c>
      <c r="AU69" s="31" t="e">
        <f t="shared" si="12"/>
        <v>#REF!</v>
      </c>
      <c r="AV69" s="31" t="e">
        <f t="shared" si="13"/>
        <v>#REF!</v>
      </c>
      <c r="AW69" s="32" t="e">
        <f t="shared" si="14"/>
        <v>#REF!</v>
      </c>
      <c r="AX69" s="30" t="e">
        <f t="shared" si="15"/>
        <v>#REF!</v>
      </c>
      <c r="AY69" s="31" t="e">
        <f t="shared" si="16"/>
        <v>#REF!</v>
      </c>
      <c r="AZ69" s="31" t="e">
        <f t="shared" si="17"/>
        <v>#REF!</v>
      </c>
      <c r="BA69" s="31" t="e">
        <f t="shared" si="18"/>
        <v>#REF!</v>
      </c>
      <c r="BB69" s="32" t="e">
        <f t="shared" si="19"/>
        <v>#REF!</v>
      </c>
      <c r="BC69" s="30" t="e">
        <f t="shared" si="20"/>
        <v>#REF!</v>
      </c>
      <c r="BD69" s="31" t="e">
        <f t="shared" si="21"/>
        <v>#REF!</v>
      </c>
      <c r="BE69" s="31" t="e">
        <f t="shared" si="22"/>
        <v>#REF!</v>
      </c>
      <c r="BF69" s="31" t="e">
        <f t="shared" si="23"/>
        <v>#REF!</v>
      </c>
      <c r="BG69" s="32" t="e">
        <f t="shared" si="24"/>
        <v>#REF!</v>
      </c>
    </row>
    <row r="70" spans="3:59" ht="15.75" thickBot="1" x14ac:dyDescent="0.3">
      <c r="C70" s="26">
        <v>262</v>
      </c>
      <c r="D70" s="27" t="s">
        <v>384</v>
      </c>
      <c r="E70" s="26">
        <v>5006</v>
      </c>
      <c r="F70" s="28" t="s">
        <v>99</v>
      </c>
      <c r="G70" s="34">
        <v>4037</v>
      </c>
      <c r="H70" s="28" t="s">
        <v>102</v>
      </c>
      <c r="I70" s="29"/>
      <c r="K70" s="17">
        <f>SUMIF('RECAP PDV'!$E:$E,$G70,'RECAP PDV'!K:K)</f>
        <v>1384.8919700000001</v>
      </c>
      <c r="L70" s="17"/>
      <c r="M70" s="18"/>
      <c r="N70" s="17">
        <f>SUMIF('RECAP PDV'!$E:$E,$G70,'RECAP PDV'!N:N)</f>
        <v>1022.8291999999999</v>
      </c>
      <c r="O70" s="17"/>
      <c r="P70" s="18"/>
      <c r="Q70" s="16"/>
      <c r="R70" s="16"/>
      <c r="S70" s="18"/>
      <c r="T70" s="17">
        <f>SUMIF('RECAP PDV'!$E:$E,$G70,'RECAP PDV'!T:T)</f>
        <v>13</v>
      </c>
      <c r="U70" s="16"/>
      <c r="V70" s="18"/>
      <c r="W70" s="17"/>
      <c r="X70" s="16"/>
      <c r="Y70" s="18"/>
      <c r="Z70" s="17">
        <f>SUMIF('RECAP PDV'!E:E,G70,'RECAP PDV'!Z:Z)</f>
        <v>12</v>
      </c>
      <c r="AA70" s="16"/>
      <c r="AB70" s="18"/>
      <c r="AI70" s="30" t="e">
        <f t="shared" ref="AI70:AI133" si="25">M70/$M$4</f>
        <v>#REF!</v>
      </c>
      <c r="AJ70" s="31" t="e">
        <f t="shared" si="1"/>
        <v>#REF!</v>
      </c>
      <c r="AK70" s="31" t="e">
        <f t="shared" si="2"/>
        <v>#REF!</v>
      </c>
      <c r="AL70" s="31" t="e">
        <f t="shared" si="3"/>
        <v>#REF!</v>
      </c>
      <c r="AM70" s="32" t="e">
        <f t="shared" si="4"/>
        <v>#REF!</v>
      </c>
      <c r="AN70" s="30" t="e">
        <f t="shared" si="5"/>
        <v>#REF!</v>
      </c>
      <c r="AO70" s="31" t="e">
        <f t="shared" si="6"/>
        <v>#REF!</v>
      </c>
      <c r="AP70" s="31" t="e">
        <f t="shared" si="7"/>
        <v>#REF!</v>
      </c>
      <c r="AQ70" s="31" t="e">
        <f t="shared" si="8"/>
        <v>#REF!</v>
      </c>
      <c r="AR70" s="32" t="e">
        <f t="shared" si="9"/>
        <v>#REF!</v>
      </c>
      <c r="AS70" s="30" t="e">
        <f t="shared" si="10"/>
        <v>#REF!</v>
      </c>
      <c r="AT70" s="31" t="e">
        <f t="shared" si="11"/>
        <v>#REF!</v>
      </c>
      <c r="AU70" s="31" t="e">
        <f t="shared" si="12"/>
        <v>#REF!</v>
      </c>
      <c r="AV70" s="31" t="e">
        <f t="shared" si="13"/>
        <v>#REF!</v>
      </c>
      <c r="AW70" s="32" t="e">
        <f t="shared" si="14"/>
        <v>#REF!</v>
      </c>
      <c r="AX70" s="30" t="e">
        <f t="shared" si="15"/>
        <v>#REF!</v>
      </c>
      <c r="AY70" s="31" t="e">
        <f t="shared" si="16"/>
        <v>#REF!</v>
      </c>
      <c r="AZ70" s="31" t="e">
        <f t="shared" si="17"/>
        <v>#REF!</v>
      </c>
      <c r="BA70" s="31" t="e">
        <f t="shared" si="18"/>
        <v>#REF!</v>
      </c>
      <c r="BB70" s="32" t="e">
        <f t="shared" si="19"/>
        <v>#REF!</v>
      </c>
      <c r="BC70" s="30" t="e">
        <f t="shared" si="20"/>
        <v>#REF!</v>
      </c>
      <c r="BD70" s="31" t="e">
        <f t="shared" si="21"/>
        <v>#REF!</v>
      </c>
      <c r="BE70" s="31" t="e">
        <f t="shared" si="22"/>
        <v>#REF!</v>
      </c>
      <c r="BF70" s="31" t="e">
        <f t="shared" si="23"/>
        <v>#REF!</v>
      </c>
      <c r="BG70" s="32" t="e">
        <f t="shared" si="24"/>
        <v>#REF!</v>
      </c>
    </row>
    <row r="71" spans="3:59" ht="15.75" thickBot="1" x14ac:dyDescent="0.3">
      <c r="C71" s="26">
        <v>262</v>
      </c>
      <c r="D71" s="27" t="s">
        <v>384</v>
      </c>
      <c r="E71" s="26">
        <v>5006</v>
      </c>
      <c r="F71" s="28" t="s">
        <v>99</v>
      </c>
      <c r="G71" s="34">
        <v>4038</v>
      </c>
      <c r="H71" s="28" t="s">
        <v>104</v>
      </c>
      <c r="I71" s="29"/>
      <c r="K71" s="17">
        <f>SUMIF('RECAP PDV'!$E:$E,$G71,'RECAP PDV'!K:K)</f>
        <v>635.40500999999983</v>
      </c>
      <c r="L71" s="17"/>
      <c r="M71" s="18"/>
      <c r="N71" s="17">
        <f>SUMIF('RECAP PDV'!$E:$E,$G71,'RECAP PDV'!N:N)</f>
        <v>949</v>
      </c>
      <c r="O71" s="17"/>
      <c r="P71" s="18"/>
      <c r="Q71" s="16"/>
      <c r="R71" s="16"/>
      <c r="S71" s="18"/>
      <c r="T71" s="17">
        <f>SUMIF('RECAP PDV'!$E:$E,$G71,'RECAP PDV'!T:T)</f>
        <v>14</v>
      </c>
      <c r="U71" s="16"/>
      <c r="V71" s="18"/>
      <c r="W71" s="17"/>
      <c r="X71" s="16"/>
      <c r="Y71" s="18"/>
      <c r="Z71" s="17">
        <f>SUMIF('RECAP PDV'!E:E,G71,'RECAP PDV'!Z:Z)</f>
        <v>9</v>
      </c>
      <c r="AA71" s="16"/>
      <c r="AB71" s="18"/>
      <c r="AI71" s="30" t="e">
        <f t="shared" si="25"/>
        <v>#REF!</v>
      </c>
      <c r="AJ71" s="31" t="e">
        <f t="shared" si="1"/>
        <v>#REF!</v>
      </c>
      <c r="AK71" s="31" t="e">
        <f t="shared" si="2"/>
        <v>#REF!</v>
      </c>
      <c r="AL71" s="31" t="e">
        <f t="shared" si="3"/>
        <v>#REF!</v>
      </c>
      <c r="AM71" s="32" t="e">
        <f t="shared" si="4"/>
        <v>#REF!</v>
      </c>
      <c r="AN71" s="30" t="e">
        <f t="shared" ref="AN71:AN134" si="26">P71/$P$4</f>
        <v>#REF!</v>
      </c>
      <c r="AO71" s="31" t="e">
        <f t="shared" si="6"/>
        <v>#REF!</v>
      </c>
      <c r="AP71" s="31" t="e">
        <f t="shared" si="7"/>
        <v>#REF!</v>
      </c>
      <c r="AQ71" s="31" t="e">
        <f t="shared" si="8"/>
        <v>#REF!</v>
      </c>
      <c r="AR71" s="32" t="e">
        <f t="shared" si="9"/>
        <v>#REF!</v>
      </c>
      <c r="AS71" s="30" t="e">
        <f t="shared" ref="AS71:AS134" si="27">S71/$S$4</f>
        <v>#REF!</v>
      </c>
      <c r="AT71" s="31" t="e">
        <f t="shared" si="11"/>
        <v>#REF!</v>
      </c>
      <c r="AU71" s="31" t="e">
        <f t="shared" si="12"/>
        <v>#REF!</v>
      </c>
      <c r="AV71" s="31" t="e">
        <f t="shared" si="13"/>
        <v>#REF!</v>
      </c>
      <c r="AW71" s="32" t="e">
        <f t="shared" si="14"/>
        <v>#REF!</v>
      </c>
      <c r="AX71" s="30" t="e">
        <f t="shared" ref="AX71:AX134" si="28">V71/$V$4</f>
        <v>#REF!</v>
      </c>
      <c r="AY71" s="31" t="e">
        <f t="shared" si="16"/>
        <v>#REF!</v>
      </c>
      <c r="AZ71" s="31" t="e">
        <f t="shared" si="17"/>
        <v>#REF!</v>
      </c>
      <c r="BA71" s="31" t="e">
        <f t="shared" si="18"/>
        <v>#REF!</v>
      </c>
      <c r="BB71" s="32" t="e">
        <f t="shared" si="19"/>
        <v>#REF!</v>
      </c>
      <c r="BC71" s="30" t="e">
        <f t="shared" ref="BC71:BC134" si="29">Y71/$Y$4</f>
        <v>#REF!</v>
      </c>
      <c r="BD71" s="31" t="e">
        <f t="shared" si="21"/>
        <v>#REF!</v>
      </c>
      <c r="BE71" s="31" t="e">
        <f t="shared" si="22"/>
        <v>#REF!</v>
      </c>
      <c r="BF71" s="31" t="e">
        <f t="shared" si="23"/>
        <v>#REF!</v>
      </c>
      <c r="BG71" s="32" t="e">
        <f t="shared" si="24"/>
        <v>#REF!</v>
      </c>
    </row>
    <row r="72" spans="3:59" ht="15.75" thickBot="1" x14ac:dyDescent="0.3">
      <c r="C72" s="26">
        <v>262</v>
      </c>
      <c r="D72" s="27" t="s">
        <v>384</v>
      </c>
      <c r="E72" s="26">
        <v>5006</v>
      </c>
      <c r="F72" s="28" t="s">
        <v>99</v>
      </c>
      <c r="G72" s="34">
        <v>4039</v>
      </c>
      <c r="H72" s="28" t="s">
        <v>105</v>
      </c>
      <c r="I72" s="29"/>
      <c r="K72" s="17">
        <f>SUMIF('RECAP PDV'!$E:$E,$G72,'RECAP PDV'!K:K)</f>
        <v>84.744050000000016</v>
      </c>
      <c r="L72" s="17"/>
      <c r="M72" s="18"/>
      <c r="N72" s="17">
        <f>SUMIF('RECAP PDV'!$E:$E,$G72,'RECAP PDV'!N:N)</f>
        <v>256</v>
      </c>
      <c r="O72" s="17"/>
      <c r="P72" s="18"/>
      <c r="Q72" s="16"/>
      <c r="R72" s="16"/>
      <c r="S72" s="18"/>
      <c r="T72" s="17">
        <f>SUMIF('RECAP PDV'!$E:$E,$G72,'RECAP PDV'!T:T)</f>
        <v>4</v>
      </c>
      <c r="U72" s="16"/>
      <c r="V72" s="18"/>
      <c r="W72" s="17"/>
      <c r="X72" s="16"/>
      <c r="Y72" s="18"/>
      <c r="Z72" s="17">
        <f>SUMIF('RECAP PDV'!E:E,G72,'RECAP PDV'!Z:Z)</f>
        <v>1</v>
      </c>
      <c r="AA72" s="16"/>
      <c r="AB72" s="18"/>
      <c r="AI72" s="30" t="e">
        <f t="shared" si="25"/>
        <v>#REF!</v>
      </c>
      <c r="AJ72" s="31" t="e">
        <f t="shared" si="1"/>
        <v>#REF!</v>
      </c>
      <c r="AK72" s="31" t="e">
        <f t="shared" si="2"/>
        <v>#REF!</v>
      </c>
      <c r="AL72" s="31" t="e">
        <f t="shared" si="3"/>
        <v>#REF!</v>
      </c>
      <c r="AM72" s="32" t="e">
        <f t="shared" si="4"/>
        <v>#REF!</v>
      </c>
      <c r="AN72" s="30" t="e">
        <f t="shared" si="26"/>
        <v>#REF!</v>
      </c>
      <c r="AO72" s="31" t="e">
        <f t="shared" si="6"/>
        <v>#REF!</v>
      </c>
      <c r="AP72" s="31" t="e">
        <f t="shared" si="7"/>
        <v>#REF!</v>
      </c>
      <c r="AQ72" s="31" t="e">
        <f t="shared" si="8"/>
        <v>#REF!</v>
      </c>
      <c r="AR72" s="32" t="e">
        <f t="shared" si="9"/>
        <v>#REF!</v>
      </c>
      <c r="AS72" s="30" t="e">
        <f t="shared" si="27"/>
        <v>#REF!</v>
      </c>
      <c r="AT72" s="31" t="e">
        <f t="shared" si="11"/>
        <v>#REF!</v>
      </c>
      <c r="AU72" s="31" t="e">
        <f t="shared" si="12"/>
        <v>#REF!</v>
      </c>
      <c r="AV72" s="31" t="e">
        <f t="shared" si="13"/>
        <v>#REF!</v>
      </c>
      <c r="AW72" s="32" t="e">
        <f t="shared" si="14"/>
        <v>#REF!</v>
      </c>
      <c r="AX72" s="30" t="e">
        <f t="shared" si="28"/>
        <v>#REF!</v>
      </c>
      <c r="AY72" s="31" t="e">
        <f t="shared" si="16"/>
        <v>#REF!</v>
      </c>
      <c r="AZ72" s="31" t="e">
        <f t="shared" si="17"/>
        <v>#REF!</v>
      </c>
      <c r="BA72" s="31" t="e">
        <f t="shared" si="18"/>
        <v>#REF!</v>
      </c>
      <c r="BB72" s="32" t="e">
        <f t="shared" si="19"/>
        <v>#REF!</v>
      </c>
      <c r="BC72" s="30" t="e">
        <f t="shared" si="29"/>
        <v>#REF!</v>
      </c>
      <c r="BD72" s="31" t="e">
        <f t="shared" si="21"/>
        <v>#REF!</v>
      </c>
      <c r="BE72" s="31" t="e">
        <f t="shared" si="22"/>
        <v>#REF!</v>
      </c>
      <c r="BF72" s="31" t="e">
        <f t="shared" si="23"/>
        <v>#REF!</v>
      </c>
      <c r="BG72" s="32" t="e">
        <f t="shared" si="24"/>
        <v>#REF!</v>
      </c>
    </row>
    <row r="73" spans="3:59" ht="15.75" thickBot="1" x14ac:dyDescent="0.3">
      <c r="C73" s="26">
        <v>262</v>
      </c>
      <c r="D73" s="27" t="s">
        <v>384</v>
      </c>
      <c r="E73" s="26">
        <v>5006</v>
      </c>
      <c r="F73" s="33" t="s">
        <v>99</v>
      </c>
      <c r="G73" s="34">
        <v>4027</v>
      </c>
      <c r="H73" s="33" t="s">
        <v>106</v>
      </c>
      <c r="I73" s="29"/>
      <c r="K73" s="17">
        <f>SUMIF('RECAP PDV'!$E:$E,$G73,'RECAP PDV'!K:K)</f>
        <v>1238.97478</v>
      </c>
      <c r="L73" s="17"/>
      <c r="M73" s="18"/>
      <c r="N73" s="17">
        <f>SUMIF('RECAP PDV'!$E:$E,$G73,'RECAP PDV'!N:N)</f>
        <v>1717.72333</v>
      </c>
      <c r="O73" s="17"/>
      <c r="P73" s="18"/>
      <c r="Q73" s="16"/>
      <c r="R73" s="16"/>
      <c r="S73" s="18"/>
      <c r="T73" s="17">
        <f>SUMIF('RECAP PDV'!$E:$E,$G73,'RECAP PDV'!T:T)</f>
        <v>30</v>
      </c>
      <c r="U73" s="16"/>
      <c r="V73" s="18"/>
      <c r="W73" s="17"/>
      <c r="X73" s="16"/>
      <c r="Y73" s="18"/>
      <c r="Z73" s="17">
        <f>SUMIF('RECAP PDV'!E:E,G73,'RECAP PDV'!Z:Z)</f>
        <v>7</v>
      </c>
      <c r="AA73" s="16"/>
      <c r="AB73" s="18"/>
      <c r="AI73" s="30" t="e">
        <f t="shared" si="25"/>
        <v>#REF!</v>
      </c>
      <c r="AJ73" s="31" t="e">
        <f t="shared" si="1"/>
        <v>#REF!</v>
      </c>
      <c r="AK73" s="31" t="e">
        <f t="shared" si="2"/>
        <v>#REF!</v>
      </c>
      <c r="AL73" s="31" t="e">
        <f t="shared" si="3"/>
        <v>#REF!</v>
      </c>
      <c r="AM73" s="32" t="e">
        <f t="shared" si="4"/>
        <v>#REF!</v>
      </c>
      <c r="AN73" s="30" t="e">
        <f t="shared" si="26"/>
        <v>#REF!</v>
      </c>
      <c r="AO73" s="31" t="e">
        <f t="shared" si="6"/>
        <v>#REF!</v>
      </c>
      <c r="AP73" s="31" t="e">
        <f t="shared" si="7"/>
        <v>#REF!</v>
      </c>
      <c r="AQ73" s="31" t="e">
        <f t="shared" si="8"/>
        <v>#REF!</v>
      </c>
      <c r="AR73" s="32" t="e">
        <f t="shared" si="9"/>
        <v>#REF!</v>
      </c>
      <c r="AS73" s="30" t="e">
        <f t="shared" si="27"/>
        <v>#REF!</v>
      </c>
      <c r="AT73" s="31" t="e">
        <f t="shared" si="11"/>
        <v>#REF!</v>
      </c>
      <c r="AU73" s="31" t="e">
        <f t="shared" si="12"/>
        <v>#REF!</v>
      </c>
      <c r="AV73" s="31" t="e">
        <f t="shared" si="13"/>
        <v>#REF!</v>
      </c>
      <c r="AW73" s="32" t="e">
        <f t="shared" si="14"/>
        <v>#REF!</v>
      </c>
      <c r="AX73" s="30" t="e">
        <f t="shared" si="28"/>
        <v>#REF!</v>
      </c>
      <c r="AY73" s="31" t="e">
        <f t="shared" si="16"/>
        <v>#REF!</v>
      </c>
      <c r="AZ73" s="31" t="e">
        <f t="shared" si="17"/>
        <v>#REF!</v>
      </c>
      <c r="BA73" s="31" t="e">
        <f t="shared" si="18"/>
        <v>#REF!</v>
      </c>
      <c r="BB73" s="32" t="e">
        <f t="shared" si="19"/>
        <v>#REF!</v>
      </c>
      <c r="BC73" s="30" t="e">
        <f t="shared" si="29"/>
        <v>#REF!</v>
      </c>
      <c r="BD73" s="31" t="e">
        <f t="shared" si="21"/>
        <v>#REF!</v>
      </c>
      <c r="BE73" s="31" t="e">
        <f t="shared" si="22"/>
        <v>#REF!</v>
      </c>
      <c r="BF73" s="31" t="e">
        <f t="shared" si="23"/>
        <v>#REF!</v>
      </c>
      <c r="BG73" s="32" t="e">
        <f t="shared" si="24"/>
        <v>#REF!</v>
      </c>
    </row>
    <row r="74" spans="3:59" ht="15.75" thickBot="1" x14ac:dyDescent="0.3">
      <c r="C74" s="26">
        <v>262</v>
      </c>
      <c r="D74" s="27" t="s">
        <v>384</v>
      </c>
      <c r="E74" s="26">
        <v>5006</v>
      </c>
      <c r="F74" s="28" t="s">
        <v>99</v>
      </c>
      <c r="G74" s="34">
        <v>4029</v>
      </c>
      <c r="H74" s="28" t="s">
        <v>107</v>
      </c>
      <c r="I74" s="29"/>
      <c r="K74" s="17">
        <f>SUMIF('RECAP PDV'!$E:$E,$G74,'RECAP PDV'!K:K)</f>
        <v>516.58133999999995</v>
      </c>
      <c r="L74" s="17"/>
      <c r="M74" s="18"/>
      <c r="N74" s="17">
        <f>SUMIF('RECAP PDV'!$E:$E,$G74,'RECAP PDV'!N:N)</f>
        <v>72.599999999999994</v>
      </c>
      <c r="O74" s="17"/>
      <c r="P74" s="18"/>
      <c r="Q74" s="16"/>
      <c r="R74" s="16"/>
      <c r="S74" s="18"/>
      <c r="T74" s="17">
        <f>SUMIF('RECAP PDV'!$E:$E,$G74,'RECAP PDV'!T:T)</f>
        <v>5</v>
      </c>
      <c r="U74" s="16"/>
      <c r="V74" s="18"/>
      <c r="W74" s="17"/>
      <c r="X74" s="16"/>
      <c r="Y74" s="18"/>
      <c r="Z74" s="17">
        <f>SUMIF('RECAP PDV'!E:E,G74,'RECAP PDV'!Z:Z)</f>
        <v>2</v>
      </c>
      <c r="AA74" s="16"/>
      <c r="AB74" s="18"/>
      <c r="AI74" s="30" t="e">
        <f t="shared" si="25"/>
        <v>#REF!</v>
      </c>
      <c r="AJ74" s="31" t="e">
        <f t="shared" si="1"/>
        <v>#REF!</v>
      </c>
      <c r="AK74" s="31" t="e">
        <f t="shared" si="2"/>
        <v>#REF!</v>
      </c>
      <c r="AL74" s="31" t="e">
        <f t="shared" si="3"/>
        <v>#REF!</v>
      </c>
      <c r="AM74" s="32" t="e">
        <f t="shared" si="4"/>
        <v>#REF!</v>
      </c>
      <c r="AN74" s="30" t="e">
        <f t="shared" si="26"/>
        <v>#REF!</v>
      </c>
      <c r="AO74" s="31" t="e">
        <f t="shared" si="6"/>
        <v>#REF!</v>
      </c>
      <c r="AP74" s="31" t="e">
        <f t="shared" si="7"/>
        <v>#REF!</v>
      </c>
      <c r="AQ74" s="31" t="e">
        <f t="shared" si="8"/>
        <v>#REF!</v>
      </c>
      <c r="AR74" s="32" t="e">
        <f t="shared" si="9"/>
        <v>#REF!</v>
      </c>
      <c r="AS74" s="30" t="e">
        <f t="shared" si="27"/>
        <v>#REF!</v>
      </c>
      <c r="AT74" s="31" t="e">
        <f t="shared" si="11"/>
        <v>#REF!</v>
      </c>
      <c r="AU74" s="31" t="e">
        <f t="shared" si="12"/>
        <v>#REF!</v>
      </c>
      <c r="AV74" s="31" t="e">
        <f t="shared" si="13"/>
        <v>#REF!</v>
      </c>
      <c r="AW74" s="32" t="e">
        <f t="shared" si="14"/>
        <v>#REF!</v>
      </c>
      <c r="AX74" s="30" t="e">
        <f t="shared" si="28"/>
        <v>#REF!</v>
      </c>
      <c r="AY74" s="31" t="e">
        <f t="shared" si="16"/>
        <v>#REF!</v>
      </c>
      <c r="AZ74" s="31" t="e">
        <f t="shared" si="17"/>
        <v>#REF!</v>
      </c>
      <c r="BA74" s="31" t="e">
        <f t="shared" si="18"/>
        <v>#REF!</v>
      </c>
      <c r="BB74" s="32" t="e">
        <f t="shared" si="19"/>
        <v>#REF!</v>
      </c>
      <c r="BC74" s="30" t="e">
        <f t="shared" si="29"/>
        <v>#REF!</v>
      </c>
      <c r="BD74" s="31" t="e">
        <f t="shared" si="21"/>
        <v>#REF!</v>
      </c>
      <c r="BE74" s="31" t="e">
        <f t="shared" si="22"/>
        <v>#REF!</v>
      </c>
      <c r="BF74" s="31" t="e">
        <f t="shared" si="23"/>
        <v>#REF!</v>
      </c>
      <c r="BG74" s="32" t="e">
        <f t="shared" si="24"/>
        <v>#REF!</v>
      </c>
    </row>
    <row r="75" spans="3:59" ht="15.75" thickBot="1" x14ac:dyDescent="0.3">
      <c r="C75" s="26">
        <v>262</v>
      </c>
      <c r="D75" s="27" t="s">
        <v>384</v>
      </c>
      <c r="E75" s="26">
        <v>5006</v>
      </c>
      <c r="F75" s="28" t="s">
        <v>99</v>
      </c>
      <c r="G75" s="34">
        <v>4019</v>
      </c>
      <c r="H75" s="28" t="s">
        <v>108</v>
      </c>
      <c r="I75" s="29"/>
      <c r="K75" s="17">
        <f>SUMIF('RECAP PDV'!$E:$E,$G75,'RECAP PDV'!K:K)</f>
        <v>213.83505000000014</v>
      </c>
      <c r="L75" s="17"/>
      <c r="M75" s="18"/>
      <c r="N75" s="17">
        <f>SUMIF('RECAP PDV'!$E:$E,$G75,'RECAP PDV'!N:N)</f>
        <v>3319.9656599999998</v>
      </c>
      <c r="O75" s="17"/>
      <c r="P75" s="18"/>
      <c r="Q75" s="16"/>
      <c r="R75" s="16"/>
      <c r="S75" s="18"/>
      <c r="T75" s="17">
        <f>SUMIF('RECAP PDV'!$E:$E,$G75,'RECAP PDV'!T:T)</f>
        <v>12</v>
      </c>
      <c r="U75" s="16"/>
      <c r="V75" s="18"/>
      <c r="W75" s="17"/>
      <c r="X75" s="16"/>
      <c r="Y75" s="18"/>
      <c r="Z75" s="17">
        <f>SUMIF('RECAP PDV'!E:E,G75,'RECAP PDV'!Z:Z)</f>
        <v>-4</v>
      </c>
      <c r="AA75" s="16"/>
      <c r="AB75" s="18"/>
      <c r="AI75" s="30" t="e">
        <f t="shared" si="25"/>
        <v>#REF!</v>
      </c>
      <c r="AJ75" s="31" t="e">
        <f t="shared" si="1"/>
        <v>#REF!</v>
      </c>
      <c r="AK75" s="31" t="e">
        <f t="shared" si="2"/>
        <v>#REF!</v>
      </c>
      <c r="AL75" s="31" t="e">
        <f t="shared" si="3"/>
        <v>#REF!</v>
      </c>
      <c r="AM75" s="32" t="e">
        <f t="shared" si="4"/>
        <v>#REF!</v>
      </c>
      <c r="AN75" s="30" t="e">
        <f t="shared" si="26"/>
        <v>#REF!</v>
      </c>
      <c r="AO75" s="31" t="e">
        <f t="shared" si="6"/>
        <v>#REF!</v>
      </c>
      <c r="AP75" s="31" t="e">
        <f t="shared" si="7"/>
        <v>#REF!</v>
      </c>
      <c r="AQ75" s="31" t="e">
        <f t="shared" si="8"/>
        <v>#REF!</v>
      </c>
      <c r="AR75" s="32" t="e">
        <f t="shared" si="9"/>
        <v>#REF!</v>
      </c>
      <c r="AS75" s="30" t="e">
        <f t="shared" si="27"/>
        <v>#REF!</v>
      </c>
      <c r="AT75" s="31" t="e">
        <f t="shared" si="11"/>
        <v>#REF!</v>
      </c>
      <c r="AU75" s="31" t="e">
        <f t="shared" si="12"/>
        <v>#REF!</v>
      </c>
      <c r="AV75" s="31" t="e">
        <f t="shared" si="13"/>
        <v>#REF!</v>
      </c>
      <c r="AW75" s="32" t="e">
        <f t="shared" si="14"/>
        <v>#REF!</v>
      </c>
      <c r="AX75" s="30" t="e">
        <f t="shared" si="28"/>
        <v>#REF!</v>
      </c>
      <c r="AY75" s="31" t="e">
        <f t="shared" si="16"/>
        <v>#REF!</v>
      </c>
      <c r="AZ75" s="31" t="e">
        <f t="shared" si="17"/>
        <v>#REF!</v>
      </c>
      <c r="BA75" s="31" t="e">
        <f t="shared" si="18"/>
        <v>#REF!</v>
      </c>
      <c r="BB75" s="32" t="e">
        <f t="shared" si="19"/>
        <v>#REF!</v>
      </c>
      <c r="BC75" s="30" t="e">
        <f t="shared" si="29"/>
        <v>#REF!</v>
      </c>
      <c r="BD75" s="31" t="e">
        <f t="shared" si="21"/>
        <v>#REF!</v>
      </c>
      <c r="BE75" s="31" t="e">
        <f t="shared" si="22"/>
        <v>#REF!</v>
      </c>
      <c r="BF75" s="31" t="e">
        <f t="shared" si="23"/>
        <v>#REF!</v>
      </c>
      <c r="BG75" s="32" t="e">
        <f t="shared" si="24"/>
        <v>#REF!</v>
      </c>
    </row>
    <row r="76" spans="3:59" ht="15.75" thickBot="1" x14ac:dyDescent="0.3">
      <c r="C76" s="26">
        <v>262</v>
      </c>
      <c r="D76" s="27" t="s">
        <v>384</v>
      </c>
      <c r="E76" s="26">
        <v>5006</v>
      </c>
      <c r="F76" s="28" t="s">
        <v>99</v>
      </c>
      <c r="G76" s="34">
        <v>4024</v>
      </c>
      <c r="H76" s="28" t="s">
        <v>109</v>
      </c>
      <c r="I76" s="29"/>
      <c r="K76" s="17">
        <f>SUMIF('RECAP PDV'!$E:$E,$G76,'RECAP PDV'!K:K)</f>
        <v>-566.86796000000004</v>
      </c>
      <c r="L76" s="17"/>
      <c r="M76" s="18"/>
      <c r="N76" s="17">
        <f>SUMIF('RECAP PDV'!$E:$E,$G76,'RECAP PDV'!N:N)</f>
        <v>229</v>
      </c>
      <c r="O76" s="17"/>
      <c r="P76" s="18"/>
      <c r="Q76" s="16"/>
      <c r="R76" s="16"/>
      <c r="S76" s="18"/>
      <c r="T76" s="17">
        <f>SUMIF('RECAP PDV'!$E:$E,$G76,'RECAP PDV'!T:T)</f>
        <v>9</v>
      </c>
      <c r="U76" s="16"/>
      <c r="V76" s="18"/>
      <c r="W76" s="17"/>
      <c r="X76" s="16"/>
      <c r="Y76" s="18"/>
      <c r="Z76" s="17">
        <f>SUMIF('RECAP PDV'!E:E,G76,'RECAP PDV'!Z:Z)</f>
        <v>-1</v>
      </c>
      <c r="AA76" s="16"/>
      <c r="AB76" s="18"/>
      <c r="AI76" s="30" t="e">
        <f t="shared" si="25"/>
        <v>#REF!</v>
      </c>
      <c r="AJ76" s="31" t="e">
        <f t="shared" si="1"/>
        <v>#REF!</v>
      </c>
      <c r="AK76" s="31" t="e">
        <f t="shared" si="2"/>
        <v>#REF!</v>
      </c>
      <c r="AL76" s="31" t="e">
        <f t="shared" si="3"/>
        <v>#REF!</v>
      </c>
      <c r="AM76" s="32" t="e">
        <f t="shared" si="4"/>
        <v>#REF!</v>
      </c>
      <c r="AN76" s="30" t="e">
        <f t="shared" si="26"/>
        <v>#REF!</v>
      </c>
      <c r="AO76" s="31" t="e">
        <f t="shared" si="6"/>
        <v>#REF!</v>
      </c>
      <c r="AP76" s="31" t="e">
        <f t="shared" si="7"/>
        <v>#REF!</v>
      </c>
      <c r="AQ76" s="31" t="e">
        <f t="shared" si="8"/>
        <v>#REF!</v>
      </c>
      <c r="AR76" s="32" t="e">
        <f t="shared" si="9"/>
        <v>#REF!</v>
      </c>
      <c r="AS76" s="30" t="e">
        <f t="shared" si="27"/>
        <v>#REF!</v>
      </c>
      <c r="AT76" s="31" t="e">
        <f t="shared" si="11"/>
        <v>#REF!</v>
      </c>
      <c r="AU76" s="31" t="e">
        <f t="shared" si="12"/>
        <v>#REF!</v>
      </c>
      <c r="AV76" s="31" t="e">
        <f t="shared" si="13"/>
        <v>#REF!</v>
      </c>
      <c r="AW76" s="32" t="e">
        <f t="shared" si="14"/>
        <v>#REF!</v>
      </c>
      <c r="AX76" s="30" t="e">
        <f t="shared" si="28"/>
        <v>#REF!</v>
      </c>
      <c r="AY76" s="31" t="e">
        <f t="shared" si="16"/>
        <v>#REF!</v>
      </c>
      <c r="AZ76" s="31" t="e">
        <f t="shared" si="17"/>
        <v>#REF!</v>
      </c>
      <c r="BA76" s="31" t="e">
        <f t="shared" si="18"/>
        <v>#REF!</v>
      </c>
      <c r="BB76" s="32" t="e">
        <f t="shared" si="19"/>
        <v>#REF!</v>
      </c>
      <c r="BC76" s="30" t="e">
        <f t="shared" si="29"/>
        <v>#REF!</v>
      </c>
      <c r="BD76" s="31" t="e">
        <f t="shared" si="21"/>
        <v>#REF!</v>
      </c>
      <c r="BE76" s="31" t="e">
        <f t="shared" si="22"/>
        <v>#REF!</v>
      </c>
      <c r="BF76" s="31" t="e">
        <f t="shared" si="23"/>
        <v>#REF!</v>
      </c>
      <c r="BG76" s="32" t="e">
        <f t="shared" si="24"/>
        <v>#REF!</v>
      </c>
    </row>
    <row r="77" spans="3:59" ht="15.75" thickBot="1" x14ac:dyDescent="0.3">
      <c r="C77" s="26">
        <v>262</v>
      </c>
      <c r="D77" s="27" t="s">
        <v>384</v>
      </c>
      <c r="E77" s="26">
        <v>5006</v>
      </c>
      <c r="F77" s="35" t="s">
        <v>99</v>
      </c>
      <c r="G77" s="34">
        <v>4047</v>
      </c>
      <c r="H77" s="35" t="s">
        <v>110</v>
      </c>
      <c r="I77" s="29"/>
      <c r="K77" s="17">
        <f>SUMIF('RECAP PDV'!$E:$E,$G77,'RECAP PDV'!K:K)</f>
        <v>256.0221200000002</v>
      </c>
      <c r="L77" s="17"/>
      <c r="M77" s="18"/>
      <c r="N77" s="17">
        <f>SUMIF('RECAP PDV'!$E:$E,$G77,'RECAP PDV'!N:N)</f>
        <v>2157.5647199999999</v>
      </c>
      <c r="O77" s="17"/>
      <c r="P77" s="18"/>
      <c r="Q77" s="16"/>
      <c r="R77" s="16"/>
      <c r="S77" s="18"/>
      <c r="T77" s="17">
        <f>SUMIF('RECAP PDV'!$E:$E,$G77,'RECAP PDV'!T:T)</f>
        <v>17</v>
      </c>
      <c r="U77" s="16"/>
      <c r="V77" s="18"/>
      <c r="W77" s="17"/>
      <c r="X77" s="16"/>
      <c r="Y77" s="18"/>
      <c r="Z77" s="17">
        <f>SUMIF('RECAP PDV'!E:E,G77,'RECAP PDV'!Z:Z)</f>
        <v>16</v>
      </c>
      <c r="AA77" s="16"/>
      <c r="AB77" s="18"/>
      <c r="AI77" s="30" t="e">
        <f t="shared" si="25"/>
        <v>#REF!</v>
      </c>
      <c r="AJ77" s="31" t="e">
        <f t="shared" si="1"/>
        <v>#REF!</v>
      </c>
      <c r="AK77" s="31" t="e">
        <f t="shared" si="2"/>
        <v>#REF!</v>
      </c>
      <c r="AL77" s="31" t="e">
        <f t="shared" si="3"/>
        <v>#REF!</v>
      </c>
      <c r="AM77" s="32" t="e">
        <f t="shared" si="4"/>
        <v>#REF!</v>
      </c>
      <c r="AN77" s="30" t="e">
        <f t="shared" si="26"/>
        <v>#REF!</v>
      </c>
      <c r="AO77" s="31" t="e">
        <f t="shared" si="6"/>
        <v>#REF!</v>
      </c>
      <c r="AP77" s="31" t="e">
        <f t="shared" si="7"/>
        <v>#REF!</v>
      </c>
      <c r="AQ77" s="31" t="e">
        <f t="shared" si="8"/>
        <v>#REF!</v>
      </c>
      <c r="AR77" s="32" t="e">
        <f t="shared" si="9"/>
        <v>#REF!</v>
      </c>
      <c r="AS77" s="30" t="e">
        <f t="shared" si="27"/>
        <v>#REF!</v>
      </c>
      <c r="AT77" s="31" t="e">
        <f t="shared" si="11"/>
        <v>#REF!</v>
      </c>
      <c r="AU77" s="31" t="e">
        <f t="shared" si="12"/>
        <v>#REF!</v>
      </c>
      <c r="AV77" s="31" t="e">
        <f t="shared" si="13"/>
        <v>#REF!</v>
      </c>
      <c r="AW77" s="32" t="e">
        <f t="shared" si="14"/>
        <v>#REF!</v>
      </c>
      <c r="AX77" s="30" t="e">
        <f t="shared" si="28"/>
        <v>#REF!</v>
      </c>
      <c r="AY77" s="31" t="e">
        <f t="shared" si="16"/>
        <v>#REF!</v>
      </c>
      <c r="AZ77" s="31" t="e">
        <f t="shared" si="17"/>
        <v>#REF!</v>
      </c>
      <c r="BA77" s="31" t="e">
        <f t="shared" si="18"/>
        <v>#REF!</v>
      </c>
      <c r="BB77" s="32" t="e">
        <f t="shared" si="19"/>
        <v>#REF!</v>
      </c>
      <c r="BC77" s="30" t="e">
        <f t="shared" si="29"/>
        <v>#REF!</v>
      </c>
      <c r="BD77" s="31" t="e">
        <f t="shared" si="21"/>
        <v>#REF!</v>
      </c>
      <c r="BE77" s="31" t="e">
        <f t="shared" si="22"/>
        <v>#REF!</v>
      </c>
      <c r="BF77" s="31" t="e">
        <f t="shared" si="23"/>
        <v>#REF!</v>
      </c>
      <c r="BG77" s="32" t="e">
        <f t="shared" si="24"/>
        <v>#REF!</v>
      </c>
    </row>
    <row r="78" spans="3:59" ht="15.75" thickBot="1" x14ac:dyDescent="0.3">
      <c r="C78" s="26">
        <v>262</v>
      </c>
      <c r="D78" s="27" t="s">
        <v>384</v>
      </c>
      <c r="E78" s="26">
        <v>5006</v>
      </c>
      <c r="F78" s="28" t="s">
        <v>99</v>
      </c>
      <c r="G78" s="34">
        <v>4026</v>
      </c>
      <c r="H78" s="28" t="s">
        <v>111</v>
      </c>
      <c r="I78" s="29"/>
      <c r="K78" s="17">
        <f>SUMIF('RECAP PDV'!$E:$E,$G78,'RECAP PDV'!K:K)</f>
        <v>-178.80257999999998</v>
      </c>
      <c r="L78" s="17"/>
      <c r="M78" s="18"/>
      <c r="N78" s="17">
        <f>SUMIF('RECAP PDV'!$E:$E,$G78,'RECAP PDV'!N:N)</f>
        <v>0</v>
      </c>
      <c r="O78" s="17"/>
      <c r="P78" s="18"/>
      <c r="Q78" s="16"/>
      <c r="R78" s="16"/>
      <c r="S78" s="18"/>
      <c r="T78" s="17">
        <f>SUMIF('RECAP PDV'!$E:$E,$G78,'RECAP PDV'!T:T)</f>
        <v>3</v>
      </c>
      <c r="U78" s="16"/>
      <c r="V78" s="18"/>
      <c r="W78" s="17"/>
      <c r="X78" s="16"/>
      <c r="Y78" s="18"/>
      <c r="Z78" s="17">
        <f>SUMIF('RECAP PDV'!E:E,G78,'RECAP PDV'!Z:Z)</f>
        <v>-1</v>
      </c>
      <c r="AA78" s="16"/>
      <c r="AB78" s="18"/>
      <c r="AI78" s="30" t="e">
        <f t="shared" si="25"/>
        <v>#REF!</v>
      </c>
      <c r="AJ78" s="31" t="e">
        <f t="shared" si="1"/>
        <v>#REF!</v>
      </c>
      <c r="AK78" s="31" t="e">
        <f t="shared" si="2"/>
        <v>#REF!</v>
      </c>
      <c r="AL78" s="31" t="e">
        <f t="shared" si="3"/>
        <v>#REF!</v>
      </c>
      <c r="AM78" s="32" t="e">
        <f t="shared" si="4"/>
        <v>#REF!</v>
      </c>
      <c r="AN78" s="30" t="e">
        <f t="shared" si="26"/>
        <v>#REF!</v>
      </c>
      <c r="AO78" s="31" t="e">
        <f t="shared" si="6"/>
        <v>#REF!</v>
      </c>
      <c r="AP78" s="31" t="e">
        <f t="shared" si="7"/>
        <v>#REF!</v>
      </c>
      <c r="AQ78" s="31" t="e">
        <f t="shared" si="8"/>
        <v>#REF!</v>
      </c>
      <c r="AR78" s="32" t="e">
        <f t="shared" si="9"/>
        <v>#REF!</v>
      </c>
      <c r="AS78" s="30" t="e">
        <f t="shared" si="27"/>
        <v>#REF!</v>
      </c>
      <c r="AT78" s="31" t="e">
        <f t="shared" si="11"/>
        <v>#REF!</v>
      </c>
      <c r="AU78" s="31" t="e">
        <f t="shared" si="12"/>
        <v>#REF!</v>
      </c>
      <c r="AV78" s="31" t="e">
        <f t="shared" si="13"/>
        <v>#REF!</v>
      </c>
      <c r="AW78" s="32" t="e">
        <f t="shared" si="14"/>
        <v>#REF!</v>
      </c>
      <c r="AX78" s="30" t="e">
        <f t="shared" si="28"/>
        <v>#REF!</v>
      </c>
      <c r="AY78" s="31" t="e">
        <f t="shared" si="16"/>
        <v>#REF!</v>
      </c>
      <c r="AZ78" s="31" t="e">
        <f t="shared" si="17"/>
        <v>#REF!</v>
      </c>
      <c r="BA78" s="31" t="e">
        <f t="shared" si="18"/>
        <v>#REF!</v>
      </c>
      <c r="BB78" s="32" t="e">
        <f t="shared" si="19"/>
        <v>#REF!</v>
      </c>
      <c r="BC78" s="30" t="e">
        <f t="shared" si="29"/>
        <v>#REF!</v>
      </c>
      <c r="BD78" s="31" t="e">
        <f t="shared" si="21"/>
        <v>#REF!</v>
      </c>
      <c r="BE78" s="31" t="e">
        <f t="shared" si="22"/>
        <v>#REF!</v>
      </c>
      <c r="BF78" s="31" t="e">
        <f t="shared" si="23"/>
        <v>#REF!</v>
      </c>
      <c r="BG78" s="32" t="e">
        <f t="shared" si="24"/>
        <v>#REF!</v>
      </c>
    </row>
    <row r="79" spans="3:59" ht="15.75" thickBot="1" x14ac:dyDescent="0.3">
      <c r="C79" s="26">
        <v>262</v>
      </c>
      <c r="D79" s="27" t="s">
        <v>384</v>
      </c>
      <c r="E79" s="26">
        <v>5006</v>
      </c>
      <c r="F79" s="28" t="s">
        <v>99</v>
      </c>
      <c r="G79" s="34">
        <v>4025</v>
      </c>
      <c r="H79" s="28" t="s">
        <v>112</v>
      </c>
      <c r="I79" s="29"/>
      <c r="K79" s="17">
        <f>SUMIF('RECAP PDV'!$E:$E,$G79,'RECAP PDV'!K:K)</f>
        <v>61.830180000000013</v>
      </c>
      <c r="L79" s="17"/>
      <c r="M79" s="18"/>
      <c r="N79" s="17">
        <f>SUMIF('RECAP PDV'!$E:$E,$G79,'RECAP PDV'!N:N)</f>
        <v>1532.32069</v>
      </c>
      <c r="O79" s="17"/>
      <c r="P79" s="18"/>
      <c r="Q79" s="16"/>
      <c r="R79" s="16"/>
      <c r="S79" s="18"/>
      <c r="T79" s="17">
        <f>SUMIF('RECAP PDV'!$E:$E,$G79,'RECAP PDV'!T:T)</f>
        <v>10</v>
      </c>
      <c r="U79" s="16"/>
      <c r="V79" s="18"/>
      <c r="W79" s="17"/>
      <c r="X79" s="16"/>
      <c r="Y79" s="18"/>
      <c r="Z79" s="17">
        <f>SUMIF('RECAP PDV'!E:E,G79,'RECAP PDV'!Z:Z)</f>
        <v>0</v>
      </c>
      <c r="AA79" s="16"/>
      <c r="AB79" s="18"/>
      <c r="AI79" s="30" t="e">
        <f t="shared" si="25"/>
        <v>#REF!</v>
      </c>
      <c r="AJ79" s="31" t="e">
        <f t="shared" si="1"/>
        <v>#REF!</v>
      </c>
      <c r="AK79" s="31" t="e">
        <f t="shared" si="2"/>
        <v>#REF!</v>
      </c>
      <c r="AL79" s="31" t="e">
        <f t="shared" si="3"/>
        <v>#REF!</v>
      </c>
      <c r="AM79" s="32" t="e">
        <f t="shared" si="4"/>
        <v>#REF!</v>
      </c>
      <c r="AN79" s="30" t="e">
        <f t="shared" si="26"/>
        <v>#REF!</v>
      </c>
      <c r="AO79" s="31" t="e">
        <f t="shared" si="6"/>
        <v>#REF!</v>
      </c>
      <c r="AP79" s="31" t="e">
        <f t="shared" si="7"/>
        <v>#REF!</v>
      </c>
      <c r="AQ79" s="31" t="e">
        <f t="shared" si="8"/>
        <v>#REF!</v>
      </c>
      <c r="AR79" s="32" t="e">
        <f t="shared" si="9"/>
        <v>#REF!</v>
      </c>
      <c r="AS79" s="30" t="e">
        <f t="shared" si="27"/>
        <v>#REF!</v>
      </c>
      <c r="AT79" s="31" t="e">
        <f t="shared" si="11"/>
        <v>#REF!</v>
      </c>
      <c r="AU79" s="31" t="e">
        <f t="shared" si="12"/>
        <v>#REF!</v>
      </c>
      <c r="AV79" s="31" t="e">
        <f t="shared" si="13"/>
        <v>#REF!</v>
      </c>
      <c r="AW79" s="32" t="e">
        <f t="shared" si="14"/>
        <v>#REF!</v>
      </c>
      <c r="AX79" s="30" t="e">
        <f t="shared" si="28"/>
        <v>#REF!</v>
      </c>
      <c r="AY79" s="31" t="e">
        <f t="shared" si="16"/>
        <v>#REF!</v>
      </c>
      <c r="AZ79" s="31" t="e">
        <f t="shared" si="17"/>
        <v>#REF!</v>
      </c>
      <c r="BA79" s="31" t="e">
        <f t="shared" si="18"/>
        <v>#REF!</v>
      </c>
      <c r="BB79" s="32" t="e">
        <f t="shared" si="19"/>
        <v>#REF!</v>
      </c>
      <c r="BC79" s="30" t="e">
        <f t="shared" si="29"/>
        <v>#REF!</v>
      </c>
      <c r="BD79" s="31" t="e">
        <f t="shared" si="21"/>
        <v>#REF!</v>
      </c>
      <c r="BE79" s="31" t="e">
        <f t="shared" si="22"/>
        <v>#REF!</v>
      </c>
      <c r="BF79" s="31" t="e">
        <f t="shared" si="23"/>
        <v>#REF!</v>
      </c>
      <c r="BG79" s="32" t="e">
        <f t="shared" si="24"/>
        <v>#REF!</v>
      </c>
    </row>
    <row r="80" spans="3:59" ht="15.75" thickBot="1" x14ac:dyDescent="0.3">
      <c r="C80" s="26">
        <v>262</v>
      </c>
      <c r="D80" s="27" t="s">
        <v>384</v>
      </c>
      <c r="E80" s="26">
        <v>5006</v>
      </c>
      <c r="F80" s="28" t="s">
        <v>99</v>
      </c>
      <c r="G80" s="34">
        <v>4045</v>
      </c>
      <c r="H80" s="28" t="s">
        <v>113</v>
      </c>
      <c r="I80" s="29"/>
      <c r="K80" s="17">
        <f>SUMIF('RECAP PDV'!$E:$E,$G80,'RECAP PDV'!K:K)</f>
        <v>201.02637000000027</v>
      </c>
      <c r="L80" s="17"/>
      <c r="M80" s="18"/>
      <c r="N80" s="17">
        <f>SUMIF('RECAP PDV'!$E:$E,$G80,'RECAP PDV'!N:N)</f>
        <v>1013.1042</v>
      </c>
      <c r="O80" s="17"/>
      <c r="P80" s="18"/>
      <c r="Q80" s="16"/>
      <c r="R80" s="16"/>
      <c r="S80" s="18"/>
      <c r="T80" s="17">
        <f>SUMIF('RECAP PDV'!$E:$E,$G80,'RECAP PDV'!T:T)</f>
        <v>21</v>
      </c>
      <c r="U80" s="16"/>
      <c r="V80" s="18"/>
      <c r="W80" s="17"/>
      <c r="X80" s="16"/>
      <c r="Y80" s="18"/>
      <c r="Z80" s="17">
        <f>SUMIF('RECAP PDV'!E:E,G80,'RECAP PDV'!Z:Z)</f>
        <v>-7</v>
      </c>
      <c r="AA80" s="16"/>
      <c r="AB80" s="18"/>
      <c r="AI80" s="30" t="e">
        <f t="shared" si="25"/>
        <v>#REF!</v>
      </c>
      <c r="AJ80" s="31" t="e">
        <f t="shared" si="1"/>
        <v>#REF!</v>
      </c>
      <c r="AK80" s="31" t="e">
        <f t="shared" si="2"/>
        <v>#REF!</v>
      </c>
      <c r="AL80" s="31" t="e">
        <f t="shared" si="3"/>
        <v>#REF!</v>
      </c>
      <c r="AM80" s="32" t="e">
        <f t="shared" si="4"/>
        <v>#REF!</v>
      </c>
      <c r="AN80" s="30" t="e">
        <f t="shared" si="26"/>
        <v>#REF!</v>
      </c>
      <c r="AO80" s="31" t="e">
        <f t="shared" si="6"/>
        <v>#REF!</v>
      </c>
      <c r="AP80" s="31" t="e">
        <f t="shared" si="7"/>
        <v>#REF!</v>
      </c>
      <c r="AQ80" s="31" t="e">
        <f t="shared" si="8"/>
        <v>#REF!</v>
      </c>
      <c r="AR80" s="32" t="e">
        <f t="shared" si="9"/>
        <v>#REF!</v>
      </c>
      <c r="AS80" s="30" t="e">
        <f t="shared" si="27"/>
        <v>#REF!</v>
      </c>
      <c r="AT80" s="31" t="e">
        <f t="shared" si="11"/>
        <v>#REF!</v>
      </c>
      <c r="AU80" s="31" t="e">
        <f t="shared" si="12"/>
        <v>#REF!</v>
      </c>
      <c r="AV80" s="31" t="e">
        <f t="shared" si="13"/>
        <v>#REF!</v>
      </c>
      <c r="AW80" s="32" t="e">
        <f t="shared" si="14"/>
        <v>#REF!</v>
      </c>
      <c r="AX80" s="30" t="e">
        <f t="shared" si="28"/>
        <v>#REF!</v>
      </c>
      <c r="AY80" s="31" t="e">
        <f t="shared" si="16"/>
        <v>#REF!</v>
      </c>
      <c r="AZ80" s="31" t="e">
        <f t="shared" si="17"/>
        <v>#REF!</v>
      </c>
      <c r="BA80" s="31" t="e">
        <f t="shared" si="18"/>
        <v>#REF!</v>
      </c>
      <c r="BB80" s="32" t="e">
        <f t="shared" si="19"/>
        <v>#REF!</v>
      </c>
      <c r="BC80" s="30" t="e">
        <f t="shared" si="29"/>
        <v>#REF!</v>
      </c>
      <c r="BD80" s="31" t="e">
        <f t="shared" si="21"/>
        <v>#REF!</v>
      </c>
      <c r="BE80" s="31" t="e">
        <f t="shared" si="22"/>
        <v>#REF!</v>
      </c>
      <c r="BF80" s="31" t="e">
        <f t="shared" si="23"/>
        <v>#REF!</v>
      </c>
      <c r="BG80" s="32" t="e">
        <f t="shared" si="24"/>
        <v>#REF!</v>
      </c>
    </row>
    <row r="81" spans="3:59" ht="15.75" thickBot="1" x14ac:dyDescent="0.3">
      <c r="C81" s="26">
        <v>262</v>
      </c>
      <c r="D81" s="27" t="s">
        <v>384</v>
      </c>
      <c r="E81" s="26">
        <v>5006</v>
      </c>
      <c r="F81" s="28" t="s">
        <v>99</v>
      </c>
      <c r="G81" s="34">
        <v>4043</v>
      </c>
      <c r="H81" s="28" t="s">
        <v>114</v>
      </c>
      <c r="I81" s="29"/>
      <c r="K81" s="17">
        <f>SUMIF('RECAP PDV'!$E:$E,$G81,'RECAP PDV'!K:K)</f>
        <v>6070.0944099999988</v>
      </c>
      <c r="L81" s="17"/>
      <c r="M81" s="18"/>
      <c r="N81" s="17">
        <f>SUMIF('RECAP PDV'!$E:$E,$G81,'RECAP PDV'!N:N)</f>
        <v>14986.27816</v>
      </c>
      <c r="O81" s="17"/>
      <c r="P81" s="18"/>
      <c r="Q81" s="16"/>
      <c r="R81" s="16"/>
      <c r="S81" s="18"/>
      <c r="T81" s="17">
        <f>SUMIF('RECAP PDV'!$E:$E,$G81,'RECAP PDV'!T:T)</f>
        <v>98</v>
      </c>
      <c r="U81" s="16"/>
      <c r="V81" s="18"/>
      <c r="W81" s="17"/>
      <c r="X81" s="16"/>
      <c r="Y81" s="18"/>
      <c r="Z81" s="17">
        <f>SUMIF('RECAP PDV'!E:E,G81,'RECAP PDV'!Z:Z)</f>
        <v>48</v>
      </c>
      <c r="AA81" s="16"/>
      <c r="AB81" s="18"/>
      <c r="AI81" s="30" t="e">
        <f t="shared" si="25"/>
        <v>#REF!</v>
      </c>
      <c r="AJ81" s="31" t="e">
        <f t="shared" si="1"/>
        <v>#REF!</v>
      </c>
      <c r="AK81" s="31" t="e">
        <f t="shared" si="2"/>
        <v>#REF!</v>
      </c>
      <c r="AL81" s="31" t="e">
        <f t="shared" si="3"/>
        <v>#REF!</v>
      </c>
      <c r="AM81" s="32" t="e">
        <f t="shared" si="4"/>
        <v>#REF!</v>
      </c>
      <c r="AN81" s="30" t="e">
        <f t="shared" si="26"/>
        <v>#REF!</v>
      </c>
      <c r="AO81" s="31" t="e">
        <f t="shared" si="6"/>
        <v>#REF!</v>
      </c>
      <c r="AP81" s="31" t="e">
        <f t="shared" si="7"/>
        <v>#REF!</v>
      </c>
      <c r="AQ81" s="31" t="e">
        <f t="shared" si="8"/>
        <v>#REF!</v>
      </c>
      <c r="AR81" s="32" t="e">
        <f t="shared" si="9"/>
        <v>#REF!</v>
      </c>
      <c r="AS81" s="30" t="e">
        <f t="shared" si="27"/>
        <v>#REF!</v>
      </c>
      <c r="AT81" s="31" t="e">
        <f t="shared" si="11"/>
        <v>#REF!</v>
      </c>
      <c r="AU81" s="31" t="e">
        <f t="shared" si="12"/>
        <v>#REF!</v>
      </c>
      <c r="AV81" s="31" t="e">
        <f t="shared" si="13"/>
        <v>#REF!</v>
      </c>
      <c r="AW81" s="32" t="e">
        <f t="shared" si="14"/>
        <v>#REF!</v>
      </c>
      <c r="AX81" s="30" t="e">
        <f t="shared" si="28"/>
        <v>#REF!</v>
      </c>
      <c r="AY81" s="31" t="e">
        <f t="shared" si="16"/>
        <v>#REF!</v>
      </c>
      <c r="AZ81" s="31" t="e">
        <f t="shared" si="17"/>
        <v>#REF!</v>
      </c>
      <c r="BA81" s="31" t="e">
        <f t="shared" si="18"/>
        <v>#REF!</v>
      </c>
      <c r="BB81" s="32" t="e">
        <f t="shared" si="19"/>
        <v>#REF!</v>
      </c>
      <c r="BC81" s="30" t="e">
        <f t="shared" si="29"/>
        <v>#REF!</v>
      </c>
      <c r="BD81" s="31" t="e">
        <f t="shared" si="21"/>
        <v>#REF!</v>
      </c>
      <c r="BE81" s="31" t="e">
        <f t="shared" si="22"/>
        <v>#REF!</v>
      </c>
      <c r="BF81" s="31" t="e">
        <f t="shared" si="23"/>
        <v>#REF!</v>
      </c>
      <c r="BG81" s="32" t="e">
        <f t="shared" si="24"/>
        <v>#REF!</v>
      </c>
    </row>
    <row r="82" spans="3:59" ht="15.75" thickBot="1" x14ac:dyDescent="0.3">
      <c r="C82" s="26">
        <v>262</v>
      </c>
      <c r="D82" s="27" t="s">
        <v>384</v>
      </c>
      <c r="E82" s="26">
        <v>5006</v>
      </c>
      <c r="F82" s="28" t="s">
        <v>99</v>
      </c>
      <c r="G82" s="34">
        <v>4048</v>
      </c>
      <c r="H82" s="28" t="s">
        <v>117</v>
      </c>
      <c r="I82" s="29"/>
      <c r="K82" s="17">
        <f>SUMIF('RECAP PDV'!$E:$E,$G82,'RECAP PDV'!K:K)</f>
        <v>-243.80291999999994</v>
      </c>
      <c r="L82" s="17"/>
      <c r="M82" s="18"/>
      <c r="N82" s="17">
        <f>SUMIF('RECAP PDV'!$E:$E,$G82,'RECAP PDV'!N:N)</f>
        <v>125.773</v>
      </c>
      <c r="O82" s="17"/>
      <c r="P82" s="18"/>
      <c r="Q82" s="16"/>
      <c r="R82" s="16"/>
      <c r="S82" s="18"/>
      <c r="T82" s="17">
        <f>SUMIF('RECAP PDV'!$E:$E,$G82,'RECAP PDV'!T:T)</f>
        <v>7</v>
      </c>
      <c r="U82" s="16"/>
      <c r="V82" s="18"/>
      <c r="W82" s="17"/>
      <c r="X82" s="16"/>
      <c r="Y82" s="18"/>
      <c r="Z82" s="17">
        <f>SUMIF('RECAP PDV'!E:E,G82,'RECAP PDV'!Z:Z)</f>
        <v>-2</v>
      </c>
      <c r="AA82" s="16"/>
      <c r="AB82" s="18"/>
      <c r="AI82" s="30" t="e">
        <f t="shared" si="25"/>
        <v>#REF!</v>
      </c>
      <c r="AJ82" s="31" t="e">
        <f t="shared" si="1"/>
        <v>#REF!</v>
      </c>
      <c r="AK82" s="31" t="e">
        <f t="shared" si="2"/>
        <v>#REF!</v>
      </c>
      <c r="AL82" s="31" t="e">
        <f t="shared" si="3"/>
        <v>#REF!</v>
      </c>
      <c r="AM82" s="32" t="e">
        <f t="shared" si="4"/>
        <v>#REF!</v>
      </c>
      <c r="AN82" s="30" t="e">
        <f t="shared" si="26"/>
        <v>#REF!</v>
      </c>
      <c r="AO82" s="31" t="e">
        <f t="shared" si="6"/>
        <v>#REF!</v>
      </c>
      <c r="AP82" s="31" t="e">
        <f t="shared" si="7"/>
        <v>#REF!</v>
      </c>
      <c r="AQ82" s="31" t="e">
        <f t="shared" si="8"/>
        <v>#REF!</v>
      </c>
      <c r="AR82" s="32" t="e">
        <f t="shared" si="9"/>
        <v>#REF!</v>
      </c>
      <c r="AS82" s="30" t="e">
        <f t="shared" si="27"/>
        <v>#REF!</v>
      </c>
      <c r="AT82" s="31" t="e">
        <f t="shared" si="11"/>
        <v>#REF!</v>
      </c>
      <c r="AU82" s="31" t="e">
        <f t="shared" si="12"/>
        <v>#REF!</v>
      </c>
      <c r="AV82" s="31" t="e">
        <f t="shared" si="13"/>
        <v>#REF!</v>
      </c>
      <c r="AW82" s="32" t="e">
        <f t="shared" si="14"/>
        <v>#REF!</v>
      </c>
      <c r="AX82" s="30" t="e">
        <f t="shared" si="28"/>
        <v>#REF!</v>
      </c>
      <c r="AY82" s="31" t="e">
        <f t="shared" si="16"/>
        <v>#REF!</v>
      </c>
      <c r="AZ82" s="31" t="e">
        <f t="shared" si="17"/>
        <v>#REF!</v>
      </c>
      <c r="BA82" s="31" t="e">
        <f t="shared" si="18"/>
        <v>#REF!</v>
      </c>
      <c r="BB82" s="32" t="e">
        <f t="shared" si="19"/>
        <v>#REF!</v>
      </c>
      <c r="BC82" s="30" t="e">
        <f t="shared" si="29"/>
        <v>#REF!</v>
      </c>
      <c r="BD82" s="31" t="e">
        <f t="shared" si="21"/>
        <v>#REF!</v>
      </c>
      <c r="BE82" s="31" t="e">
        <f t="shared" si="22"/>
        <v>#REF!</v>
      </c>
      <c r="BF82" s="31" t="e">
        <f t="shared" si="23"/>
        <v>#REF!</v>
      </c>
      <c r="BG82" s="32" t="e">
        <f t="shared" si="24"/>
        <v>#REF!</v>
      </c>
    </row>
    <row r="83" spans="3:59" ht="15.75" thickBot="1" x14ac:dyDescent="0.3">
      <c r="C83" s="26">
        <v>262</v>
      </c>
      <c r="D83" s="27" t="s">
        <v>384</v>
      </c>
      <c r="E83" s="26">
        <v>5006</v>
      </c>
      <c r="F83" s="28" t="s">
        <v>99</v>
      </c>
      <c r="G83" s="34">
        <v>4010</v>
      </c>
      <c r="H83" s="28" t="s">
        <v>119</v>
      </c>
      <c r="I83" s="29"/>
      <c r="K83" s="17">
        <f>SUMIF('RECAP PDV'!$E:$E,$G83,'RECAP PDV'!K:K)</f>
        <v>49.284690000000097</v>
      </c>
      <c r="L83" s="17"/>
      <c r="M83" s="18"/>
      <c r="N83" s="17">
        <f>SUMIF('RECAP PDV'!$E:$E,$G83,'RECAP PDV'!N:N)</f>
        <v>0</v>
      </c>
      <c r="O83" s="17"/>
      <c r="P83" s="18"/>
      <c r="Q83" s="16"/>
      <c r="R83" s="16"/>
      <c r="S83" s="18"/>
      <c r="T83" s="17">
        <f>SUMIF('RECAP PDV'!$E:$E,$G83,'RECAP PDV'!T:T)</f>
        <v>2</v>
      </c>
      <c r="U83" s="16"/>
      <c r="V83" s="18"/>
      <c r="W83" s="17"/>
      <c r="X83" s="16"/>
      <c r="Y83" s="18"/>
      <c r="Z83" s="17">
        <f>SUMIF('RECAP PDV'!E:E,G83,'RECAP PDV'!Z:Z)</f>
        <v>-4</v>
      </c>
      <c r="AA83" s="16"/>
      <c r="AB83" s="18"/>
      <c r="AI83" s="30" t="e">
        <f t="shared" si="25"/>
        <v>#REF!</v>
      </c>
      <c r="AJ83" s="31" t="e">
        <f t="shared" si="1"/>
        <v>#REF!</v>
      </c>
      <c r="AK83" s="31" t="e">
        <f t="shared" si="2"/>
        <v>#REF!</v>
      </c>
      <c r="AL83" s="31" t="e">
        <f t="shared" si="3"/>
        <v>#REF!</v>
      </c>
      <c r="AM83" s="32" t="e">
        <f t="shared" si="4"/>
        <v>#REF!</v>
      </c>
      <c r="AN83" s="30" t="e">
        <f t="shared" si="26"/>
        <v>#REF!</v>
      </c>
      <c r="AO83" s="31" t="e">
        <f t="shared" si="6"/>
        <v>#REF!</v>
      </c>
      <c r="AP83" s="31" t="e">
        <f t="shared" si="7"/>
        <v>#REF!</v>
      </c>
      <c r="AQ83" s="31" t="e">
        <f t="shared" si="8"/>
        <v>#REF!</v>
      </c>
      <c r="AR83" s="32" t="e">
        <f t="shared" si="9"/>
        <v>#REF!</v>
      </c>
      <c r="AS83" s="30" t="e">
        <f t="shared" si="27"/>
        <v>#REF!</v>
      </c>
      <c r="AT83" s="31" t="e">
        <f t="shared" si="11"/>
        <v>#REF!</v>
      </c>
      <c r="AU83" s="31" t="e">
        <f t="shared" si="12"/>
        <v>#REF!</v>
      </c>
      <c r="AV83" s="31" t="e">
        <f t="shared" si="13"/>
        <v>#REF!</v>
      </c>
      <c r="AW83" s="32" t="e">
        <f t="shared" si="14"/>
        <v>#REF!</v>
      </c>
      <c r="AX83" s="30" t="e">
        <f t="shared" si="28"/>
        <v>#REF!</v>
      </c>
      <c r="AY83" s="31" t="e">
        <f t="shared" si="16"/>
        <v>#REF!</v>
      </c>
      <c r="AZ83" s="31" t="e">
        <f t="shared" si="17"/>
        <v>#REF!</v>
      </c>
      <c r="BA83" s="31" t="e">
        <f t="shared" si="18"/>
        <v>#REF!</v>
      </c>
      <c r="BB83" s="32" t="e">
        <f t="shared" si="19"/>
        <v>#REF!</v>
      </c>
      <c r="BC83" s="30" t="e">
        <f t="shared" si="29"/>
        <v>#REF!</v>
      </c>
      <c r="BD83" s="31" t="e">
        <f t="shared" si="21"/>
        <v>#REF!</v>
      </c>
      <c r="BE83" s="31" t="e">
        <f t="shared" si="22"/>
        <v>#REF!</v>
      </c>
      <c r="BF83" s="31" t="e">
        <f t="shared" si="23"/>
        <v>#REF!</v>
      </c>
      <c r="BG83" s="32" t="e">
        <f t="shared" si="24"/>
        <v>#REF!</v>
      </c>
    </row>
    <row r="84" spans="3:59" ht="15.75" thickBot="1" x14ac:dyDescent="0.3">
      <c r="C84" s="26">
        <v>262</v>
      </c>
      <c r="D84" s="27" t="s">
        <v>384</v>
      </c>
      <c r="E84" s="26">
        <v>5006</v>
      </c>
      <c r="F84" s="28" t="s">
        <v>99</v>
      </c>
      <c r="G84" s="34">
        <v>4054</v>
      </c>
      <c r="H84" s="28" t="s">
        <v>120</v>
      </c>
      <c r="I84" s="29"/>
      <c r="K84" s="17">
        <f>SUMIF('RECAP PDV'!$E:$E,$G84,'RECAP PDV'!K:K)</f>
        <v>111.90408000000002</v>
      </c>
      <c r="L84" s="17"/>
      <c r="M84" s="18"/>
      <c r="N84" s="17">
        <f>SUMIF('RECAP PDV'!$E:$E,$G84,'RECAP PDV'!N:N)</f>
        <v>129.19999999999999</v>
      </c>
      <c r="O84" s="17"/>
      <c r="P84" s="18"/>
      <c r="Q84" s="16"/>
      <c r="R84" s="16"/>
      <c r="S84" s="18"/>
      <c r="T84" s="17">
        <f>SUMIF('RECAP PDV'!$E:$E,$G84,'RECAP PDV'!T:T)</f>
        <v>7</v>
      </c>
      <c r="U84" s="16"/>
      <c r="V84" s="18"/>
      <c r="W84" s="17"/>
      <c r="X84" s="16"/>
      <c r="Y84" s="18"/>
      <c r="Z84" s="17">
        <f>SUMIF('RECAP PDV'!E:E,G84,'RECAP PDV'!Z:Z)</f>
        <v>8</v>
      </c>
      <c r="AA84" s="16"/>
      <c r="AB84" s="18"/>
      <c r="AI84" s="30" t="e">
        <f t="shared" si="25"/>
        <v>#REF!</v>
      </c>
      <c r="AJ84" s="31" t="e">
        <f t="shared" si="1"/>
        <v>#REF!</v>
      </c>
      <c r="AK84" s="31" t="e">
        <f t="shared" si="2"/>
        <v>#REF!</v>
      </c>
      <c r="AL84" s="31" t="e">
        <f t="shared" si="3"/>
        <v>#REF!</v>
      </c>
      <c r="AM84" s="32" t="e">
        <f t="shared" si="4"/>
        <v>#REF!</v>
      </c>
      <c r="AN84" s="30" t="e">
        <f t="shared" si="26"/>
        <v>#REF!</v>
      </c>
      <c r="AO84" s="31" t="e">
        <f t="shared" si="6"/>
        <v>#REF!</v>
      </c>
      <c r="AP84" s="31" t="e">
        <f t="shared" si="7"/>
        <v>#REF!</v>
      </c>
      <c r="AQ84" s="31" t="e">
        <f t="shared" si="8"/>
        <v>#REF!</v>
      </c>
      <c r="AR84" s="32" t="e">
        <f t="shared" si="9"/>
        <v>#REF!</v>
      </c>
      <c r="AS84" s="30" t="e">
        <f t="shared" si="27"/>
        <v>#REF!</v>
      </c>
      <c r="AT84" s="31" t="e">
        <f t="shared" si="11"/>
        <v>#REF!</v>
      </c>
      <c r="AU84" s="31" t="e">
        <f t="shared" si="12"/>
        <v>#REF!</v>
      </c>
      <c r="AV84" s="31" t="e">
        <f t="shared" si="13"/>
        <v>#REF!</v>
      </c>
      <c r="AW84" s="32" t="e">
        <f t="shared" si="14"/>
        <v>#REF!</v>
      </c>
      <c r="AX84" s="30" t="e">
        <f t="shared" si="28"/>
        <v>#REF!</v>
      </c>
      <c r="AY84" s="31" t="e">
        <f t="shared" si="16"/>
        <v>#REF!</v>
      </c>
      <c r="AZ84" s="31" t="e">
        <f t="shared" si="17"/>
        <v>#REF!</v>
      </c>
      <c r="BA84" s="31" t="e">
        <f t="shared" si="18"/>
        <v>#REF!</v>
      </c>
      <c r="BB84" s="32" t="e">
        <f t="shared" si="19"/>
        <v>#REF!</v>
      </c>
      <c r="BC84" s="30" t="e">
        <f t="shared" si="29"/>
        <v>#REF!</v>
      </c>
      <c r="BD84" s="31" t="e">
        <f t="shared" si="21"/>
        <v>#REF!</v>
      </c>
      <c r="BE84" s="31" t="e">
        <f t="shared" si="22"/>
        <v>#REF!</v>
      </c>
      <c r="BF84" s="31" t="e">
        <f t="shared" si="23"/>
        <v>#REF!</v>
      </c>
      <c r="BG84" s="32" t="e">
        <f t="shared" si="24"/>
        <v>#REF!</v>
      </c>
    </row>
    <row r="85" spans="3:59" ht="15.75" thickBot="1" x14ac:dyDescent="0.3">
      <c r="C85" s="26">
        <v>262</v>
      </c>
      <c r="D85" s="27" t="s">
        <v>384</v>
      </c>
      <c r="E85" s="26">
        <v>5006</v>
      </c>
      <c r="F85" s="28" t="s">
        <v>99</v>
      </c>
      <c r="G85" s="34">
        <v>4006</v>
      </c>
      <c r="H85" s="28" t="s">
        <v>121</v>
      </c>
      <c r="I85" s="29"/>
      <c r="K85" s="17">
        <f>SUMIF('RECAP PDV'!$E:$E,$G85,'RECAP PDV'!K:K)</f>
        <v>800.05914999999959</v>
      </c>
      <c r="L85" s="17"/>
      <c r="M85" s="18"/>
      <c r="N85" s="17">
        <f>SUMIF('RECAP PDV'!$E:$E,$G85,'RECAP PDV'!N:N)</f>
        <v>99.612170000000006</v>
      </c>
      <c r="O85" s="17"/>
      <c r="P85" s="18"/>
      <c r="Q85" s="16"/>
      <c r="R85" s="16"/>
      <c r="S85" s="18"/>
      <c r="T85" s="17">
        <f>SUMIF('RECAP PDV'!$E:$E,$G85,'RECAP PDV'!T:T)</f>
        <v>14</v>
      </c>
      <c r="U85" s="16"/>
      <c r="V85" s="18"/>
      <c r="W85" s="17"/>
      <c r="X85" s="16"/>
      <c r="Y85" s="18"/>
      <c r="Z85" s="17">
        <f>SUMIF('RECAP PDV'!E:E,G85,'RECAP PDV'!Z:Z)</f>
        <v>-2</v>
      </c>
      <c r="AA85" s="16"/>
      <c r="AB85" s="18"/>
      <c r="AI85" s="30" t="e">
        <f t="shared" si="25"/>
        <v>#REF!</v>
      </c>
      <c r="AJ85" s="31" t="e">
        <f t="shared" si="1"/>
        <v>#REF!</v>
      </c>
      <c r="AK85" s="31" t="e">
        <f t="shared" si="2"/>
        <v>#REF!</v>
      </c>
      <c r="AL85" s="31" t="e">
        <f t="shared" si="3"/>
        <v>#REF!</v>
      </c>
      <c r="AM85" s="32" t="e">
        <f t="shared" si="4"/>
        <v>#REF!</v>
      </c>
      <c r="AN85" s="30" t="e">
        <f t="shared" si="26"/>
        <v>#REF!</v>
      </c>
      <c r="AO85" s="31" t="e">
        <f t="shared" si="6"/>
        <v>#REF!</v>
      </c>
      <c r="AP85" s="31" t="e">
        <f t="shared" si="7"/>
        <v>#REF!</v>
      </c>
      <c r="AQ85" s="31" t="e">
        <f t="shared" si="8"/>
        <v>#REF!</v>
      </c>
      <c r="AR85" s="32" t="e">
        <f t="shared" si="9"/>
        <v>#REF!</v>
      </c>
      <c r="AS85" s="30" t="e">
        <f t="shared" si="27"/>
        <v>#REF!</v>
      </c>
      <c r="AT85" s="31" t="e">
        <f t="shared" si="11"/>
        <v>#REF!</v>
      </c>
      <c r="AU85" s="31" t="e">
        <f t="shared" si="12"/>
        <v>#REF!</v>
      </c>
      <c r="AV85" s="31" t="e">
        <f t="shared" si="13"/>
        <v>#REF!</v>
      </c>
      <c r="AW85" s="32" t="e">
        <f t="shared" si="14"/>
        <v>#REF!</v>
      </c>
      <c r="AX85" s="30" t="e">
        <f t="shared" si="28"/>
        <v>#REF!</v>
      </c>
      <c r="AY85" s="31" t="e">
        <f t="shared" si="16"/>
        <v>#REF!</v>
      </c>
      <c r="AZ85" s="31" t="e">
        <f t="shared" si="17"/>
        <v>#REF!</v>
      </c>
      <c r="BA85" s="31" t="e">
        <f t="shared" si="18"/>
        <v>#REF!</v>
      </c>
      <c r="BB85" s="32" t="e">
        <f t="shared" si="19"/>
        <v>#REF!</v>
      </c>
      <c r="BC85" s="30" t="e">
        <f t="shared" si="29"/>
        <v>#REF!</v>
      </c>
      <c r="BD85" s="31" t="e">
        <f t="shared" si="21"/>
        <v>#REF!</v>
      </c>
      <c r="BE85" s="31" t="e">
        <f t="shared" si="22"/>
        <v>#REF!</v>
      </c>
      <c r="BF85" s="31" t="e">
        <f t="shared" si="23"/>
        <v>#REF!</v>
      </c>
      <c r="BG85" s="32" t="e">
        <f t="shared" si="24"/>
        <v>#REF!</v>
      </c>
    </row>
    <row r="86" spans="3:59" ht="15.75" thickBot="1" x14ac:dyDescent="0.3">
      <c r="C86" s="26">
        <v>262</v>
      </c>
      <c r="D86" s="27" t="s">
        <v>384</v>
      </c>
      <c r="E86" s="26">
        <v>5006</v>
      </c>
      <c r="F86" s="28" t="s">
        <v>99</v>
      </c>
      <c r="G86" s="34">
        <v>4020</v>
      </c>
      <c r="H86" s="28" t="s">
        <v>122</v>
      </c>
      <c r="I86" s="29"/>
      <c r="K86" s="17">
        <f>SUMIF('RECAP PDV'!$E:$E,$G86,'RECAP PDV'!K:K)</f>
        <v>439.36662000000013</v>
      </c>
      <c r="L86" s="17"/>
      <c r="M86" s="18"/>
      <c r="N86" s="17">
        <f>SUMIF('RECAP PDV'!$E:$E,$G86,'RECAP PDV'!N:N)</f>
        <v>1431.65705</v>
      </c>
      <c r="O86" s="17"/>
      <c r="P86" s="18"/>
      <c r="Q86" s="16"/>
      <c r="R86" s="16"/>
      <c r="S86" s="18"/>
      <c r="T86" s="17">
        <f>SUMIF('RECAP PDV'!$E:$E,$G86,'RECAP PDV'!T:T)</f>
        <v>12</v>
      </c>
      <c r="U86" s="16"/>
      <c r="V86" s="18"/>
      <c r="W86" s="17"/>
      <c r="X86" s="16"/>
      <c r="Y86" s="18"/>
      <c r="Z86" s="17">
        <f>SUMIF('RECAP PDV'!E:E,G86,'RECAP PDV'!Z:Z)</f>
        <v>-11</v>
      </c>
      <c r="AA86" s="16"/>
      <c r="AB86" s="18"/>
      <c r="AI86" s="30" t="e">
        <f t="shared" si="25"/>
        <v>#REF!</v>
      </c>
      <c r="AJ86" s="31" t="e">
        <f t="shared" si="1"/>
        <v>#REF!</v>
      </c>
      <c r="AK86" s="31" t="e">
        <f t="shared" si="2"/>
        <v>#REF!</v>
      </c>
      <c r="AL86" s="31" t="e">
        <f t="shared" si="3"/>
        <v>#REF!</v>
      </c>
      <c r="AM86" s="32" t="e">
        <f t="shared" si="4"/>
        <v>#REF!</v>
      </c>
      <c r="AN86" s="30" t="e">
        <f t="shared" si="26"/>
        <v>#REF!</v>
      </c>
      <c r="AO86" s="31" t="e">
        <f t="shared" si="6"/>
        <v>#REF!</v>
      </c>
      <c r="AP86" s="31" t="e">
        <f t="shared" si="7"/>
        <v>#REF!</v>
      </c>
      <c r="AQ86" s="31" t="e">
        <f t="shared" si="8"/>
        <v>#REF!</v>
      </c>
      <c r="AR86" s="32" t="e">
        <f t="shared" si="9"/>
        <v>#REF!</v>
      </c>
      <c r="AS86" s="30" t="e">
        <f t="shared" si="27"/>
        <v>#REF!</v>
      </c>
      <c r="AT86" s="31" t="e">
        <f t="shared" si="11"/>
        <v>#REF!</v>
      </c>
      <c r="AU86" s="31" t="e">
        <f t="shared" si="12"/>
        <v>#REF!</v>
      </c>
      <c r="AV86" s="31" t="e">
        <f t="shared" si="13"/>
        <v>#REF!</v>
      </c>
      <c r="AW86" s="32" t="e">
        <f t="shared" si="14"/>
        <v>#REF!</v>
      </c>
      <c r="AX86" s="30" t="e">
        <f t="shared" si="28"/>
        <v>#REF!</v>
      </c>
      <c r="AY86" s="31" t="e">
        <f t="shared" si="16"/>
        <v>#REF!</v>
      </c>
      <c r="AZ86" s="31" t="e">
        <f t="shared" si="17"/>
        <v>#REF!</v>
      </c>
      <c r="BA86" s="31" t="e">
        <f t="shared" si="18"/>
        <v>#REF!</v>
      </c>
      <c r="BB86" s="32" t="e">
        <f t="shared" si="19"/>
        <v>#REF!</v>
      </c>
      <c r="BC86" s="30" t="e">
        <f t="shared" si="29"/>
        <v>#REF!</v>
      </c>
      <c r="BD86" s="31" t="e">
        <f t="shared" si="21"/>
        <v>#REF!</v>
      </c>
      <c r="BE86" s="31" t="e">
        <f t="shared" si="22"/>
        <v>#REF!</v>
      </c>
      <c r="BF86" s="31" t="e">
        <f t="shared" si="23"/>
        <v>#REF!</v>
      </c>
      <c r="BG86" s="32" t="e">
        <f t="shared" si="24"/>
        <v>#REF!</v>
      </c>
    </row>
    <row r="87" spans="3:59" ht="15.75" thickBot="1" x14ac:dyDescent="0.3">
      <c r="C87" s="26">
        <v>262</v>
      </c>
      <c r="D87" s="27" t="s">
        <v>384</v>
      </c>
      <c r="E87" s="26">
        <v>5006</v>
      </c>
      <c r="F87" s="28" t="s">
        <v>99</v>
      </c>
      <c r="G87" s="34">
        <v>4012</v>
      </c>
      <c r="H87" s="28" t="s">
        <v>123</v>
      </c>
      <c r="I87" s="29"/>
      <c r="K87" s="17">
        <f>SUMIF('RECAP PDV'!$E:$E,$G87,'RECAP PDV'!K:K)</f>
        <v>-159.67615999999998</v>
      </c>
      <c r="L87" s="17"/>
      <c r="M87" s="18"/>
      <c r="N87" s="17">
        <f>SUMIF('RECAP PDV'!$E:$E,$G87,'RECAP PDV'!N:N)</f>
        <v>15</v>
      </c>
      <c r="O87" s="17"/>
      <c r="P87" s="18"/>
      <c r="Q87" s="16"/>
      <c r="R87" s="16"/>
      <c r="S87" s="18"/>
      <c r="T87" s="17">
        <f>SUMIF('RECAP PDV'!$E:$E,$G87,'RECAP PDV'!T:T)</f>
        <v>3</v>
      </c>
      <c r="U87" s="16"/>
      <c r="V87" s="18"/>
      <c r="W87" s="17"/>
      <c r="X87" s="16"/>
      <c r="Y87" s="18"/>
      <c r="Z87" s="17">
        <f>SUMIF('RECAP PDV'!E:E,G87,'RECAP PDV'!Z:Z)</f>
        <v>-5</v>
      </c>
      <c r="AA87" s="16"/>
      <c r="AB87" s="18"/>
      <c r="AI87" s="30" t="e">
        <f t="shared" si="25"/>
        <v>#REF!</v>
      </c>
      <c r="AJ87" s="31" t="e">
        <f t="shared" si="1"/>
        <v>#REF!</v>
      </c>
      <c r="AK87" s="31" t="e">
        <f t="shared" si="2"/>
        <v>#REF!</v>
      </c>
      <c r="AL87" s="31" t="e">
        <f t="shared" si="3"/>
        <v>#REF!</v>
      </c>
      <c r="AM87" s="32" t="e">
        <f t="shared" si="4"/>
        <v>#REF!</v>
      </c>
      <c r="AN87" s="30" t="e">
        <f t="shared" si="26"/>
        <v>#REF!</v>
      </c>
      <c r="AO87" s="31" t="e">
        <f t="shared" si="6"/>
        <v>#REF!</v>
      </c>
      <c r="AP87" s="31" t="e">
        <f t="shared" si="7"/>
        <v>#REF!</v>
      </c>
      <c r="AQ87" s="31" t="e">
        <f t="shared" si="8"/>
        <v>#REF!</v>
      </c>
      <c r="AR87" s="32" t="e">
        <f t="shared" si="9"/>
        <v>#REF!</v>
      </c>
      <c r="AS87" s="30" t="e">
        <f t="shared" si="27"/>
        <v>#REF!</v>
      </c>
      <c r="AT87" s="31" t="e">
        <f t="shared" si="11"/>
        <v>#REF!</v>
      </c>
      <c r="AU87" s="31" t="e">
        <f t="shared" si="12"/>
        <v>#REF!</v>
      </c>
      <c r="AV87" s="31" t="e">
        <f t="shared" si="13"/>
        <v>#REF!</v>
      </c>
      <c r="AW87" s="32" t="e">
        <f t="shared" si="14"/>
        <v>#REF!</v>
      </c>
      <c r="AX87" s="30" t="e">
        <f t="shared" si="28"/>
        <v>#REF!</v>
      </c>
      <c r="AY87" s="31" t="e">
        <f t="shared" si="16"/>
        <v>#REF!</v>
      </c>
      <c r="AZ87" s="31" t="e">
        <f t="shared" si="17"/>
        <v>#REF!</v>
      </c>
      <c r="BA87" s="31" t="e">
        <f t="shared" si="18"/>
        <v>#REF!</v>
      </c>
      <c r="BB87" s="32" t="e">
        <f t="shared" si="19"/>
        <v>#REF!</v>
      </c>
      <c r="BC87" s="30" t="e">
        <f t="shared" si="29"/>
        <v>#REF!</v>
      </c>
      <c r="BD87" s="31" t="e">
        <f t="shared" si="21"/>
        <v>#REF!</v>
      </c>
      <c r="BE87" s="31" t="e">
        <f t="shared" si="22"/>
        <v>#REF!</v>
      </c>
      <c r="BF87" s="31" t="e">
        <f t="shared" si="23"/>
        <v>#REF!</v>
      </c>
      <c r="BG87" s="32" t="e">
        <f t="shared" si="24"/>
        <v>#REF!</v>
      </c>
    </row>
    <row r="88" spans="3:59" ht="15.75" thickBot="1" x14ac:dyDescent="0.3">
      <c r="C88" s="26">
        <v>262</v>
      </c>
      <c r="D88" s="27" t="s">
        <v>384</v>
      </c>
      <c r="E88" s="26">
        <v>5006</v>
      </c>
      <c r="F88" s="28" t="s">
        <v>99</v>
      </c>
      <c r="G88" s="34">
        <v>4023</v>
      </c>
      <c r="H88" s="28" t="s">
        <v>125</v>
      </c>
      <c r="I88" s="29"/>
      <c r="K88" s="17">
        <f>SUMIF('RECAP PDV'!$E:$E,$G88,'RECAP PDV'!K:K)</f>
        <v>718.5851399999998</v>
      </c>
      <c r="L88" s="17"/>
      <c r="M88" s="18"/>
      <c r="N88" s="17">
        <f>SUMIF('RECAP PDV'!$E:$E,$G88,'RECAP PDV'!N:N)</f>
        <v>712</v>
      </c>
      <c r="O88" s="17"/>
      <c r="P88" s="18"/>
      <c r="Q88" s="16"/>
      <c r="R88" s="16"/>
      <c r="S88" s="18"/>
      <c r="T88" s="17">
        <f>SUMIF('RECAP PDV'!$E:$E,$G88,'RECAP PDV'!T:T)</f>
        <v>8</v>
      </c>
      <c r="U88" s="16"/>
      <c r="V88" s="18"/>
      <c r="W88" s="17"/>
      <c r="X88" s="16"/>
      <c r="Y88" s="18"/>
      <c r="Z88" s="17">
        <f>SUMIF('RECAP PDV'!E:E,G88,'RECAP PDV'!Z:Z)</f>
        <v>2</v>
      </c>
      <c r="AA88" s="16"/>
      <c r="AB88" s="18"/>
      <c r="AI88" s="30" t="e">
        <f t="shared" si="25"/>
        <v>#REF!</v>
      </c>
      <c r="AJ88" s="31" t="e">
        <f t="shared" si="1"/>
        <v>#REF!</v>
      </c>
      <c r="AK88" s="31" t="e">
        <f t="shared" si="2"/>
        <v>#REF!</v>
      </c>
      <c r="AL88" s="31" t="e">
        <f t="shared" si="3"/>
        <v>#REF!</v>
      </c>
      <c r="AM88" s="32" t="e">
        <f t="shared" si="4"/>
        <v>#REF!</v>
      </c>
      <c r="AN88" s="30" t="e">
        <f t="shared" si="26"/>
        <v>#REF!</v>
      </c>
      <c r="AO88" s="31" t="e">
        <f t="shared" si="6"/>
        <v>#REF!</v>
      </c>
      <c r="AP88" s="31" t="e">
        <f t="shared" si="7"/>
        <v>#REF!</v>
      </c>
      <c r="AQ88" s="31" t="e">
        <f t="shared" si="8"/>
        <v>#REF!</v>
      </c>
      <c r="AR88" s="32" t="e">
        <f t="shared" si="9"/>
        <v>#REF!</v>
      </c>
      <c r="AS88" s="30" t="e">
        <f t="shared" si="27"/>
        <v>#REF!</v>
      </c>
      <c r="AT88" s="31" t="e">
        <f t="shared" si="11"/>
        <v>#REF!</v>
      </c>
      <c r="AU88" s="31" t="e">
        <f t="shared" si="12"/>
        <v>#REF!</v>
      </c>
      <c r="AV88" s="31" t="e">
        <f t="shared" si="13"/>
        <v>#REF!</v>
      </c>
      <c r="AW88" s="32" t="e">
        <f t="shared" si="14"/>
        <v>#REF!</v>
      </c>
      <c r="AX88" s="30" t="e">
        <f t="shared" si="28"/>
        <v>#REF!</v>
      </c>
      <c r="AY88" s="31" t="e">
        <f t="shared" si="16"/>
        <v>#REF!</v>
      </c>
      <c r="AZ88" s="31" t="e">
        <f t="shared" si="17"/>
        <v>#REF!</v>
      </c>
      <c r="BA88" s="31" t="e">
        <f t="shared" si="18"/>
        <v>#REF!</v>
      </c>
      <c r="BB88" s="32" t="e">
        <f t="shared" si="19"/>
        <v>#REF!</v>
      </c>
      <c r="BC88" s="30" t="e">
        <f t="shared" si="29"/>
        <v>#REF!</v>
      </c>
      <c r="BD88" s="31" t="e">
        <f t="shared" si="21"/>
        <v>#REF!</v>
      </c>
      <c r="BE88" s="31" t="e">
        <f t="shared" si="22"/>
        <v>#REF!</v>
      </c>
      <c r="BF88" s="31" t="e">
        <f t="shared" si="23"/>
        <v>#REF!</v>
      </c>
      <c r="BG88" s="32" t="e">
        <f t="shared" si="24"/>
        <v>#REF!</v>
      </c>
    </row>
    <row r="89" spans="3:59" ht="15.75" thickBot="1" x14ac:dyDescent="0.3">
      <c r="C89" s="26">
        <v>264</v>
      </c>
      <c r="D89" s="27" t="s">
        <v>385</v>
      </c>
      <c r="E89" s="26">
        <v>5130</v>
      </c>
      <c r="F89" s="28" t="s">
        <v>127</v>
      </c>
      <c r="G89" s="34">
        <v>4132</v>
      </c>
      <c r="H89" s="28" t="s">
        <v>128</v>
      </c>
      <c r="I89" s="29"/>
      <c r="K89" s="17">
        <f>SUMIF('RECAP PDV'!$E:$E,$G89,'RECAP PDV'!K:K)</f>
        <v>92.011810000000054</v>
      </c>
      <c r="L89" s="17"/>
      <c r="M89" s="18"/>
      <c r="N89" s="17">
        <f>SUMIF('RECAP PDV'!$E:$E,$G89,'RECAP PDV'!N:N)</f>
        <v>370.15451999999999</v>
      </c>
      <c r="O89" s="17"/>
      <c r="P89" s="18"/>
      <c r="Q89" s="16"/>
      <c r="R89" s="16"/>
      <c r="S89" s="18"/>
      <c r="T89" s="17">
        <f>SUMIF('RECAP PDV'!$E:$E,$G89,'RECAP PDV'!T:T)</f>
        <v>9</v>
      </c>
      <c r="U89" s="16"/>
      <c r="V89" s="18"/>
      <c r="W89" s="17"/>
      <c r="X89" s="16"/>
      <c r="Y89" s="18"/>
      <c r="Z89" s="17">
        <f>SUMIF('RECAP PDV'!E:E,G89,'RECAP PDV'!Z:Z)</f>
        <v>-4</v>
      </c>
      <c r="AA89" s="16"/>
      <c r="AB89" s="18"/>
      <c r="AI89" s="30" t="e">
        <f t="shared" si="25"/>
        <v>#REF!</v>
      </c>
      <c r="AJ89" s="31" t="e">
        <f t="shared" si="1"/>
        <v>#REF!</v>
      </c>
      <c r="AK89" s="31" t="e">
        <f t="shared" si="2"/>
        <v>#REF!</v>
      </c>
      <c r="AL89" s="31" t="e">
        <f t="shared" si="3"/>
        <v>#REF!</v>
      </c>
      <c r="AM89" s="32" t="e">
        <f t="shared" si="4"/>
        <v>#REF!</v>
      </c>
      <c r="AN89" s="30" t="e">
        <f t="shared" si="26"/>
        <v>#REF!</v>
      </c>
      <c r="AO89" s="31" t="e">
        <f t="shared" si="6"/>
        <v>#REF!</v>
      </c>
      <c r="AP89" s="31" t="e">
        <f t="shared" si="7"/>
        <v>#REF!</v>
      </c>
      <c r="AQ89" s="31" t="e">
        <f t="shared" si="8"/>
        <v>#REF!</v>
      </c>
      <c r="AR89" s="32" t="e">
        <f t="shared" si="9"/>
        <v>#REF!</v>
      </c>
      <c r="AS89" s="30" t="e">
        <f t="shared" si="27"/>
        <v>#REF!</v>
      </c>
      <c r="AT89" s="31" t="e">
        <f t="shared" si="11"/>
        <v>#REF!</v>
      </c>
      <c r="AU89" s="31" t="e">
        <f t="shared" si="12"/>
        <v>#REF!</v>
      </c>
      <c r="AV89" s="31" t="e">
        <f t="shared" si="13"/>
        <v>#REF!</v>
      </c>
      <c r="AW89" s="32" t="e">
        <f t="shared" si="14"/>
        <v>#REF!</v>
      </c>
      <c r="AX89" s="30" t="e">
        <f t="shared" si="28"/>
        <v>#REF!</v>
      </c>
      <c r="AY89" s="31" t="e">
        <f t="shared" si="16"/>
        <v>#REF!</v>
      </c>
      <c r="AZ89" s="31" t="e">
        <f t="shared" si="17"/>
        <v>#REF!</v>
      </c>
      <c r="BA89" s="31" t="e">
        <f t="shared" si="18"/>
        <v>#REF!</v>
      </c>
      <c r="BB89" s="32" t="e">
        <f t="shared" si="19"/>
        <v>#REF!</v>
      </c>
      <c r="BC89" s="30" t="e">
        <f t="shared" si="29"/>
        <v>#REF!</v>
      </c>
      <c r="BD89" s="31" t="e">
        <f t="shared" si="21"/>
        <v>#REF!</v>
      </c>
      <c r="BE89" s="31" t="e">
        <f t="shared" si="22"/>
        <v>#REF!</v>
      </c>
      <c r="BF89" s="31" t="e">
        <f t="shared" si="23"/>
        <v>#REF!</v>
      </c>
      <c r="BG89" s="32" t="e">
        <f t="shared" si="24"/>
        <v>#REF!</v>
      </c>
    </row>
    <row r="90" spans="3:59" ht="15.75" thickBot="1" x14ac:dyDescent="0.3">
      <c r="C90" s="26">
        <v>264</v>
      </c>
      <c r="D90" s="27" t="s">
        <v>385</v>
      </c>
      <c r="E90" s="26">
        <v>5130</v>
      </c>
      <c r="F90" s="28" t="s">
        <v>127</v>
      </c>
      <c r="G90" s="34">
        <v>4130</v>
      </c>
      <c r="H90" s="28" t="s">
        <v>129</v>
      </c>
      <c r="I90" s="29"/>
      <c r="K90" s="17">
        <f>SUMIF('RECAP PDV'!$E:$E,$G90,'RECAP PDV'!K:K)</f>
        <v>2140.4177399999999</v>
      </c>
      <c r="L90" s="17"/>
      <c r="M90" s="18"/>
      <c r="N90" s="17">
        <f>SUMIF('RECAP PDV'!$E:$E,$G90,'RECAP PDV'!N:N)</f>
        <v>1687.64652</v>
      </c>
      <c r="O90" s="17"/>
      <c r="P90" s="18"/>
      <c r="Q90" s="16"/>
      <c r="R90" s="16"/>
      <c r="S90" s="18"/>
      <c r="T90" s="17">
        <f>SUMIF('RECAP PDV'!$E:$E,$G90,'RECAP PDV'!T:T)</f>
        <v>17</v>
      </c>
      <c r="U90" s="16"/>
      <c r="V90" s="18"/>
      <c r="W90" s="17"/>
      <c r="X90" s="16"/>
      <c r="Y90" s="18"/>
      <c r="Z90" s="17">
        <f>SUMIF('RECAP PDV'!E:E,G90,'RECAP PDV'!Z:Z)</f>
        <v>2</v>
      </c>
      <c r="AA90" s="16"/>
      <c r="AB90" s="18"/>
      <c r="AI90" s="30" t="e">
        <f t="shared" si="25"/>
        <v>#REF!</v>
      </c>
      <c r="AJ90" s="31" t="e">
        <f t="shared" si="1"/>
        <v>#REF!</v>
      </c>
      <c r="AK90" s="31" t="e">
        <f t="shared" si="2"/>
        <v>#REF!</v>
      </c>
      <c r="AL90" s="31" t="e">
        <f t="shared" si="3"/>
        <v>#REF!</v>
      </c>
      <c r="AM90" s="32" t="e">
        <f t="shared" si="4"/>
        <v>#REF!</v>
      </c>
      <c r="AN90" s="30" t="e">
        <f t="shared" si="26"/>
        <v>#REF!</v>
      </c>
      <c r="AO90" s="31" t="e">
        <f t="shared" si="6"/>
        <v>#REF!</v>
      </c>
      <c r="AP90" s="31" t="e">
        <f t="shared" si="7"/>
        <v>#REF!</v>
      </c>
      <c r="AQ90" s="31" t="e">
        <f t="shared" si="8"/>
        <v>#REF!</v>
      </c>
      <c r="AR90" s="32" t="e">
        <f t="shared" si="9"/>
        <v>#REF!</v>
      </c>
      <c r="AS90" s="30" t="e">
        <f t="shared" si="27"/>
        <v>#REF!</v>
      </c>
      <c r="AT90" s="31" t="e">
        <f t="shared" si="11"/>
        <v>#REF!</v>
      </c>
      <c r="AU90" s="31" t="e">
        <f t="shared" si="12"/>
        <v>#REF!</v>
      </c>
      <c r="AV90" s="31" t="e">
        <f t="shared" si="13"/>
        <v>#REF!</v>
      </c>
      <c r="AW90" s="32" t="e">
        <f t="shared" si="14"/>
        <v>#REF!</v>
      </c>
      <c r="AX90" s="30" t="e">
        <f t="shared" si="28"/>
        <v>#REF!</v>
      </c>
      <c r="AY90" s="31" t="e">
        <f t="shared" si="16"/>
        <v>#REF!</v>
      </c>
      <c r="AZ90" s="31" t="e">
        <f t="shared" si="17"/>
        <v>#REF!</v>
      </c>
      <c r="BA90" s="31" t="e">
        <f t="shared" si="18"/>
        <v>#REF!</v>
      </c>
      <c r="BB90" s="32" t="e">
        <f t="shared" si="19"/>
        <v>#REF!</v>
      </c>
      <c r="BC90" s="30" t="e">
        <f t="shared" si="29"/>
        <v>#REF!</v>
      </c>
      <c r="BD90" s="31" t="e">
        <f t="shared" si="21"/>
        <v>#REF!</v>
      </c>
      <c r="BE90" s="31" t="e">
        <f t="shared" si="22"/>
        <v>#REF!</v>
      </c>
      <c r="BF90" s="31" t="e">
        <f t="shared" si="23"/>
        <v>#REF!</v>
      </c>
      <c r="BG90" s="32" t="e">
        <f t="shared" si="24"/>
        <v>#REF!</v>
      </c>
    </row>
    <row r="91" spans="3:59" ht="15.75" thickBot="1" x14ac:dyDescent="0.3">
      <c r="C91" s="26">
        <v>264</v>
      </c>
      <c r="D91" s="27" t="s">
        <v>385</v>
      </c>
      <c r="E91" s="26">
        <v>5130</v>
      </c>
      <c r="F91" s="28" t="s">
        <v>127</v>
      </c>
      <c r="G91" s="34">
        <v>4134</v>
      </c>
      <c r="H91" s="28" t="s">
        <v>130</v>
      </c>
      <c r="I91" s="29"/>
      <c r="K91" s="17">
        <f>SUMIF('RECAP PDV'!$E:$E,$G91,'RECAP PDV'!K:K)</f>
        <v>117.44073999999995</v>
      </c>
      <c r="L91" s="17"/>
      <c r="M91" s="18"/>
      <c r="N91" s="17">
        <f>SUMIF('RECAP PDV'!$E:$E,$G91,'RECAP PDV'!N:N)</f>
        <v>52.352829999999997</v>
      </c>
      <c r="O91" s="17"/>
      <c r="P91" s="18"/>
      <c r="Q91" s="16"/>
      <c r="R91" s="16"/>
      <c r="S91" s="18"/>
      <c r="T91" s="17">
        <f>SUMIF('RECAP PDV'!$E:$E,$G91,'RECAP PDV'!T:T)</f>
        <v>10</v>
      </c>
      <c r="U91" s="16"/>
      <c r="V91" s="18"/>
      <c r="W91" s="17"/>
      <c r="X91" s="16"/>
      <c r="Y91" s="18"/>
      <c r="Z91" s="17">
        <f>SUMIF('RECAP PDV'!E:E,G91,'RECAP PDV'!Z:Z)</f>
        <v>2</v>
      </c>
      <c r="AA91" s="16"/>
      <c r="AB91" s="18"/>
      <c r="AI91" s="30" t="e">
        <f t="shared" si="25"/>
        <v>#REF!</v>
      </c>
      <c r="AJ91" s="31" t="e">
        <f t="shared" si="1"/>
        <v>#REF!</v>
      </c>
      <c r="AK91" s="31" t="e">
        <f t="shared" si="2"/>
        <v>#REF!</v>
      </c>
      <c r="AL91" s="31" t="e">
        <f t="shared" si="3"/>
        <v>#REF!</v>
      </c>
      <c r="AM91" s="32" t="e">
        <f t="shared" si="4"/>
        <v>#REF!</v>
      </c>
      <c r="AN91" s="30" t="e">
        <f t="shared" si="26"/>
        <v>#REF!</v>
      </c>
      <c r="AO91" s="31" t="e">
        <f t="shared" si="6"/>
        <v>#REF!</v>
      </c>
      <c r="AP91" s="31" t="e">
        <f t="shared" si="7"/>
        <v>#REF!</v>
      </c>
      <c r="AQ91" s="31" t="e">
        <f t="shared" si="8"/>
        <v>#REF!</v>
      </c>
      <c r="AR91" s="32" t="e">
        <f t="shared" si="9"/>
        <v>#REF!</v>
      </c>
      <c r="AS91" s="30" t="e">
        <f t="shared" si="27"/>
        <v>#REF!</v>
      </c>
      <c r="AT91" s="31" t="e">
        <f t="shared" si="11"/>
        <v>#REF!</v>
      </c>
      <c r="AU91" s="31" t="e">
        <f t="shared" si="12"/>
        <v>#REF!</v>
      </c>
      <c r="AV91" s="31" t="e">
        <f t="shared" si="13"/>
        <v>#REF!</v>
      </c>
      <c r="AW91" s="32" t="e">
        <f t="shared" si="14"/>
        <v>#REF!</v>
      </c>
      <c r="AX91" s="30" t="e">
        <f t="shared" si="28"/>
        <v>#REF!</v>
      </c>
      <c r="AY91" s="31" t="e">
        <f t="shared" si="16"/>
        <v>#REF!</v>
      </c>
      <c r="AZ91" s="31" t="e">
        <f t="shared" si="17"/>
        <v>#REF!</v>
      </c>
      <c r="BA91" s="31" t="e">
        <f t="shared" si="18"/>
        <v>#REF!</v>
      </c>
      <c r="BB91" s="32" t="e">
        <f t="shared" si="19"/>
        <v>#REF!</v>
      </c>
      <c r="BC91" s="30" t="e">
        <f t="shared" si="29"/>
        <v>#REF!</v>
      </c>
      <c r="BD91" s="31" t="e">
        <f t="shared" si="21"/>
        <v>#REF!</v>
      </c>
      <c r="BE91" s="31" t="e">
        <f t="shared" si="22"/>
        <v>#REF!</v>
      </c>
      <c r="BF91" s="31" t="e">
        <f t="shared" si="23"/>
        <v>#REF!</v>
      </c>
      <c r="BG91" s="32" t="e">
        <f t="shared" si="24"/>
        <v>#REF!</v>
      </c>
    </row>
    <row r="92" spans="3:59" ht="15.75" thickBot="1" x14ac:dyDescent="0.3">
      <c r="C92" s="26">
        <v>264</v>
      </c>
      <c r="D92" s="27" t="s">
        <v>385</v>
      </c>
      <c r="E92" s="26">
        <v>5130</v>
      </c>
      <c r="F92" s="35" t="s">
        <v>127</v>
      </c>
      <c r="G92" s="34">
        <v>4135</v>
      </c>
      <c r="H92" s="35" t="s">
        <v>131</v>
      </c>
      <c r="I92" s="29"/>
      <c r="K92" s="17">
        <f>SUMIF('RECAP PDV'!$E:$E,$G92,'RECAP PDV'!K:K)</f>
        <v>-18.265839999999884</v>
      </c>
      <c r="L92" s="17"/>
      <c r="M92" s="18"/>
      <c r="N92" s="17">
        <f>SUMIF('RECAP PDV'!$E:$E,$G92,'RECAP PDV'!N:N)</f>
        <v>741.76423</v>
      </c>
      <c r="O92" s="17"/>
      <c r="P92" s="18"/>
      <c r="Q92" s="16"/>
      <c r="R92" s="16"/>
      <c r="S92" s="18"/>
      <c r="T92" s="17">
        <f>SUMIF('RECAP PDV'!$E:$E,$G92,'RECAP PDV'!T:T)</f>
        <v>8</v>
      </c>
      <c r="U92" s="16"/>
      <c r="V92" s="18"/>
      <c r="W92" s="17"/>
      <c r="X92" s="16"/>
      <c r="Y92" s="18"/>
      <c r="Z92" s="17">
        <f>SUMIF('RECAP PDV'!E:E,G92,'RECAP PDV'!Z:Z)</f>
        <v>2</v>
      </c>
      <c r="AA92" s="16"/>
      <c r="AB92" s="18"/>
      <c r="AI92" s="30" t="e">
        <f t="shared" si="25"/>
        <v>#REF!</v>
      </c>
      <c r="AJ92" s="31" t="e">
        <f t="shared" si="1"/>
        <v>#REF!</v>
      </c>
      <c r="AK92" s="31" t="e">
        <f t="shared" si="2"/>
        <v>#REF!</v>
      </c>
      <c r="AL92" s="31" t="e">
        <f t="shared" si="3"/>
        <v>#REF!</v>
      </c>
      <c r="AM92" s="32" t="e">
        <f t="shared" si="4"/>
        <v>#REF!</v>
      </c>
      <c r="AN92" s="30" t="e">
        <f t="shared" si="26"/>
        <v>#REF!</v>
      </c>
      <c r="AO92" s="31" t="e">
        <f t="shared" si="6"/>
        <v>#REF!</v>
      </c>
      <c r="AP92" s="31" t="e">
        <f t="shared" si="7"/>
        <v>#REF!</v>
      </c>
      <c r="AQ92" s="31" t="e">
        <f t="shared" si="8"/>
        <v>#REF!</v>
      </c>
      <c r="AR92" s="32" t="e">
        <f t="shared" si="9"/>
        <v>#REF!</v>
      </c>
      <c r="AS92" s="30" t="e">
        <f t="shared" si="27"/>
        <v>#REF!</v>
      </c>
      <c r="AT92" s="31" t="e">
        <f t="shared" si="11"/>
        <v>#REF!</v>
      </c>
      <c r="AU92" s="31" t="e">
        <f t="shared" si="12"/>
        <v>#REF!</v>
      </c>
      <c r="AV92" s="31" t="e">
        <f t="shared" si="13"/>
        <v>#REF!</v>
      </c>
      <c r="AW92" s="32" t="e">
        <f t="shared" si="14"/>
        <v>#REF!</v>
      </c>
      <c r="AX92" s="30" t="e">
        <f t="shared" si="28"/>
        <v>#REF!</v>
      </c>
      <c r="AY92" s="31" t="e">
        <f t="shared" si="16"/>
        <v>#REF!</v>
      </c>
      <c r="AZ92" s="31" t="e">
        <f t="shared" si="17"/>
        <v>#REF!</v>
      </c>
      <c r="BA92" s="31" t="e">
        <f t="shared" si="18"/>
        <v>#REF!</v>
      </c>
      <c r="BB92" s="32" t="e">
        <f t="shared" si="19"/>
        <v>#REF!</v>
      </c>
      <c r="BC92" s="30" t="e">
        <f t="shared" si="29"/>
        <v>#REF!</v>
      </c>
      <c r="BD92" s="31" t="e">
        <f t="shared" si="21"/>
        <v>#REF!</v>
      </c>
      <c r="BE92" s="31" t="e">
        <f t="shared" si="22"/>
        <v>#REF!</v>
      </c>
      <c r="BF92" s="31" t="e">
        <f t="shared" si="23"/>
        <v>#REF!</v>
      </c>
      <c r="BG92" s="32" t="e">
        <f t="shared" si="24"/>
        <v>#REF!</v>
      </c>
    </row>
    <row r="93" spans="3:59" ht="15.75" thickBot="1" x14ac:dyDescent="0.3">
      <c r="C93" s="26">
        <v>264</v>
      </c>
      <c r="D93" s="27" t="s">
        <v>385</v>
      </c>
      <c r="E93" s="26">
        <v>5130</v>
      </c>
      <c r="F93" s="28" t="s">
        <v>127</v>
      </c>
      <c r="G93" s="34">
        <v>4133</v>
      </c>
      <c r="H93" s="28" t="s">
        <v>132</v>
      </c>
      <c r="I93" s="29"/>
      <c r="K93" s="17">
        <f>SUMIF('RECAP PDV'!$E:$E,$G93,'RECAP PDV'!K:K)</f>
        <v>-135.60595000000006</v>
      </c>
      <c r="L93" s="17"/>
      <c r="M93" s="18"/>
      <c r="N93" s="17">
        <f>SUMIF('RECAP PDV'!$E:$E,$G93,'RECAP PDV'!N:N)</f>
        <v>0</v>
      </c>
      <c r="O93" s="17"/>
      <c r="P93" s="18"/>
      <c r="Q93" s="16"/>
      <c r="R93" s="16"/>
      <c r="S93" s="18"/>
      <c r="T93" s="17">
        <f>SUMIF('RECAP PDV'!$E:$E,$G93,'RECAP PDV'!T:T)</f>
        <v>3</v>
      </c>
      <c r="U93" s="16"/>
      <c r="V93" s="18"/>
      <c r="W93" s="17"/>
      <c r="X93" s="16"/>
      <c r="Y93" s="18"/>
      <c r="Z93" s="17">
        <f>SUMIF('RECAP PDV'!E:E,G93,'RECAP PDV'!Z:Z)</f>
        <v>0</v>
      </c>
      <c r="AA93" s="16"/>
      <c r="AB93" s="18"/>
      <c r="AI93" s="30" t="e">
        <f t="shared" si="25"/>
        <v>#REF!</v>
      </c>
      <c r="AJ93" s="31" t="e">
        <f t="shared" si="1"/>
        <v>#REF!</v>
      </c>
      <c r="AK93" s="31" t="e">
        <f t="shared" si="2"/>
        <v>#REF!</v>
      </c>
      <c r="AL93" s="31" t="e">
        <f t="shared" si="3"/>
        <v>#REF!</v>
      </c>
      <c r="AM93" s="32" t="e">
        <f t="shared" si="4"/>
        <v>#REF!</v>
      </c>
      <c r="AN93" s="30" t="e">
        <f t="shared" si="26"/>
        <v>#REF!</v>
      </c>
      <c r="AO93" s="31" t="e">
        <f t="shared" si="6"/>
        <v>#REF!</v>
      </c>
      <c r="AP93" s="31" t="e">
        <f t="shared" si="7"/>
        <v>#REF!</v>
      </c>
      <c r="AQ93" s="31" t="e">
        <f t="shared" si="8"/>
        <v>#REF!</v>
      </c>
      <c r="AR93" s="32" t="e">
        <f t="shared" si="9"/>
        <v>#REF!</v>
      </c>
      <c r="AS93" s="30" t="e">
        <f t="shared" si="27"/>
        <v>#REF!</v>
      </c>
      <c r="AT93" s="31" t="e">
        <f t="shared" si="11"/>
        <v>#REF!</v>
      </c>
      <c r="AU93" s="31" t="e">
        <f t="shared" si="12"/>
        <v>#REF!</v>
      </c>
      <c r="AV93" s="31" t="e">
        <f t="shared" si="13"/>
        <v>#REF!</v>
      </c>
      <c r="AW93" s="32" t="e">
        <f t="shared" si="14"/>
        <v>#REF!</v>
      </c>
      <c r="AX93" s="30" t="e">
        <f t="shared" si="28"/>
        <v>#REF!</v>
      </c>
      <c r="AY93" s="31" t="e">
        <f t="shared" si="16"/>
        <v>#REF!</v>
      </c>
      <c r="AZ93" s="31" t="e">
        <f t="shared" si="17"/>
        <v>#REF!</v>
      </c>
      <c r="BA93" s="31" t="e">
        <f t="shared" si="18"/>
        <v>#REF!</v>
      </c>
      <c r="BB93" s="32" t="e">
        <f t="shared" si="19"/>
        <v>#REF!</v>
      </c>
      <c r="BC93" s="30" t="e">
        <f t="shared" si="29"/>
        <v>#REF!</v>
      </c>
      <c r="BD93" s="31" t="e">
        <f t="shared" si="21"/>
        <v>#REF!</v>
      </c>
      <c r="BE93" s="31" t="e">
        <f t="shared" si="22"/>
        <v>#REF!</v>
      </c>
      <c r="BF93" s="31" t="e">
        <f t="shared" si="23"/>
        <v>#REF!</v>
      </c>
      <c r="BG93" s="32" t="e">
        <f t="shared" si="24"/>
        <v>#REF!</v>
      </c>
    </row>
    <row r="94" spans="3:59" ht="15.75" thickBot="1" x14ac:dyDescent="0.3">
      <c r="C94" s="26">
        <v>264</v>
      </c>
      <c r="D94" s="27" t="s">
        <v>385</v>
      </c>
      <c r="E94" s="26">
        <v>5130</v>
      </c>
      <c r="F94" s="28" t="s">
        <v>127</v>
      </c>
      <c r="G94" s="34">
        <v>4162</v>
      </c>
      <c r="H94" s="28" t="s">
        <v>133</v>
      </c>
      <c r="I94" s="29"/>
      <c r="K94" s="17">
        <f>SUMIF('RECAP PDV'!$E:$E,$G94,'RECAP PDV'!K:K)</f>
        <v>-82.716720000000038</v>
      </c>
      <c r="L94" s="17"/>
      <c r="M94" s="18"/>
      <c r="N94" s="17">
        <f>SUMIF('RECAP PDV'!$E:$E,$G94,'RECAP PDV'!N:N)</f>
        <v>1414.7315799999999</v>
      </c>
      <c r="O94" s="17"/>
      <c r="P94" s="18"/>
      <c r="Q94" s="16"/>
      <c r="R94" s="16"/>
      <c r="S94" s="18"/>
      <c r="T94" s="17">
        <f>SUMIF('RECAP PDV'!$E:$E,$G94,'RECAP PDV'!T:T)</f>
        <v>8</v>
      </c>
      <c r="U94" s="16"/>
      <c r="V94" s="18"/>
      <c r="W94" s="17"/>
      <c r="X94" s="16"/>
      <c r="Y94" s="18"/>
      <c r="Z94" s="17">
        <f>SUMIF('RECAP PDV'!E:E,G94,'RECAP PDV'!Z:Z)</f>
        <v>-3</v>
      </c>
      <c r="AA94" s="16"/>
      <c r="AB94" s="18"/>
      <c r="AI94" s="30" t="e">
        <f t="shared" si="25"/>
        <v>#REF!</v>
      </c>
      <c r="AJ94" s="31" t="e">
        <f t="shared" si="1"/>
        <v>#REF!</v>
      </c>
      <c r="AK94" s="31" t="e">
        <f t="shared" si="2"/>
        <v>#REF!</v>
      </c>
      <c r="AL94" s="31" t="e">
        <f t="shared" si="3"/>
        <v>#REF!</v>
      </c>
      <c r="AM94" s="32" t="e">
        <f t="shared" si="4"/>
        <v>#REF!</v>
      </c>
      <c r="AN94" s="30" t="e">
        <f t="shared" si="26"/>
        <v>#REF!</v>
      </c>
      <c r="AO94" s="31" t="e">
        <f t="shared" si="6"/>
        <v>#REF!</v>
      </c>
      <c r="AP94" s="31" t="e">
        <f t="shared" si="7"/>
        <v>#REF!</v>
      </c>
      <c r="AQ94" s="31" t="e">
        <f t="shared" si="8"/>
        <v>#REF!</v>
      </c>
      <c r="AR94" s="32" t="e">
        <f t="shared" si="9"/>
        <v>#REF!</v>
      </c>
      <c r="AS94" s="30" t="e">
        <f t="shared" si="27"/>
        <v>#REF!</v>
      </c>
      <c r="AT94" s="31" t="e">
        <f t="shared" si="11"/>
        <v>#REF!</v>
      </c>
      <c r="AU94" s="31" t="e">
        <f t="shared" si="12"/>
        <v>#REF!</v>
      </c>
      <c r="AV94" s="31" t="e">
        <f t="shared" si="13"/>
        <v>#REF!</v>
      </c>
      <c r="AW94" s="32" t="e">
        <f t="shared" si="14"/>
        <v>#REF!</v>
      </c>
      <c r="AX94" s="30" t="e">
        <f t="shared" si="28"/>
        <v>#REF!</v>
      </c>
      <c r="AY94" s="31" t="e">
        <f t="shared" si="16"/>
        <v>#REF!</v>
      </c>
      <c r="AZ94" s="31" t="e">
        <f t="shared" si="17"/>
        <v>#REF!</v>
      </c>
      <c r="BA94" s="31" t="e">
        <f t="shared" si="18"/>
        <v>#REF!</v>
      </c>
      <c r="BB94" s="32" t="e">
        <f t="shared" si="19"/>
        <v>#REF!</v>
      </c>
      <c r="BC94" s="30" t="e">
        <f t="shared" si="29"/>
        <v>#REF!</v>
      </c>
      <c r="BD94" s="31" t="e">
        <f t="shared" si="21"/>
        <v>#REF!</v>
      </c>
      <c r="BE94" s="31" t="e">
        <f t="shared" si="22"/>
        <v>#REF!</v>
      </c>
      <c r="BF94" s="31" t="e">
        <f t="shared" si="23"/>
        <v>#REF!</v>
      </c>
      <c r="BG94" s="32" t="e">
        <f t="shared" si="24"/>
        <v>#REF!</v>
      </c>
    </row>
    <row r="95" spans="3:59" ht="15.75" thickBot="1" x14ac:dyDescent="0.3">
      <c r="C95" s="26">
        <v>264</v>
      </c>
      <c r="D95" s="27" t="s">
        <v>385</v>
      </c>
      <c r="E95" s="26">
        <v>5130</v>
      </c>
      <c r="F95" s="28" t="s">
        <v>127</v>
      </c>
      <c r="G95" s="34">
        <v>4147</v>
      </c>
      <c r="H95" s="28" t="s">
        <v>135</v>
      </c>
      <c r="I95" s="29"/>
      <c r="K95" s="17">
        <f>SUMIF('RECAP PDV'!$E:$E,$G95,'RECAP PDV'!K:K)</f>
        <v>-460.51378000000011</v>
      </c>
      <c r="L95" s="17"/>
      <c r="M95" s="18"/>
      <c r="N95" s="17">
        <f>SUMIF('RECAP PDV'!$E:$E,$G95,'RECAP PDV'!N:N)</f>
        <v>490.79825999999997</v>
      </c>
      <c r="O95" s="17"/>
      <c r="P95" s="18"/>
      <c r="Q95" s="16"/>
      <c r="R95" s="16"/>
      <c r="S95" s="18"/>
      <c r="T95" s="17">
        <f>SUMIF('RECAP PDV'!$E:$E,$G95,'RECAP PDV'!T:T)</f>
        <v>11</v>
      </c>
      <c r="U95" s="16"/>
      <c r="V95" s="18"/>
      <c r="W95" s="17"/>
      <c r="X95" s="16"/>
      <c r="Y95" s="18"/>
      <c r="Z95" s="17">
        <f>SUMIF('RECAP PDV'!E:E,G95,'RECAP PDV'!Z:Z)</f>
        <v>3</v>
      </c>
      <c r="AA95" s="16"/>
      <c r="AB95" s="18"/>
      <c r="AI95" s="30" t="e">
        <f t="shared" si="25"/>
        <v>#REF!</v>
      </c>
      <c r="AJ95" s="31" t="e">
        <f t="shared" si="1"/>
        <v>#REF!</v>
      </c>
      <c r="AK95" s="31" t="e">
        <f t="shared" si="2"/>
        <v>#REF!</v>
      </c>
      <c r="AL95" s="31" t="e">
        <f t="shared" si="3"/>
        <v>#REF!</v>
      </c>
      <c r="AM95" s="32" t="e">
        <f t="shared" si="4"/>
        <v>#REF!</v>
      </c>
      <c r="AN95" s="30" t="e">
        <f t="shared" si="26"/>
        <v>#REF!</v>
      </c>
      <c r="AO95" s="31" t="e">
        <f t="shared" si="6"/>
        <v>#REF!</v>
      </c>
      <c r="AP95" s="31" t="e">
        <f t="shared" si="7"/>
        <v>#REF!</v>
      </c>
      <c r="AQ95" s="31" t="e">
        <f t="shared" si="8"/>
        <v>#REF!</v>
      </c>
      <c r="AR95" s="32" t="e">
        <f t="shared" si="9"/>
        <v>#REF!</v>
      </c>
      <c r="AS95" s="30" t="e">
        <f t="shared" si="27"/>
        <v>#REF!</v>
      </c>
      <c r="AT95" s="31" t="e">
        <f t="shared" si="11"/>
        <v>#REF!</v>
      </c>
      <c r="AU95" s="31" t="e">
        <f t="shared" si="12"/>
        <v>#REF!</v>
      </c>
      <c r="AV95" s="31" t="e">
        <f t="shared" si="13"/>
        <v>#REF!</v>
      </c>
      <c r="AW95" s="32" t="e">
        <f t="shared" si="14"/>
        <v>#REF!</v>
      </c>
      <c r="AX95" s="30" t="e">
        <f t="shared" si="28"/>
        <v>#REF!</v>
      </c>
      <c r="AY95" s="31" t="e">
        <f t="shared" si="16"/>
        <v>#REF!</v>
      </c>
      <c r="AZ95" s="31" t="e">
        <f t="shared" si="17"/>
        <v>#REF!</v>
      </c>
      <c r="BA95" s="31" t="e">
        <f t="shared" si="18"/>
        <v>#REF!</v>
      </c>
      <c r="BB95" s="32" t="e">
        <f t="shared" si="19"/>
        <v>#REF!</v>
      </c>
      <c r="BC95" s="30" t="e">
        <f t="shared" si="29"/>
        <v>#REF!</v>
      </c>
      <c r="BD95" s="31" t="e">
        <f t="shared" si="21"/>
        <v>#REF!</v>
      </c>
      <c r="BE95" s="31" t="e">
        <f t="shared" si="22"/>
        <v>#REF!</v>
      </c>
      <c r="BF95" s="31" t="e">
        <f t="shared" si="23"/>
        <v>#REF!</v>
      </c>
      <c r="BG95" s="32" t="e">
        <f t="shared" si="24"/>
        <v>#REF!</v>
      </c>
    </row>
    <row r="96" spans="3:59" ht="15.75" thickBot="1" x14ac:dyDescent="0.3">
      <c r="C96" s="26">
        <v>264</v>
      </c>
      <c r="D96" s="27" t="s">
        <v>385</v>
      </c>
      <c r="E96" s="26">
        <v>5130</v>
      </c>
      <c r="F96" s="28" t="s">
        <v>127</v>
      </c>
      <c r="G96" s="34">
        <v>4141</v>
      </c>
      <c r="H96" s="28" t="s">
        <v>136</v>
      </c>
      <c r="I96" s="29"/>
      <c r="K96" s="17">
        <f>SUMIF('RECAP PDV'!$E:$E,$G96,'RECAP PDV'!K:K)</f>
        <v>199.21303</v>
      </c>
      <c r="L96" s="17"/>
      <c r="M96" s="18"/>
      <c r="N96" s="17">
        <f>SUMIF('RECAP PDV'!$E:$E,$G96,'RECAP PDV'!N:N)</f>
        <v>155.39917</v>
      </c>
      <c r="O96" s="17"/>
      <c r="P96" s="18"/>
      <c r="Q96" s="16"/>
      <c r="R96" s="16"/>
      <c r="S96" s="18"/>
      <c r="T96" s="17">
        <f>SUMIF('RECAP PDV'!$E:$E,$G96,'RECAP PDV'!T:T)</f>
        <v>12</v>
      </c>
      <c r="U96" s="16"/>
      <c r="V96" s="18"/>
      <c r="W96" s="17"/>
      <c r="X96" s="16"/>
      <c r="Y96" s="18"/>
      <c r="Z96" s="17">
        <f>SUMIF('RECAP PDV'!E:E,G96,'RECAP PDV'!Z:Z)</f>
        <v>7</v>
      </c>
      <c r="AA96" s="16"/>
      <c r="AB96" s="18"/>
      <c r="AI96" s="30" t="e">
        <f t="shared" si="25"/>
        <v>#REF!</v>
      </c>
      <c r="AJ96" s="31" t="e">
        <f t="shared" si="1"/>
        <v>#REF!</v>
      </c>
      <c r="AK96" s="31" t="e">
        <f t="shared" si="2"/>
        <v>#REF!</v>
      </c>
      <c r="AL96" s="31" t="e">
        <f t="shared" si="3"/>
        <v>#REF!</v>
      </c>
      <c r="AM96" s="32" t="e">
        <f t="shared" si="4"/>
        <v>#REF!</v>
      </c>
      <c r="AN96" s="30" t="e">
        <f t="shared" si="26"/>
        <v>#REF!</v>
      </c>
      <c r="AO96" s="31" t="e">
        <f t="shared" si="6"/>
        <v>#REF!</v>
      </c>
      <c r="AP96" s="31" t="e">
        <f t="shared" si="7"/>
        <v>#REF!</v>
      </c>
      <c r="AQ96" s="31" t="e">
        <f t="shared" si="8"/>
        <v>#REF!</v>
      </c>
      <c r="AR96" s="32" t="e">
        <f t="shared" si="9"/>
        <v>#REF!</v>
      </c>
      <c r="AS96" s="30" t="e">
        <f t="shared" si="27"/>
        <v>#REF!</v>
      </c>
      <c r="AT96" s="31" t="e">
        <f t="shared" si="11"/>
        <v>#REF!</v>
      </c>
      <c r="AU96" s="31" t="e">
        <f t="shared" si="12"/>
        <v>#REF!</v>
      </c>
      <c r="AV96" s="31" t="e">
        <f t="shared" si="13"/>
        <v>#REF!</v>
      </c>
      <c r="AW96" s="32" t="e">
        <f t="shared" si="14"/>
        <v>#REF!</v>
      </c>
      <c r="AX96" s="30" t="e">
        <f t="shared" si="28"/>
        <v>#REF!</v>
      </c>
      <c r="AY96" s="31" t="e">
        <f t="shared" si="16"/>
        <v>#REF!</v>
      </c>
      <c r="AZ96" s="31" t="e">
        <f t="shared" si="17"/>
        <v>#REF!</v>
      </c>
      <c r="BA96" s="31" t="e">
        <f t="shared" si="18"/>
        <v>#REF!</v>
      </c>
      <c r="BB96" s="32" t="e">
        <f t="shared" si="19"/>
        <v>#REF!</v>
      </c>
      <c r="BC96" s="30" t="e">
        <f t="shared" si="29"/>
        <v>#REF!</v>
      </c>
      <c r="BD96" s="31" t="e">
        <f t="shared" si="21"/>
        <v>#REF!</v>
      </c>
      <c r="BE96" s="31" t="e">
        <f t="shared" si="22"/>
        <v>#REF!</v>
      </c>
      <c r="BF96" s="31" t="e">
        <f t="shared" si="23"/>
        <v>#REF!</v>
      </c>
      <c r="BG96" s="32" t="e">
        <f t="shared" si="24"/>
        <v>#REF!</v>
      </c>
    </row>
    <row r="97" spans="3:59" ht="15.75" thickBot="1" x14ac:dyDescent="0.3">
      <c r="C97" s="26">
        <v>264</v>
      </c>
      <c r="D97" s="27" t="s">
        <v>385</v>
      </c>
      <c r="E97" s="26">
        <v>5130</v>
      </c>
      <c r="F97" s="28" t="s">
        <v>127</v>
      </c>
      <c r="G97" s="34">
        <v>4139</v>
      </c>
      <c r="H97" s="28" t="s">
        <v>137</v>
      </c>
      <c r="I97" s="29"/>
      <c r="K97" s="17">
        <f>SUMIF('RECAP PDV'!$E:$E,$G97,'RECAP PDV'!K:K)</f>
        <v>619.44199000000003</v>
      </c>
      <c r="L97" s="17"/>
      <c r="M97" s="18"/>
      <c r="N97" s="17">
        <f>SUMIF('RECAP PDV'!$E:$E,$G97,'RECAP PDV'!N:N)</f>
        <v>266.74</v>
      </c>
      <c r="O97" s="17"/>
      <c r="P97" s="18"/>
      <c r="Q97" s="16"/>
      <c r="R97" s="16"/>
      <c r="S97" s="18"/>
      <c r="T97" s="17">
        <f>SUMIF('RECAP PDV'!$E:$E,$G97,'RECAP PDV'!T:T)</f>
        <v>17</v>
      </c>
      <c r="U97" s="16"/>
      <c r="V97" s="18"/>
      <c r="W97" s="17"/>
      <c r="X97" s="16"/>
      <c r="Y97" s="18"/>
      <c r="Z97" s="17">
        <f>SUMIF('RECAP PDV'!E:E,G97,'RECAP PDV'!Z:Z)</f>
        <v>4</v>
      </c>
      <c r="AA97" s="16"/>
      <c r="AB97" s="18"/>
      <c r="AI97" s="30" t="e">
        <f t="shared" si="25"/>
        <v>#REF!</v>
      </c>
      <c r="AJ97" s="31" t="e">
        <f t="shared" si="1"/>
        <v>#REF!</v>
      </c>
      <c r="AK97" s="31" t="e">
        <f t="shared" si="2"/>
        <v>#REF!</v>
      </c>
      <c r="AL97" s="31" t="e">
        <f t="shared" si="3"/>
        <v>#REF!</v>
      </c>
      <c r="AM97" s="32" t="e">
        <f t="shared" si="4"/>
        <v>#REF!</v>
      </c>
      <c r="AN97" s="30" t="e">
        <f t="shared" si="26"/>
        <v>#REF!</v>
      </c>
      <c r="AO97" s="31" t="e">
        <f t="shared" si="6"/>
        <v>#REF!</v>
      </c>
      <c r="AP97" s="31" t="e">
        <f t="shared" si="7"/>
        <v>#REF!</v>
      </c>
      <c r="AQ97" s="31" t="e">
        <f t="shared" si="8"/>
        <v>#REF!</v>
      </c>
      <c r="AR97" s="32" t="e">
        <f t="shared" si="9"/>
        <v>#REF!</v>
      </c>
      <c r="AS97" s="30" t="e">
        <f t="shared" si="27"/>
        <v>#REF!</v>
      </c>
      <c r="AT97" s="31" t="e">
        <f t="shared" si="11"/>
        <v>#REF!</v>
      </c>
      <c r="AU97" s="31" t="e">
        <f t="shared" si="12"/>
        <v>#REF!</v>
      </c>
      <c r="AV97" s="31" t="e">
        <f t="shared" si="13"/>
        <v>#REF!</v>
      </c>
      <c r="AW97" s="32" t="e">
        <f t="shared" si="14"/>
        <v>#REF!</v>
      </c>
      <c r="AX97" s="30" t="e">
        <f t="shared" si="28"/>
        <v>#REF!</v>
      </c>
      <c r="AY97" s="31" t="e">
        <f t="shared" si="16"/>
        <v>#REF!</v>
      </c>
      <c r="AZ97" s="31" t="e">
        <f t="shared" si="17"/>
        <v>#REF!</v>
      </c>
      <c r="BA97" s="31" t="e">
        <f t="shared" si="18"/>
        <v>#REF!</v>
      </c>
      <c r="BB97" s="32" t="e">
        <f t="shared" si="19"/>
        <v>#REF!</v>
      </c>
      <c r="BC97" s="30" t="e">
        <f t="shared" si="29"/>
        <v>#REF!</v>
      </c>
      <c r="BD97" s="31" t="e">
        <f t="shared" si="21"/>
        <v>#REF!</v>
      </c>
      <c r="BE97" s="31" t="e">
        <f t="shared" si="22"/>
        <v>#REF!</v>
      </c>
      <c r="BF97" s="31" t="e">
        <f t="shared" si="23"/>
        <v>#REF!</v>
      </c>
      <c r="BG97" s="32" t="e">
        <f t="shared" si="24"/>
        <v>#REF!</v>
      </c>
    </row>
    <row r="98" spans="3:59" ht="15.75" thickBot="1" x14ac:dyDescent="0.3">
      <c r="C98" s="26">
        <v>264</v>
      </c>
      <c r="D98" s="27" t="s">
        <v>385</v>
      </c>
      <c r="E98" s="26">
        <v>5130</v>
      </c>
      <c r="F98" s="28" t="s">
        <v>127</v>
      </c>
      <c r="G98" s="34">
        <v>4143</v>
      </c>
      <c r="H98" s="28" t="s">
        <v>139</v>
      </c>
      <c r="I98" s="29"/>
      <c r="K98" s="17">
        <f>SUMIF('RECAP PDV'!$E:$E,$G98,'RECAP PDV'!K:K)</f>
        <v>1090.9964600000003</v>
      </c>
      <c r="L98" s="17"/>
      <c r="M98" s="18"/>
      <c r="N98" s="17">
        <f>SUMIF('RECAP PDV'!$E:$E,$G98,'RECAP PDV'!N:N)</f>
        <v>580.71189000000004</v>
      </c>
      <c r="O98" s="17"/>
      <c r="P98" s="18"/>
      <c r="Q98" s="16"/>
      <c r="R98" s="16"/>
      <c r="S98" s="18"/>
      <c r="T98" s="17">
        <f>SUMIF('RECAP PDV'!$E:$E,$G98,'RECAP PDV'!T:T)</f>
        <v>7</v>
      </c>
      <c r="U98" s="16"/>
      <c r="V98" s="18"/>
      <c r="W98" s="17"/>
      <c r="X98" s="16"/>
      <c r="Y98" s="18"/>
      <c r="Z98" s="17">
        <f>SUMIF('RECAP PDV'!E:E,G98,'RECAP PDV'!Z:Z)</f>
        <v>-3</v>
      </c>
      <c r="AA98" s="16"/>
      <c r="AB98" s="18"/>
      <c r="AI98" s="30" t="e">
        <f t="shared" si="25"/>
        <v>#REF!</v>
      </c>
      <c r="AJ98" s="31" t="e">
        <f t="shared" si="1"/>
        <v>#REF!</v>
      </c>
      <c r="AK98" s="31" t="e">
        <f t="shared" si="2"/>
        <v>#REF!</v>
      </c>
      <c r="AL98" s="31" t="e">
        <f t="shared" si="3"/>
        <v>#REF!</v>
      </c>
      <c r="AM98" s="32" t="e">
        <f t="shared" si="4"/>
        <v>#REF!</v>
      </c>
      <c r="AN98" s="30" t="e">
        <f t="shared" si="26"/>
        <v>#REF!</v>
      </c>
      <c r="AO98" s="31" t="e">
        <f t="shared" si="6"/>
        <v>#REF!</v>
      </c>
      <c r="AP98" s="31" t="e">
        <f t="shared" si="7"/>
        <v>#REF!</v>
      </c>
      <c r="AQ98" s="31" t="e">
        <f t="shared" si="8"/>
        <v>#REF!</v>
      </c>
      <c r="AR98" s="32" t="e">
        <f t="shared" si="9"/>
        <v>#REF!</v>
      </c>
      <c r="AS98" s="30" t="e">
        <f t="shared" si="27"/>
        <v>#REF!</v>
      </c>
      <c r="AT98" s="31" t="e">
        <f t="shared" si="11"/>
        <v>#REF!</v>
      </c>
      <c r="AU98" s="31" t="e">
        <f t="shared" si="12"/>
        <v>#REF!</v>
      </c>
      <c r="AV98" s="31" t="e">
        <f t="shared" si="13"/>
        <v>#REF!</v>
      </c>
      <c r="AW98" s="32" t="e">
        <f t="shared" si="14"/>
        <v>#REF!</v>
      </c>
      <c r="AX98" s="30" t="e">
        <f t="shared" si="28"/>
        <v>#REF!</v>
      </c>
      <c r="AY98" s="31" t="e">
        <f t="shared" si="16"/>
        <v>#REF!</v>
      </c>
      <c r="AZ98" s="31" t="e">
        <f t="shared" si="17"/>
        <v>#REF!</v>
      </c>
      <c r="BA98" s="31" t="e">
        <f t="shared" si="18"/>
        <v>#REF!</v>
      </c>
      <c r="BB98" s="32" t="e">
        <f t="shared" si="19"/>
        <v>#REF!</v>
      </c>
      <c r="BC98" s="30" t="e">
        <f t="shared" si="29"/>
        <v>#REF!</v>
      </c>
      <c r="BD98" s="31" t="e">
        <f t="shared" si="21"/>
        <v>#REF!</v>
      </c>
      <c r="BE98" s="31" t="e">
        <f t="shared" si="22"/>
        <v>#REF!</v>
      </c>
      <c r="BF98" s="31" t="e">
        <f t="shared" si="23"/>
        <v>#REF!</v>
      </c>
      <c r="BG98" s="32" t="e">
        <f t="shared" si="24"/>
        <v>#REF!</v>
      </c>
    </row>
    <row r="99" spans="3:59" ht="15.75" thickBot="1" x14ac:dyDescent="0.3">
      <c r="C99" s="26">
        <v>264</v>
      </c>
      <c r="D99" s="27" t="s">
        <v>385</v>
      </c>
      <c r="E99" s="26">
        <v>5130</v>
      </c>
      <c r="F99" s="28" t="s">
        <v>127</v>
      </c>
      <c r="G99" s="34">
        <v>4159</v>
      </c>
      <c r="H99" s="28" t="s">
        <v>140</v>
      </c>
      <c r="I99" s="29"/>
      <c r="K99" s="17">
        <f>SUMIF('RECAP PDV'!$E:$E,$G99,'RECAP PDV'!K:K)</f>
        <v>116.88973000000004</v>
      </c>
      <c r="L99" s="17"/>
      <c r="M99" s="18"/>
      <c r="N99" s="17">
        <f>SUMIF('RECAP PDV'!$E:$E,$G99,'RECAP PDV'!N:N)</f>
        <v>109.00899</v>
      </c>
      <c r="O99" s="17"/>
      <c r="P99" s="18"/>
      <c r="Q99" s="16"/>
      <c r="R99" s="16"/>
      <c r="S99" s="18"/>
      <c r="T99" s="17">
        <f>SUMIF('RECAP PDV'!$E:$E,$G99,'RECAP PDV'!T:T)</f>
        <v>3</v>
      </c>
      <c r="U99" s="16"/>
      <c r="V99" s="18"/>
      <c r="W99" s="17"/>
      <c r="X99" s="16"/>
      <c r="Y99" s="18"/>
      <c r="Z99" s="17">
        <f>SUMIF('RECAP PDV'!E:E,G99,'RECAP PDV'!Z:Z)</f>
        <v>4</v>
      </c>
      <c r="AA99" s="16"/>
      <c r="AB99" s="18"/>
      <c r="AI99" s="30" t="e">
        <f t="shared" si="25"/>
        <v>#REF!</v>
      </c>
      <c r="AJ99" s="31" t="e">
        <f t="shared" si="1"/>
        <v>#REF!</v>
      </c>
      <c r="AK99" s="31" t="e">
        <f t="shared" si="2"/>
        <v>#REF!</v>
      </c>
      <c r="AL99" s="31" t="e">
        <f t="shared" si="3"/>
        <v>#REF!</v>
      </c>
      <c r="AM99" s="32" t="e">
        <f t="shared" si="4"/>
        <v>#REF!</v>
      </c>
      <c r="AN99" s="30" t="e">
        <f t="shared" si="26"/>
        <v>#REF!</v>
      </c>
      <c r="AO99" s="31" t="e">
        <f t="shared" si="6"/>
        <v>#REF!</v>
      </c>
      <c r="AP99" s="31" t="e">
        <f t="shared" si="7"/>
        <v>#REF!</v>
      </c>
      <c r="AQ99" s="31" t="e">
        <f t="shared" si="8"/>
        <v>#REF!</v>
      </c>
      <c r="AR99" s="32" t="e">
        <f t="shared" si="9"/>
        <v>#REF!</v>
      </c>
      <c r="AS99" s="30" t="e">
        <f t="shared" si="27"/>
        <v>#REF!</v>
      </c>
      <c r="AT99" s="31" t="e">
        <f t="shared" si="11"/>
        <v>#REF!</v>
      </c>
      <c r="AU99" s="31" t="e">
        <f t="shared" si="12"/>
        <v>#REF!</v>
      </c>
      <c r="AV99" s="31" t="e">
        <f t="shared" si="13"/>
        <v>#REF!</v>
      </c>
      <c r="AW99" s="32" t="e">
        <f t="shared" si="14"/>
        <v>#REF!</v>
      </c>
      <c r="AX99" s="30" t="e">
        <f t="shared" si="28"/>
        <v>#REF!</v>
      </c>
      <c r="AY99" s="31" t="e">
        <f t="shared" si="16"/>
        <v>#REF!</v>
      </c>
      <c r="AZ99" s="31" t="e">
        <f t="shared" si="17"/>
        <v>#REF!</v>
      </c>
      <c r="BA99" s="31" t="e">
        <f t="shared" si="18"/>
        <v>#REF!</v>
      </c>
      <c r="BB99" s="32" t="e">
        <f t="shared" si="19"/>
        <v>#REF!</v>
      </c>
      <c r="BC99" s="30" t="e">
        <f t="shared" si="29"/>
        <v>#REF!</v>
      </c>
      <c r="BD99" s="31" t="e">
        <f t="shared" si="21"/>
        <v>#REF!</v>
      </c>
      <c r="BE99" s="31" t="e">
        <f t="shared" si="22"/>
        <v>#REF!</v>
      </c>
      <c r="BF99" s="31" t="e">
        <f t="shared" si="23"/>
        <v>#REF!</v>
      </c>
      <c r="BG99" s="32" t="e">
        <f t="shared" si="24"/>
        <v>#REF!</v>
      </c>
    </row>
    <row r="100" spans="3:59" ht="15.75" thickBot="1" x14ac:dyDescent="0.3">
      <c r="C100" s="26">
        <v>264</v>
      </c>
      <c r="D100" s="27" t="s">
        <v>385</v>
      </c>
      <c r="E100" s="26">
        <v>5130</v>
      </c>
      <c r="F100" s="28" t="s">
        <v>127</v>
      </c>
      <c r="G100" s="34">
        <v>4157</v>
      </c>
      <c r="H100" s="28" t="s">
        <v>141</v>
      </c>
      <c r="I100" s="29"/>
      <c r="K100" s="17">
        <f>SUMIF('RECAP PDV'!$E:$E,$G100,'RECAP PDV'!K:K)</f>
        <v>-6.651039999999945</v>
      </c>
      <c r="L100" s="17"/>
      <c r="M100" s="18"/>
      <c r="N100" s="17">
        <f>SUMIF('RECAP PDV'!$E:$E,$G100,'RECAP PDV'!N:N)</f>
        <v>30.924420000000001</v>
      </c>
      <c r="O100" s="17"/>
      <c r="P100" s="18"/>
      <c r="Q100" s="16"/>
      <c r="R100" s="16"/>
      <c r="S100" s="18"/>
      <c r="T100" s="17">
        <f>SUMIF('RECAP PDV'!$E:$E,$G100,'RECAP PDV'!T:T)</f>
        <v>4</v>
      </c>
      <c r="U100" s="16"/>
      <c r="V100" s="18"/>
      <c r="W100" s="17"/>
      <c r="X100" s="16"/>
      <c r="Y100" s="18"/>
      <c r="Z100" s="17">
        <f>SUMIF('RECAP PDV'!E:E,G100,'RECAP PDV'!Z:Z)</f>
        <v>4</v>
      </c>
      <c r="AA100" s="16"/>
      <c r="AB100" s="18"/>
      <c r="AI100" s="30" t="e">
        <f t="shared" si="25"/>
        <v>#REF!</v>
      </c>
      <c r="AJ100" s="31" t="e">
        <f t="shared" si="1"/>
        <v>#REF!</v>
      </c>
      <c r="AK100" s="31" t="e">
        <f t="shared" si="2"/>
        <v>#REF!</v>
      </c>
      <c r="AL100" s="31" t="e">
        <f t="shared" si="3"/>
        <v>#REF!</v>
      </c>
      <c r="AM100" s="32" t="e">
        <f t="shared" si="4"/>
        <v>#REF!</v>
      </c>
      <c r="AN100" s="30" t="e">
        <f t="shared" si="26"/>
        <v>#REF!</v>
      </c>
      <c r="AO100" s="31" t="e">
        <f t="shared" si="6"/>
        <v>#REF!</v>
      </c>
      <c r="AP100" s="31" t="e">
        <f t="shared" si="7"/>
        <v>#REF!</v>
      </c>
      <c r="AQ100" s="31" t="e">
        <f t="shared" si="8"/>
        <v>#REF!</v>
      </c>
      <c r="AR100" s="32" t="e">
        <f t="shared" si="9"/>
        <v>#REF!</v>
      </c>
      <c r="AS100" s="30" t="e">
        <f t="shared" si="27"/>
        <v>#REF!</v>
      </c>
      <c r="AT100" s="31" t="e">
        <f t="shared" si="11"/>
        <v>#REF!</v>
      </c>
      <c r="AU100" s="31" t="e">
        <f t="shared" si="12"/>
        <v>#REF!</v>
      </c>
      <c r="AV100" s="31" t="e">
        <f t="shared" si="13"/>
        <v>#REF!</v>
      </c>
      <c r="AW100" s="32" t="e">
        <f t="shared" si="14"/>
        <v>#REF!</v>
      </c>
      <c r="AX100" s="30" t="e">
        <f t="shared" si="28"/>
        <v>#REF!</v>
      </c>
      <c r="AY100" s="31" t="e">
        <f t="shared" si="16"/>
        <v>#REF!</v>
      </c>
      <c r="AZ100" s="31" t="e">
        <f t="shared" si="17"/>
        <v>#REF!</v>
      </c>
      <c r="BA100" s="31" t="e">
        <f t="shared" si="18"/>
        <v>#REF!</v>
      </c>
      <c r="BB100" s="32" t="e">
        <f t="shared" si="19"/>
        <v>#REF!</v>
      </c>
      <c r="BC100" s="30" t="e">
        <f t="shared" si="29"/>
        <v>#REF!</v>
      </c>
      <c r="BD100" s="31" t="e">
        <f t="shared" si="21"/>
        <v>#REF!</v>
      </c>
      <c r="BE100" s="31" t="e">
        <f t="shared" si="22"/>
        <v>#REF!</v>
      </c>
      <c r="BF100" s="31" t="e">
        <f t="shared" si="23"/>
        <v>#REF!</v>
      </c>
      <c r="BG100" s="32" t="e">
        <f t="shared" si="24"/>
        <v>#REF!</v>
      </c>
    </row>
    <row r="101" spans="3:59" ht="15.75" thickBot="1" x14ac:dyDescent="0.3">
      <c r="C101" s="26">
        <v>264</v>
      </c>
      <c r="D101" s="27" t="s">
        <v>385</v>
      </c>
      <c r="E101" s="26">
        <v>5130</v>
      </c>
      <c r="F101" s="28" t="s">
        <v>127</v>
      </c>
      <c r="G101" s="34">
        <v>4148</v>
      </c>
      <c r="H101" s="28" t="s">
        <v>142</v>
      </c>
      <c r="I101" s="29"/>
      <c r="K101" s="17">
        <f>SUMIF('RECAP PDV'!$E:$E,$G101,'RECAP PDV'!K:K)</f>
        <v>-59.216470000000015</v>
      </c>
      <c r="L101" s="17"/>
      <c r="M101" s="18"/>
      <c r="N101" s="17">
        <f>SUMIF('RECAP PDV'!$E:$E,$G101,'RECAP PDV'!N:N)</f>
        <v>729.80412999999999</v>
      </c>
      <c r="O101" s="17"/>
      <c r="P101" s="18"/>
      <c r="Q101" s="16"/>
      <c r="R101" s="16"/>
      <c r="S101" s="18"/>
      <c r="T101" s="17">
        <f>SUMIF('RECAP PDV'!$E:$E,$G101,'RECAP PDV'!T:T)</f>
        <v>11</v>
      </c>
      <c r="U101" s="16"/>
      <c r="V101" s="18"/>
      <c r="W101" s="17"/>
      <c r="X101" s="16"/>
      <c r="Y101" s="18"/>
      <c r="Z101" s="17">
        <f>SUMIF('RECAP PDV'!E:E,G101,'RECAP PDV'!Z:Z)</f>
        <v>-1</v>
      </c>
      <c r="AA101" s="16"/>
      <c r="AB101" s="18"/>
      <c r="AI101" s="30" t="e">
        <f t="shared" si="25"/>
        <v>#REF!</v>
      </c>
      <c r="AJ101" s="31" t="e">
        <f t="shared" si="1"/>
        <v>#REF!</v>
      </c>
      <c r="AK101" s="31" t="e">
        <f t="shared" si="2"/>
        <v>#REF!</v>
      </c>
      <c r="AL101" s="31" t="e">
        <f t="shared" si="3"/>
        <v>#REF!</v>
      </c>
      <c r="AM101" s="32" t="e">
        <f t="shared" si="4"/>
        <v>#REF!</v>
      </c>
      <c r="AN101" s="30" t="e">
        <f t="shared" si="26"/>
        <v>#REF!</v>
      </c>
      <c r="AO101" s="31" t="e">
        <f t="shared" si="6"/>
        <v>#REF!</v>
      </c>
      <c r="AP101" s="31" t="e">
        <f t="shared" si="7"/>
        <v>#REF!</v>
      </c>
      <c r="AQ101" s="31" t="e">
        <f t="shared" si="8"/>
        <v>#REF!</v>
      </c>
      <c r="AR101" s="32" t="e">
        <f t="shared" si="9"/>
        <v>#REF!</v>
      </c>
      <c r="AS101" s="30" t="e">
        <f t="shared" si="27"/>
        <v>#REF!</v>
      </c>
      <c r="AT101" s="31" t="e">
        <f t="shared" si="11"/>
        <v>#REF!</v>
      </c>
      <c r="AU101" s="31" t="e">
        <f t="shared" si="12"/>
        <v>#REF!</v>
      </c>
      <c r="AV101" s="31" t="e">
        <f t="shared" si="13"/>
        <v>#REF!</v>
      </c>
      <c r="AW101" s="32" t="e">
        <f t="shared" si="14"/>
        <v>#REF!</v>
      </c>
      <c r="AX101" s="30" t="e">
        <f t="shared" si="28"/>
        <v>#REF!</v>
      </c>
      <c r="AY101" s="31" t="e">
        <f t="shared" si="16"/>
        <v>#REF!</v>
      </c>
      <c r="AZ101" s="31" t="e">
        <f t="shared" si="17"/>
        <v>#REF!</v>
      </c>
      <c r="BA101" s="31" t="e">
        <f t="shared" si="18"/>
        <v>#REF!</v>
      </c>
      <c r="BB101" s="32" t="e">
        <f t="shared" si="19"/>
        <v>#REF!</v>
      </c>
      <c r="BC101" s="30" t="e">
        <f t="shared" si="29"/>
        <v>#REF!</v>
      </c>
      <c r="BD101" s="31" t="e">
        <f t="shared" si="21"/>
        <v>#REF!</v>
      </c>
      <c r="BE101" s="31" t="e">
        <f t="shared" si="22"/>
        <v>#REF!</v>
      </c>
      <c r="BF101" s="31" t="e">
        <f t="shared" si="23"/>
        <v>#REF!</v>
      </c>
      <c r="BG101" s="32" t="e">
        <f t="shared" si="24"/>
        <v>#REF!</v>
      </c>
    </row>
    <row r="102" spans="3:59" ht="15.75" thickBot="1" x14ac:dyDescent="0.3">
      <c r="C102" s="26">
        <v>264</v>
      </c>
      <c r="D102" s="27" t="s">
        <v>385</v>
      </c>
      <c r="E102" s="26">
        <v>5130</v>
      </c>
      <c r="F102" s="28" t="s">
        <v>127</v>
      </c>
      <c r="G102" s="34">
        <v>4144</v>
      </c>
      <c r="H102" s="28" t="s">
        <v>144</v>
      </c>
      <c r="I102" s="29"/>
      <c r="K102" s="17">
        <f>SUMIF('RECAP PDV'!$E:$E,$G102,'RECAP PDV'!K:K)</f>
        <v>-478.92304000000001</v>
      </c>
      <c r="L102" s="17"/>
      <c r="M102" s="18"/>
      <c r="N102" s="17">
        <f>SUMIF('RECAP PDV'!$E:$E,$G102,'RECAP PDV'!N:N)</f>
        <v>0</v>
      </c>
      <c r="O102" s="17"/>
      <c r="P102" s="18"/>
      <c r="Q102" s="16"/>
      <c r="R102" s="16"/>
      <c r="S102" s="18"/>
      <c r="T102" s="17">
        <f>SUMIF('RECAP PDV'!$E:$E,$G102,'RECAP PDV'!T:T)</f>
        <v>5</v>
      </c>
      <c r="U102" s="16"/>
      <c r="V102" s="18"/>
      <c r="W102" s="17"/>
      <c r="X102" s="16"/>
      <c r="Y102" s="18"/>
      <c r="Z102" s="17">
        <f>SUMIF('RECAP PDV'!E:E,G102,'RECAP PDV'!Z:Z)</f>
        <v>-10</v>
      </c>
      <c r="AA102" s="16"/>
      <c r="AB102" s="18"/>
      <c r="AI102" s="30" t="e">
        <f t="shared" si="25"/>
        <v>#REF!</v>
      </c>
      <c r="AJ102" s="31" t="e">
        <f t="shared" si="1"/>
        <v>#REF!</v>
      </c>
      <c r="AK102" s="31" t="e">
        <f t="shared" si="2"/>
        <v>#REF!</v>
      </c>
      <c r="AL102" s="31" t="e">
        <f t="shared" si="3"/>
        <v>#REF!</v>
      </c>
      <c r="AM102" s="32" t="e">
        <f t="shared" si="4"/>
        <v>#REF!</v>
      </c>
      <c r="AN102" s="30" t="e">
        <f t="shared" si="26"/>
        <v>#REF!</v>
      </c>
      <c r="AO102" s="31" t="e">
        <f t="shared" si="6"/>
        <v>#REF!</v>
      </c>
      <c r="AP102" s="31" t="e">
        <f t="shared" si="7"/>
        <v>#REF!</v>
      </c>
      <c r="AQ102" s="31" t="e">
        <f t="shared" si="8"/>
        <v>#REF!</v>
      </c>
      <c r="AR102" s="32" t="e">
        <f t="shared" si="9"/>
        <v>#REF!</v>
      </c>
      <c r="AS102" s="30" t="e">
        <f t="shared" si="27"/>
        <v>#REF!</v>
      </c>
      <c r="AT102" s="31" t="e">
        <f t="shared" si="11"/>
        <v>#REF!</v>
      </c>
      <c r="AU102" s="31" t="e">
        <f t="shared" si="12"/>
        <v>#REF!</v>
      </c>
      <c r="AV102" s="31" t="e">
        <f t="shared" si="13"/>
        <v>#REF!</v>
      </c>
      <c r="AW102" s="32" t="e">
        <f t="shared" si="14"/>
        <v>#REF!</v>
      </c>
      <c r="AX102" s="30" t="e">
        <f t="shared" si="28"/>
        <v>#REF!</v>
      </c>
      <c r="AY102" s="31" t="e">
        <f t="shared" si="16"/>
        <v>#REF!</v>
      </c>
      <c r="AZ102" s="31" t="e">
        <f t="shared" si="17"/>
        <v>#REF!</v>
      </c>
      <c r="BA102" s="31" t="e">
        <f t="shared" si="18"/>
        <v>#REF!</v>
      </c>
      <c r="BB102" s="32" t="e">
        <f t="shared" si="19"/>
        <v>#REF!</v>
      </c>
      <c r="BC102" s="30" t="e">
        <f t="shared" si="29"/>
        <v>#REF!</v>
      </c>
      <c r="BD102" s="31" t="e">
        <f t="shared" si="21"/>
        <v>#REF!</v>
      </c>
      <c r="BE102" s="31" t="e">
        <f t="shared" si="22"/>
        <v>#REF!</v>
      </c>
      <c r="BF102" s="31" t="e">
        <f t="shared" si="23"/>
        <v>#REF!</v>
      </c>
      <c r="BG102" s="32" t="e">
        <f t="shared" si="24"/>
        <v>#REF!</v>
      </c>
    </row>
    <row r="103" spans="3:59" ht="15.75" thickBot="1" x14ac:dyDescent="0.3">
      <c r="C103" s="26">
        <v>264</v>
      </c>
      <c r="D103" s="27" t="s">
        <v>385</v>
      </c>
      <c r="E103" s="26">
        <v>5130</v>
      </c>
      <c r="F103" s="28" t="s">
        <v>127</v>
      </c>
      <c r="G103" s="34">
        <v>4153</v>
      </c>
      <c r="H103" s="28" t="s">
        <v>145</v>
      </c>
      <c r="I103" s="29"/>
      <c r="K103" s="17">
        <f>SUMIF('RECAP PDV'!$E:$E,$G103,'RECAP PDV'!K:K)</f>
        <v>600.98651000000007</v>
      </c>
      <c r="L103" s="17"/>
      <c r="M103" s="18"/>
      <c r="N103" s="17">
        <f>SUMIF('RECAP PDV'!$E:$E,$G103,'RECAP PDV'!N:N)</f>
        <v>24.5</v>
      </c>
      <c r="O103" s="17"/>
      <c r="P103" s="18"/>
      <c r="Q103" s="16"/>
      <c r="R103" s="16"/>
      <c r="S103" s="18"/>
      <c r="T103" s="17">
        <f>SUMIF('RECAP PDV'!$E:$E,$G103,'RECAP PDV'!T:T)</f>
        <v>9</v>
      </c>
      <c r="U103" s="16"/>
      <c r="V103" s="18"/>
      <c r="W103" s="17"/>
      <c r="X103" s="16"/>
      <c r="Y103" s="18"/>
      <c r="Z103" s="17">
        <f>SUMIF('RECAP PDV'!E:E,G103,'RECAP PDV'!Z:Z)</f>
        <v>3</v>
      </c>
      <c r="AA103" s="16"/>
      <c r="AB103" s="18"/>
      <c r="AI103" s="30" t="e">
        <f t="shared" si="25"/>
        <v>#REF!</v>
      </c>
      <c r="AJ103" s="31" t="e">
        <f t="shared" si="1"/>
        <v>#REF!</v>
      </c>
      <c r="AK103" s="31" t="e">
        <f t="shared" si="2"/>
        <v>#REF!</v>
      </c>
      <c r="AL103" s="31" t="e">
        <f t="shared" si="3"/>
        <v>#REF!</v>
      </c>
      <c r="AM103" s="32" t="e">
        <f t="shared" si="4"/>
        <v>#REF!</v>
      </c>
      <c r="AN103" s="30" t="e">
        <f t="shared" si="26"/>
        <v>#REF!</v>
      </c>
      <c r="AO103" s="31" t="e">
        <f t="shared" si="6"/>
        <v>#REF!</v>
      </c>
      <c r="AP103" s="31" t="e">
        <f t="shared" si="7"/>
        <v>#REF!</v>
      </c>
      <c r="AQ103" s="31" t="e">
        <f t="shared" si="8"/>
        <v>#REF!</v>
      </c>
      <c r="AR103" s="32" t="e">
        <f t="shared" si="9"/>
        <v>#REF!</v>
      </c>
      <c r="AS103" s="30" t="e">
        <f t="shared" si="27"/>
        <v>#REF!</v>
      </c>
      <c r="AT103" s="31" t="e">
        <f t="shared" si="11"/>
        <v>#REF!</v>
      </c>
      <c r="AU103" s="31" t="e">
        <f t="shared" si="12"/>
        <v>#REF!</v>
      </c>
      <c r="AV103" s="31" t="e">
        <f t="shared" si="13"/>
        <v>#REF!</v>
      </c>
      <c r="AW103" s="32" t="e">
        <f t="shared" si="14"/>
        <v>#REF!</v>
      </c>
      <c r="AX103" s="30" t="e">
        <f t="shared" si="28"/>
        <v>#REF!</v>
      </c>
      <c r="AY103" s="31" t="e">
        <f t="shared" si="16"/>
        <v>#REF!</v>
      </c>
      <c r="AZ103" s="31" t="e">
        <f t="shared" si="17"/>
        <v>#REF!</v>
      </c>
      <c r="BA103" s="31" t="e">
        <f t="shared" si="18"/>
        <v>#REF!</v>
      </c>
      <c r="BB103" s="32" t="e">
        <f t="shared" si="19"/>
        <v>#REF!</v>
      </c>
      <c r="BC103" s="30" t="e">
        <f t="shared" si="29"/>
        <v>#REF!</v>
      </c>
      <c r="BD103" s="31" t="e">
        <f t="shared" si="21"/>
        <v>#REF!</v>
      </c>
      <c r="BE103" s="31" t="e">
        <f t="shared" si="22"/>
        <v>#REF!</v>
      </c>
      <c r="BF103" s="31" t="e">
        <f t="shared" si="23"/>
        <v>#REF!</v>
      </c>
      <c r="BG103" s="32" t="e">
        <f t="shared" si="24"/>
        <v>#REF!</v>
      </c>
    </row>
    <row r="104" spans="3:59" ht="15.75" thickBot="1" x14ac:dyDescent="0.3">
      <c r="C104" s="26">
        <v>264</v>
      </c>
      <c r="D104" s="27" t="s">
        <v>385</v>
      </c>
      <c r="E104" s="26">
        <v>5130</v>
      </c>
      <c r="F104" s="28" t="s">
        <v>127</v>
      </c>
      <c r="G104" s="34">
        <v>4164</v>
      </c>
      <c r="H104" s="28" t="s">
        <v>147</v>
      </c>
      <c r="I104" s="29"/>
      <c r="K104" s="17">
        <f>SUMIF('RECAP PDV'!$E:$E,$G104,'RECAP PDV'!K:K)</f>
        <v>95.822310000000044</v>
      </c>
      <c r="L104" s="17"/>
      <c r="M104" s="18"/>
      <c r="N104" s="17">
        <f>SUMIF('RECAP PDV'!$E:$E,$G104,'RECAP PDV'!N:N)</f>
        <v>181.25</v>
      </c>
      <c r="O104" s="17"/>
      <c r="P104" s="18"/>
      <c r="Q104" s="16"/>
      <c r="R104" s="16"/>
      <c r="S104" s="18"/>
      <c r="T104" s="17">
        <f>SUMIF('RECAP PDV'!$E:$E,$G104,'RECAP PDV'!T:T)</f>
        <v>2</v>
      </c>
      <c r="U104" s="16"/>
      <c r="V104" s="18"/>
      <c r="W104" s="17"/>
      <c r="X104" s="16"/>
      <c r="Y104" s="18"/>
      <c r="Z104" s="17">
        <f>SUMIF('RECAP PDV'!E:E,G104,'RECAP PDV'!Z:Z)</f>
        <v>2</v>
      </c>
      <c r="AA104" s="16"/>
      <c r="AB104" s="18"/>
      <c r="AI104" s="30" t="e">
        <f t="shared" si="25"/>
        <v>#REF!</v>
      </c>
      <c r="AJ104" s="31" t="e">
        <f t="shared" si="1"/>
        <v>#REF!</v>
      </c>
      <c r="AK104" s="31" t="e">
        <f t="shared" si="2"/>
        <v>#REF!</v>
      </c>
      <c r="AL104" s="31" t="e">
        <f t="shared" si="3"/>
        <v>#REF!</v>
      </c>
      <c r="AM104" s="32" t="e">
        <f t="shared" si="4"/>
        <v>#REF!</v>
      </c>
      <c r="AN104" s="30" t="e">
        <f t="shared" si="26"/>
        <v>#REF!</v>
      </c>
      <c r="AO104" s="31" t="e">
        <f t="shared" si="6"/>
        <v>#REF!</v>
      </c>
      <c r="AP104" s="31" t="e">
        <f t="shared" si="7"/>
        <v>#REF!</v>
      </c>
      <c r="AQ104" s="31" t="e">
        <f t="shared" si="8"/>
        <v>#REF!</v>
      </c>
      <c r="AR104" s="32" t="e">
        <f t="shared" si="9"/>
        <v>#REF!</v>
      </c>
      <c r="AS104" s="30" t="e">
        <f t="shared" si="27"/>
        <v>#REF!</v>
      </c>
      <c r="AT104" s="31" t="e">
        <f t="shared" si="11"/>
        <v>#REF!</v>
      </c>
      <c r="AU104" s="31" t="e">
        <f t="shared" si="12"/>
        <v>#REF!</v>
      </c>
      <c r="AV104" s="31" t="e">
        <f t="shared" si="13"/>
        <v>#REF!</v>
      </c>
      <c r="AW104" s="32" t="e">
        <f t="shared" si="14"/>
        <v>#REF!</v>
      </c>
      <c r="AX104" s="30" t="e">
        <f t="shared" si="28"/>
        <v>#REF!</v>
      </c>
      <c r="AY104" s="31" t="e">
        <f t="shared" si="16"/>
        <v>#REF!</v>
      </c>
      <c r="AZ104" s="31" t="e">
        <f t="shared" si="17"/>
        <v>#REF!</v>
      </c>
      <c r="BA104" s="31" t="e">
        <f t="shared" si="18"/>
        <v>#REF!</v>
      </c>
      <c r="BB104" s="32" t="e">
        <f t="shared" si="19"/>
        <v>#REF!</v>
      </c>
      <c r="BC104" s="30" t="e">
        <f t="shared" si="29"/>
        <v>#REF!</v>
      </c>
      <c r="BD104" s="31" t="e">
        <f t="shared" si="21"/>
        <v>#REF!</v>
      </c>
      <c r="BE104" s="31" t="e">
        <f t="shared" si="22"/>
        <v>#REF!</v>
      </c>
      <c r="BF104" s="31" t="e">
        <f t="shared" si="23"/>
        <v>#REF!</v>
      </c>
      <c r="BG104" s="32" t="e">
        <f t="shared" si="24"/>
        <v>#REF!</v>
      </c>
    </row>
    <row r="105" spans="3:59" ht="15.75" thickBot="1" x14ac:dyDescent="0.3">
      <c r="C105" s="26">
        <v>264</v>
      </c>
      <c r="D105" s="27" t="s">
        <v>385</v>
      </c>
      <c r="E105" s="26">
        <v>5130</v>
      </c>
      <c r="F105" s="28" t="s">
        <v>127</v>
      </c>
      <c r="G105" s="34">
        <v>4160</v>
      </c>
      <c r="H105" s="28" t="s">
        <v>149</v>
      </c>
      <c r="I105" s="29"/>
      <c r="K105" s="17">
        <f>SUMIF('RECAP PDV'!$E:$E,$G105,'RECAP PDV'!K:K)</f>
        <v>-85.58391000000006</v>
      </c>
      <c r="L105" s="17"/>
      <c r="M105" s="18"/>
      <c r="N105" s="17">
        <f>SUMIF('RECAP PDV'!$E:$E,$G105,'RECAP PDV'!N:N)</f>
        <v>1031.4092499999999</v>
      </c>
      <c r="O105" s="17"/>
      <c r="P105" s="18"/>
      <c r="Q105" s="16"/>
      <c r="R105" s="16"/>
      <c r="S105" s="18"/>
      <c r="T105" s="17">
        <f>SUMIF('RECAP PDV'!$E:$E,$G105,'RECAP PDV'!T:T)</f>
        <v>8</v>
      </c>
      <c r="U105" s="16"/>
      <c r="V105" s="18"/>
      <c r="W105" s="17"/>
      <c r="X105" s="16"/>
      <c r="Y105" s="18"/>
      <c r="Z105" s="17">
        <f>SUMIF('RECAP PDV'!E:E,G105,'RECAP PDV'!Z:Z)</f>
        <v>1</v>
      </c>
      <c r="AA105" s="16"/>
      <c r="AB105" s="18"/>
      <c r="AI105" s="30" t="e">
        <f t="shared" si="25"/>
        <v>#REF!</v>
      </c>
      <c r="AJ105" s="31" t="e">
        <f t="shared" si="1"/>
        <v>#REF!</v>
      </c>
      <c r="AK105" s="31" t="e">
        <f t="shared" si="2"/>
        <v>#REF!</v>
      </c>
      <c r="AL105" s="31" t="e">
        <f t="shared" si="3"/>
        <v>#REF!</v>
      </c>
      <c r="AM105" s="32" t="e">
        <f t="shared" si="4"/>
        <v>#REF!</v>
      </c>
      <c r="AN105" s="30" t="e">
        <f t="shared" si="26"/>
        <v>#REF!</v>
      </c>
      <c r="AO105" s="31" t="e">
        <f t="shared" si="6"/>
        <v>#REF!</v>
      </c>
      <c r="AP105" s="31" t="e">
        <f t="shared" si="7"/>
        <v>#REF!</v>
      </c>
      <c r="AQ105" s="31" t="e">
        <f t="shared" si="8"/>
        <v>#REF!</v>
      </c>
      <c r="AR105" s="32" t="e">
        <f t="shared" si="9"/>
        <v>#REF!</v>
      </c>
      <c r="AS105" s="30" t="e">
        <f t="shared" si="27"/>
        <v>#REF!</v>
      </c>
      <c r="AT105" s="31" t="e">
        <f t="shared" si="11"/>
        <v>#REF!</v>
      </c>
      <c r="AU105" s="31" t="e">
        <f t="shared" si="12"/>
        <v>#REF!</v>
      </c>
      <c r="AV105" s="31" t="e">
        <f t="shared" si="13"/>
        <v>#REF!</v>
      </c>
      <c r="AW105" s="32" t="e">
        <f t="shared" si="14"/>
        <v>#REF!</v>
      </c>
      <c r="AX105" s="30" t="e">
        <f t="shared" si="28"/>
        <v>#REF!</v>
      </c>
      <c r="AY105" s="31" t="e">
        <f t="shared" si="16"/>
        <v>#REF!</v>
      </c>
      <c r="AZ105" s="31" t="e">
        <f t="shared" si="17"/>
        <v>#REF!</v>
      </c>
      <c r="BA105" s="31" t="e">
        <f t="shared" si="18"/>
        <v>#REF!</v>
      </c>
      <c r="BB105" s="32" t="e">
        <f t="shared" si="19"/>
        <v>#REF!</v>
      </c>
      <c r="BC105" s="30" t="e">
        <f t="shared" si="29"/>
        <v>#REF!</v>
      </c>
      <c r="BD105" s="31" t="e">
        <f t="shared" si="21"/>
        <v>#REF!</v>
      </c>
      <c r="BE105" s="31" t="e">
        <f t="shared" si="22"/>
        <v>#REF!</v>
      </c>
      <c r="BF105" s="31" t="e">
        <f t="shared" si="23"/>
        <v>#REF!</v>
      </c>
      <c r="BG105" s="32" t="e">
        <f t="shared" si="24"/>
        <v>#REF!</v>
      </c>
    </row>
    <row r="106" spans="3:59" ht="15.75" thickBot="1" x14ac:dyDescent="0.3">
      <c r="C106" s="26">
        <v>264</v>
      </c>
      <c r="D106" s="27" t="s">
        <v>385</v>
      </c>
      <c r="E106" s="26">
        <v>5130</v>
      </c>
      <c r="F106" s="28" t="s">
        <v>127</v>
      </c>
      <c r="G106" s="34">
        <v>4140</v>
      </c>
      <c r="H106" s="28" t="s">
        <v>150</v>
      </c>
      <c r="I106" s="29"/>
      <c r="K106" s="17">
        <f>SUMIF('RECAP PDV'!$E:$E,$G106,'RECAP PDV'!K:K)</f>
        <v>213.61827</v>
      </c>
      <c r="L106" s="17"/>
      <c r="M106" s="18"/>
      <c r="N106" s="17">
        <f>SUMIF('RECAP PDV'!$E:$E,$G106,'RECAP PDV'!N:N)</f>
        <v>64.220219999999998</v>
      </c>
      <c r="O106" s="17"/>
      <c r="P106" s="18"/>
      <c r="Q106" s="16"/>
      <c r="R106" s="16"/>
      <c r="S106" s="18"/>
      <c r="T106" s="17">
        <f>SUMIF('RECAP PDV'!$E:$E,$G106,'RECAP PDV'!T:T)</f>
        <v>12</v>
      </c>
      <c r="U106" s="16"/>
      <c r="V106" s="18"/>
      <c r="W106" s="17"/>
      <c r="X106" s="16"/>
      <c r="Y106" s="18"/>
      <c r="Z106" s="17">
        <f>SUMIF('RECAP PDV'!E:E,G106,'RECAP PDV'!Z:Z)</f>
        <v>0</v>
      </c>
      <c r="AA106" s="16"/>
      <c r="AB106" s="18"/>
      <c r="AI106" s="30" t="e">
        <f t="shared" si="25"/>
        <v>#REF!</v>
      </c>
      <c r="AJ106" s="31" t="e">
        <f t="shared" si="1"/>
        <v>#REF!</v>
      </c>
      <c r="AK106" s="31" t="e">
        <f t="shared" si="2"/>
        <v>#REF!</v>
      </c>
      <c r="AL106" s="31" t="e">
        <f t="shared" si="3"/>
        <v>#REF!</v>
      </c>
      <c r="AM106" s="32" t="e">
        <f t="shared" si="4"/>
        <v>#REF!</v>
      </c>
      <c r="AN106" s="30" t="e">
        <f t="shared" si="26"/>
        <v>#REF!</v>
      </c>
      <c r="AO106" s="31" t="e">
        <f t="shared" si="6"/>
        <v>#REF!</v>
      </c>
      <c r="AP106" s="31" t="e">
        <f t="shared" si="7"/>
        <v>#REF!</v>
      </c>
      <c r="AQ106" s="31" t="e">
        <f t="shared" si="8"/>
        <v>#REF!</v>
      </c>
      <c r="AR106" s="32" t="e">
        <f t="shared" si="9"/>
        <v>#REF!</v>
      </c>
      <c r="AS106" s="30" t="e">
        <f t="shared" si="27"/>
        <v>#REF!</v>
      </c>
      <c r="AT106" s="31" t="e">
        <f t="shared" si="11"/>
        <v>#REF!</v>
      </c>
      <c r="AU106" s="31" t="e">
        <f t="shared" si="12"/>
        <v>#REF!</v>
      </c>
      <c r="AV106" s="31" t="e">
        <f t="shared" si="13"/>
        <v>#REF!</v>
      </c>
      <c r="AW106" s="32" t="e">
        <f t="shared" si="14"/>
        <v>#REF!</v>
      </c>
      <c r="AX106" s="30" t="e">
        <f t="shared" si="28"/>
        <v>#REF!</v>
      </c>
      <c r="AY106" s="31" t="e">
        <f t="shared" si="16"/>
        <v>#REF!</v>
      </c>
      <c r="AZ106" s="31" t="e">
        <f t="shared" si="17"/>
        <v>#REF!</v>
      </c>
      <c r="BA106" s="31" t="e">
        <f t="shared" si="18"/>
        <v>#REF!</v>
      </c>
      <c r="BB106" s="32" t="e">
        <f t="shared" si="19"/>
        <v>#REF!</v>
      </c>
      <c r="BC106" s="30" t="e">
        <f t="shared" si="29"/>
        <v>#REF!</v>
      </c>
      <c r="BD106" s="31" t="e">
        <f t="shared" si="21"/>
        <v>#REF!</v>
      </c>
      <c r="BE106" s="31" t="e">
        <f t="shared" si="22"/>
        <v>#REF!</v>
      </c>
      <c r="BF106" s="31" t="e">
        <f t="shared" si="23"/>
        <v>#REF!</v>
      </c>
      <c r="BG106" s="32" t="e">
        <f t="shared" si="24"/>
        <v>#REF!</v>
      </c>
    </row>
    <row r="107" spans="3:59" ht="15.75" thickBot="1" x14ac:dyDescent="0.3">
      <c r="C107" s="26">
        <v>264</v>
      </c>
      <c r="D107" s="27" t="s">
        <v>385</v>
      </c>
      <c r="E107" s="26">
        <v>5169</v>
      </c>
      <c r="F107" s="28" t="s">
        <v>151</v>
      </c>
      <c r="G107" s="34">
        <v>4189</v>
      </c>
      <c r="H107" s="28" t="s">
        <v>152</v>
      </c>
      <c r="I107" s="29"/>
      <c r="K107" s="17">
        <f>SUMIF('RECAP PDV'!$E:$E,$G107,'RECAP PDV'!K:K)</f>
        <v>847.38755999999989</v>
      </c>
      <c r="L107" s="17"/>
      <c r="M107" s="18"/>
      <c r="N107" s="17">
        <f>SUMIF('RECAP PDV'!$E:$E,$G107,'RECAP PDV'!N:N)</f>
        <v>231.23713999999998</v>
      </c>
      <c r="O107" s="17"/>
      <c r="P107" s="18"/>
      <c r="Q107" s="16"/>
      <c r="R107" s="16"/>
      <c r="S107" s="18"/>
      <c r="T107" s="17">
        <f>SUMIF('RECAP PDV'!$E:$E,$G107,'RECAP PDV'!T:T)</f>
        <v>13</v>
      </c>
      <c r="U107" s="16"/>
      <c r="V107" s="18"/>
      <c r="W107" s="17"/>
      <c r="X107" s="16"/>
      <c r="Y107" s="18"/>
      <c r="Z107" s="17">
        <f>SUMIF('RECAP PDV'!E:E,G107,'RECAP PDV'!Z:Z)</f>
        <v>-3</v>
      </c>
      <c r="AA107" s="16"/>
      <c r="AB107" s="18"/>
      <c r="AI107" s="30" t="e">
        <f t="shared" si="25"/>
        <v>#REF!</v>
      </c>
      <c r="AJ107" s="31" t="e">
        <f t="shared" si="1"/>
        <v>#REF!</v>
      </c>
      <c r="AK107" s="31" t="e">
        <f t="shared" si="2"/>
        <v>#REF!</v>
      </c>
      <c r="AL107" s="31" t="e">
        <f t="shared" si="3"/>
        <v>#REF!</v>
      </c>
      <c r="AM107" s="32" t="e">
        <f t="shared" si="4"/>
        <v>#REF!</v>
      </c>
      <c r="AN107" s="30" t="e">
        <f t="shared" si="26"/>
        <v>#REF!</v>
      </c>
      <c r="AO107" s="31" t="e">
        <f t="shared" si="6"/>
        <v>#REF!</v>
      </c>
      <c r="AP107" s="31" t="e">
        <f t="shared" si="7"/>
        <v>#REF!</v>
      </c>
      <c r="AQ107" s="31" t="e">
        <f t="shared" si="8"/>
        <v>#REF!</v>
      </c>
      <c r="AR107" s="32" t="e">
        <f t="shared" si="9"/>
        <v>#REF!</v>
      </c>
      <c r="AS107" s="30" t="e">
        <f t="shared" si="27"/>
        <v>#REF!</v>
      </c>
      <c r="AT107" s="31" t="e">
        <f t="shared" si="11"/>
        <v>#REF!</v>
      </c>
      <c r="AU107" s="31" t="e">
        <f t="shared" si="12"/>
        <v>#REF!</v>
      </c>
      <c r="AV107" s="31" t="e">
        <f t="shared" si="13"/>
        <v>#REF!</v>
      </c>
      <c r="AW107" s="32" t="e">
        <f t="shared" si="14"/>
        <v>#REF!</v>
      </c>
      <c r="AX107" s="30" t="e">
        <f t="shared" si="28"/>
        <v>#REF!</v>
      </c>
      <c r="AY107" s="31" t="e">
        <f t="shared" si="16"/>
        <v>#REF!</v>
      </c>
      <c r="AZ107" s="31" t="e">
        <f t="shared" si="17"/>
        <v>#REF!</v>
      </c>
      <c r="BA107" s="31" t="e">
        <f t="shared" si="18"/>
        <v>#REF!</v>
      </c>
      <c r="BB107" s="32" t="e">
        <f t="shared" si="19"/>
        <v>#REF!</v>
      </c>
      <c r="BC107" s="30" t="e">
        <f t="shared" si="29"/>
        <v>#REF!</v>
      </c>
      <c r="BD107" s="31" t="e">
        <f t="shared" si="21"/>
        <v>#REF!</v>
      </c>
      <c r="BE107" s="31" t="e">
        <f t="shared" si="22"/>
        <v>#REF!</v>
      </c>
      <c r="BF107" s="31" t="e">
        <f t="shared" si="23"/>
        <v>#REF!</v>
      </c>
      <c r="BG107" s="32" t="e">
        <f t="shared" si="24"/>
        <v>#REF!</v>
      </c>
    </row>
    <row r="108" spans="3:59" ht="15.75" thickBot="1" x14ac:dyDescent="0.3">
      <c r="C108" s="26">
        <v>264</v>
      </c>
      <c r="D108" s="27" t="s">
        <v>385</v>
      </c>
      <c r="E108" s="26">
        <v>5169</v>
      </c>
      <c r="F108" s="28" t="s">
        <v>151</v>
      </c>
      <c r="G108" s="34">
        <v>4186</v>
      </c>
      <c r="H108" s="28" t="s">
        <v>154</v>
      </c>
      <c r="I108" s="29"/>
      <c r="K108" s="17">
        <f>SUMIF('RECAP PDV'!$E:$E,$G108,'RECAP PDV'!K:K)</f>
        <v>-82.39504000000008</v>
      </c>
      <c r="L108" s="17"/>
      <c r="M108" s="18"/>
      <c r="N108" s="17">
        <f>SUMIF('RECAP PDV'!$E:$E,$G108,'RECAP PDV'!N:N)</f>
        <v>229.79662000000002</v>
      </c>
      <c r="O108" s="17"/>
      <c r="P108" s="18"/>
      <c r="Q108" s="16"/>
      <c r="R108" s="16"/>
      <c r="S108" s="18"/>
      <c r="T108" s="17">
        <f>SUMIF('RECAP PDV'!$E:$E,$G108,'RECAP PDV'!T:T)</f>
        <v>9</v>
      </c>
      <c r="U108" s="16"/>
      <c r="V108" s="18"/>
      <c r="W108" s="17"/>
      <c r="X108" s="16"/>
      <c r="Y108" s="18"/>
      <c r="Z108" s="17">
        <f>SUMIF('RECAP PDV'!E:E,G108,'RECAP PDV'!Z:Z)</f>
        <v>4</v>
      </c>
      <c r="AA108" s="16"/>
      <c r="AB108" s="18"/>
      <c r="AI108" s="30" t="e">
        <f t="shared" si="25"/>
        <v>#REF!</v>
      </c>
      <c r="AJ108" s="31" t="e">
        <f t="shared" si="1"/>
        <v>#REF!</v>
      </c>
      <c r="AK108" s="31" t="e">
        <f t="shared" si="2"/>
        <v>#REF!</v>
      </c>
      <c r="AL108" s="31" t="e">
        <f t="shared" si="3"/>
        <v>#REF!</v>
      </c>
      <c r="AM108" s="32" t="e">
        <f t="shared" si="4"/>
        <v>#REF!</v>
      </c>
      <c r="AN108" s="30" t="e">
        <f t="shared" si="26"/>
        <v>#REF!</v>
      </c>
      <c r="AO108" s="31" t="e">
        <f t="shared" si="6"/>
        <v>#REF!</v>
      </c>
      <c r="AP108" s="31" t="e">
        <f t="shared" si="7"/>
        <v>#REF!</v>
      </c>
      <c r="AQ108" s="31" t="e">
        <f t="shared" si="8"/>
        <v>#REF!</v>
      </c>
      <c r="AR108" s="32" t="e">
        <f t="shared" si="9"/>
        <v>#REF!</v>
      </c>
      <c r="AS108" s="30" t="e">
        <f t="shared" si="27"/>
        <v>#REF!</v>
      </c>
      <c r="AT108" s="31" t="e">
        <f t="shared" si="11"/>
        <v>#REF!</v>
      </c>
      <c r="AU108" s="31" t="e">
        <f t="shared" si="12"/>
        <v>#REF!</v>
      </c>
      <c r="AV108" s="31" t="e">
        <f t="shared" si="13"/>
        <v>#REF!</v>
      </c>
      <c r="AW108" s="32" t="e">
        <f t="shared" si="14"/>
        <v>#REF!</v>
      </c>
      <c r="AX108" s="30" t="e">
        <f t="shared" si="28"/>
        <v>#REF!</v>
      </c>
      <c r="AY108" s="31" t="e">
        <f t="shared" si="16"/>
        <v>#REF!</v>
      </c>
      <c r="AZ108" s="31" t="e">
        <f t="shared" si="17"/>
        <v>#REF!</v>
      </c>
      <c r="BA108" s="31" t="e">
        <f t="shared" si="18"/>
        <v>#REF!</v>
      </c>
      <c r="BB108" s="32" t="e">
        <f t="shared" si="19"/>
        <v>#REF!</v>
      </c>
      <c r="BC108" s="30" t="e">
        <f t="shared" si="29"/>
        <v>#REF!</v>
      </c>
      <c r="BD108" s="31" t="e">
        <f t="shared" si="21"/>
        <v>#REF!</v>
      </c>
      <c r="BE108" s="31" t="e">
        <f t="shared" si="22"/>
        <v>#REF!</v>
      </c>
      <c r="BF108" s="31" t="e">
        <f t="shared" si="23"/>
        <v>#REF!</v>
      </c>
      <c r="BG108" s="32" t="e">
        <f t="shared" si="24"/>
        <v>#REF!</v>
      </c>
    </row>
    <row r="109" spans="3:59" ht="15.75" thickBot="1" x14ac:dyDescent="0.3">
      <c r="C109" s="26">
        <v>264</v>
      </c>
      <c r="D109" s="27" t="s">
        <v>385</v>
      </c>
      <c r="E109" s="26">
        <v>5169</v>
      </c>
      <c r="F109" s="28" t="s">
        <v>151</v>
      </c>
      <c r="G109" s="34">
        <v>4195</v>
      </c>
      <c r="H109" s="28" t="s">
        <v>155</v>
      </c>
      <c r="I109" s="29"/>
      <c r="K109" s="17">
        <f>SUMIF('RECAP PDV'!$E:$E,$G109,'RECAP PDV'!K:K)</f>
        <v>69.331000000000017</v>
      </c>
      <c r="L109" s="17"/>
      <c r="M109" s="18"/>
      <c r="N109" s="17">
        <f>SUMIF('RECAP PDV'!$E:$E,$G109,'RECAP PDV'!N:N)</f>
        <v>2289.2369600000002</v>
      </c>
      <c r="O109" s="17"/>
      <c r="P109" s="18"/>
      <c r="Q109" s="16"/>
      <c r="R109" s="16"/>
      <c r="S109" s="18"/>
      <c r="T109" s="17">
        <f>SUMIF('RECAP PDV'!$E:$E,$G109,'RECAP PDV'!T:T)</f>
        <v>10</v>
      </c>
      <c r="U109" s="16"/>
      <c r="V109" s="18"/>
      <c r="W109" s="17"/>
      <c r="X109" s="16"/>
      <c r="Y109" s="18"/>
      <c r="Z109" s="17">
        <f>SUMIF('RECAP PDV'!E:E,G109,'RECAP PDV'!Z:Z)</f>
        <v>9</v>
      </c>
      <c r="AA109" s="16"/>
      <c r="AB109" s="18"/>
      <c r="AI109" s="30" t="e">
        <f t="shared" si="25"/>
        <v>#REF!</v>
      </c>
      <c r="AJ109" s="31" t="e">
        <f t="shared" si="1"/>
        <v>#REF!</v>
      </c>
      <c r="AK109" s="31" t="e">
        <f t="shared" si="2"/>
        <v>#REF!</v>
      </c>
      <c r="AL109" s="31" t="e">
        <f t="shared" si="3"/>
        <v>#REF!</v>
      </c>
      <c r="AM109" s="32" t="e">
        <f t="shared" si="4"/>
        <v>#REF!</v>
      </c>
      <c r="AN109" s="30" t="e">
        <f t="shared" si="26"/>
        <v>#REF!</v>
      </c>
      <c r="AO109" s="31" t="e">
        <f t="shared" si="6"/>
        <v>#REF!</v>
      </c>
      <c r="AP109" s="31" t="e">
        <f t="shared" si="7"/>
        <v>#REF!</v>
      </c>
      <c r="AQ109" s="31" t="e">
        <f t="shared" si="8"/>
        <v>#REF!</v>
      </c>
      <c r="AR109" s="32" t="e">
        <f t="shared" si="9"/>
        <v>#REF!</v>
      </c>
      <c r="AS109" s="30" t="e">
        <f t="shared" si="27"/>
        <v>#REF!</v>
      </c>
      <c r="AT109" s="31" t="e">
        <f t="shared" si="11"/>
        <v>#REF!</v>
      </c>
      <c r="AU109" s="31" t="e">
        <f t="shared" si="12"/>
        <v>#REF!</v>
      </c>
      <c r="AV109" s="31" t="e">
        <f t="shared" si="13"/>
        <v>#REF!</v>
      </c>
      <c r="AW109" s="32" t="e">
        <f t="shared" si="14"/>
        <v>#REF!</v>
      </c>
      <c r="AX109" s="30" t="e">
        <f t="shared" si="28"/>
        <v>#REF!</v>
      </c>
      <c r="AY109" s="31" t="e">
        <f t="shared" si="16"/>
        <v>#REF!</v>
      </c>
      <c r="AZ109" s="31" t="e">
        <f t="shared" si="17"/>
        <v>#REF!</v>
      </c>
      <c r="BA109" s="31" t="e">
        <f t="shared" si="18"/>
        <v>#REF!</v>
      </c>
      <c r="BB109" s="32" t="e">
        <f t="shared" si="19"/>
        <v>#REF!</v>
      </c>
      <c r="BC109" s="30" t="e">
        <f t="shared" si="29"/>
        <v>#REF!</v>
      </c>
      <c r="BD109" s="31" t="e">
        <f t="shared" si="21"/>
        <v>#REF!</v>
      </c>
      <c r="BE109" s="31" t="e">
        <f t="shared" si="22"/>
        <v>#REF!</v>
      </c>
      <c r="BF109" s="31" t="e">
        <f t="shared" si="23"/>
        <v>#REF!</v>
      </c>
      <c r="BG109" s="32" t="e">
        <f t="shared" si="24"/>
        <v>#REF!</v>
      </c>
    </row>
    <row r="110" spans="3:59" ht="15.75" thickBot="1" x14ac:dyDescent="0.3">
      <c r="C110" s="26">
        <v>264</v>
      </c>
      <c r="D110" s="27" t="s">
        <v>385</v>
      </c>
      <c r="E110" s="26">
        <v>5169</v>
      </c>
      <c r="F110" s="28" t="s">
        <v>151</v>
      </c>
      <c r="G110" s="34">
        <v>4193</v>
      </c>
      <c r="H110" s="28" t="s">
        <v>156</v>
      </c>
      <c r="I110" s="29"/>
      <c r="K110" s="17">
        <f>SUMIF('RECAP PDV'!$E:$E,$G110,'RECAP PDV'!K:K)</f>
        <v>0.63612000000003377</v>
      </c>
      <c r="L110" s="17"/>
      <c r="M110" s="18"/>
      <c r="N110" s="17">
        <f>SUMIF('RECAP PDV'!$E:$E,$G110,'RECAP PDV'!N:N)</f>
        <v>266.31755999999996</v>
      </c>
      <c r="O110" s="17"/>
      <c r="P110" s="18"/>
      <c r="Q110" s="16"/>
      <c r="R110" s="16"/>
      <c r="S110" s="18"/>
      <c r="T110" s="17">
        <f>SUMIF('RECAP PDV'!$E:$E,$G110,'RECAP PDV'!T:T)</f>
        <v>10</v>
      </c>
      <c r="U110" s="16"/>
      <c r="V110" s="18"/>
      <c r="W110" s="17"/>
      <c r="X110" s="16"/>
      <c r="Y110" s="18"/>
      <c r="Z110" s="17">
        <f>SUMIF('RECAP PDV'!E:E,G110,'RECAP PDV'!Z:Z)</f>
        <v>0</v>
      </c>
      <c r="AA110" s="16"/>
      <c r="AB110" s="18"/>
      <c r="AI110" s="30" t="e">
        <f t="shared" si="25"/>
        <v>#REF!</v>
      </c>
      <c r="AJ110" s="31" t="e">
        <f t="shared" si="1"/>
        <v>#REF!</v>
      </c>
      <c r="AK110" s="31" t="e">
        <f t="shared" si="2"/>
        <v>#REF!</v>
      </c>
      <c r="AL110" s="31" t="e">
        <f t="shared" si="3"/>
        <v>#REF!</v>
      </c>
      <c r="AM110" s="32" t="e">
        <f t="shared" si="4"/>
        <v>#REF!</v>
      </c>
      <c r="AN110" s="30" t="e">
        <f t="shared" si="26"/>
        <v>#REF!</v>
      </c>
      <c r="AO110" s="31" t="e">
        <f t="shared" si="6"/>
        <v>#REF!</v>
      </c>
      <c r="AP110" s="31" t="e">
        <f t="shared" si="7"/>
        <v>#REF!</v>
      </c>
      <c r="AQ110" s="31" t="e">
        <f t="shared" si="8"/>
        <v>#REF!</v>
      </c>
      <c r="AR110" s="32" t="e">
        <f t="shared" si="9"/>
        <v>#REF!</v>
      </c>
      <c r="AS110" s="30" t="e">
        <f t="shared" si="27"/>
        <v>#REF!</v>
      </c>
      <c r="AT110" s="31" t="e">
        <f t="shared" si="11"/>
        <v>#REF!</v>
      </c>
      <c r="AU110" s="31" t="e">
        <f t="shared" si="12"/>
        <v>#REF!</v>
      </c>
      <c r="AV110" s="31" t="e">
        <f t="shared" si="13"/>
        <v>#REF!</v>
      </c>
      <c r="AW110" s="32" t="e">
        <f t="shared" si="14"/>
        <v>#REF!</v>
      </c>
      <c r="AX110" s="30" t="e">
        <f t="shared" si="28"/>
        <v>#REF!</v>
      </c>
      <c r="AY110" s="31" t="e">
        <f t="shared" si="16"/>
        <v>#REF!</v>
      </c>
      <c r="AZ110" s="31" t="e">
        <f t="shared" si="17"/>
        <v>#REF!</v>
      </c>
      <c r="BA110" s="31" t="e">
        <f t="shared" si="18"/>
        <v>#REF!</v>
      </c>
      <c r="BB110" s="32" t="e">
        <f t="shared" si="19"/>
        <v>#REF!</v>
      </c>
      <c r="BC110" s="30" t="e">
        <f t="shared" si="29"/>
        <v>#REF!</v>
      </c>
      <c r="BD110" s="31" t="e">
        <f t="shared" si="21"/>
        <v>#REF!</v>
      </c>
      <c r="BE110" s="31" t="e">
        <f t="shared" si="22"/>
        <v>#REF!</v>
      </c>
      <c r="BF110" s="31" t="e">
        <f t="shared" si="23"/>
        <v>#REF!</v>
      </c>
      <c r="BG110" s="32" t="e">
        <f t="shared" si="24"/>
        <v>#REF!</v>
      </c>
    </row>
    <row r="111" spans="3:59" ht="15.75" thickBot="1" x14ac:dyDescent="0.3">
      <c r="C111" s="26">
        <v>264</v>
      </c>
      <c r="D111" s="27" t="s">
        <v>385</v>
      </c>
      <c r="E111" s="26">
        <v>5169</v>
      </c>
      <c r="F111" s="35" t="s">
        <v>151</v>
      </c>
      <c r="G111" s="34">
        <v>4184</v>
      </c>
      <c r="H111" s="35" t="s">
        <v>158</v>
      </c>
      <c r="I111" s="29"/>
      <c r="K111" s="17">
        <f>SUMIF('RECAP PDV'!$E:$E,$G111,'RECAP PDV'!K:K)</f>
        <v>-113.91067999999999</v>
      </c>
      <c r="L111" s="17"/>
      <c r="M111" s="18"/>
      <c r="N111" s="17">
        <f>SUMIF('RECAP PDV'!$E:$E,$G111,'RECAP PDV'!N:N)</f>
        <v>804.35266000000001</v>
      </c>
      <c r="O111" s="17"/>
      <c r="P111" s="18"/>
      <c r="Q111" s="16"/>
      <c r="R111" s="16"/>
      <c r="S111" s="18"/>
      <c r="T111" s="17">
        <f>SUMIF('RECAP PDV'!$E:$E,$G111,'RECAP PDV'!T:T)</f>
        <v>16</v>
      </c>
      <c r="U111" s="16"/>
      <c r="V111" s="18"/>
      <c r="W111" s="17"/>
      <c r="X111" s="16"/>
      <c r="Y111" s="18"/>
      <c r="Z111" s="17">
        <f>SUMIF('RECAP PDV'!E:E,G111,'RECAP PDV'!Z:Z)</f>
        <v>0</v>
      </c>
      <c r="AA111" s="16"/>
      <c r="AB111" s="18"/>
      <c r="AI111" s="30" t="e">
        <f t="shared" si="25"/>
        <v>#REF!</v>
      </c>
      <c r="AJ111" s="31" t="e">
        <f t="shared" si="1"/>
        <v>#REF!</v>
      </c>
      <c r="AK111" s="31" t="e">
        <f t="shared" si="2"/>
        <v>#REF!</v>
      </c>
      <c r="AL111" s="31" t="e">
        <f t="shared" si="3"/>
        <v>#REF!</v>
      </c>
      <c r="AM111" s="32" t="e">
        <f t="shared" si="4"/>
        <v>#REF!</v>
      </c>
      <c r="AN111" s="30" t="e">
        <f t="shared" si="26"/>
        <v>#REF!</v>
      </c>
      <c r="AO111" s="31" t="e">
        <f t="shared" si="6"/>
        <v>#REF!</v>
      </c>
      <c r="AP111" s="31" t="e">
        <f t="shared" si="7"/>
        <v>#REF!</v>
      </c>
      <c r="AQ111" s="31" t="e">
        <f t="shared" si="8"/>
        <v>#REF!</v>
      </c>
      <c r="AR111" s="32" t="e">
        <f t="shared" si="9"/>
        <v>#REF!</v>
      </c>
      <c r="AS111" s="30" t="e">
        <f t="shared" si="27"/>
        <v>#REF!</v>
      </c>
      <c r="AT111" s="31" t="e">
        <f t="shared" si="11"/>
        <v>#REF!</v>
      </c>
      <c r="AU111" s="31" t="e">
        <f t="shared" si="12"/>
        <v>#REF!</v>
      </c>
      <c r="AV111" s="31" t="e">
        <f t="shared" si="13"/>
        <v>#REF!</v>
      </c>
      <c r="AW111" s="32" t="e">
        <f t="shared" si="14"/>
        <v>#REF!</v>
      </c>
      <c r="AX111" s="30" t="e">
        <f t="shared" si="28"/>
        <v>#REF!</v>
      </c>
      <c r="AY111" s="31" t="e">
        <f t="shared" si="16"/>
        <v>#REF!</v>
      </c>
      <c r="AZ111" s="31" t="e">
        <f t="shared" si="17"/>
        <v>#REF!</v>
      </c>
      <c r="BA111" s="31" t="e">
        <f t="shared" si="18"/>
        <v>#REF!</v>
      </c>
      <c r="BB111" s="32" t="e">
        <f t="shared" si="19"/>
        <v>#REF!</v>
      </c>
      <c r="BC111" s="30" t="e">
        <f t="shared" si="29"/>
        <v>#REF!</v>
      </c>
      <c r="BD111" s="31" t="e">
        <f t="shared" si="21"/>
        <v>#REF!</v>
      </c>
      <c r="BE111" s="31" t="e">
        <f t="shared" si="22"/>
        <v>#REF!</v>
      </c>
      <c r="BF111" s="31" t="e">
        <f t="shared" si="23"/>
        <v>#REF!</v>
      </c>
      <c r="BG111" s="32" t="e">
        <f t="shared" si="24"/>
        <v>#REF!</v>
      </c>
    </row>
    <row r="112" spans="3:59" ht="15.75" thickBot="1" x14ac:dyDescent="0.3">
      <c r="C112" s="26">
        <v>264</v>
      </c>
      <c r="D112" s="27" t="s">
        <v>385</v>
      </c>
      <c r="E112" s="26">
        <v>5169</v>
      </c>
      <c r="F112" s="28" t="s">
        <v>151</v>
      </c>
      <c r="G112" s="34">
        <v>4196</v>
      </c>
      <c r="H112" s="28" t="s">
        <v>159</v>
      </c>
      <c r="I112" s="29"/>
      <c r="K112" s="17">
        <f>SUMIF('RECAP PDV'!$E:$E,$G112,'RECAP PDV'!K:K)</f>
        <v>159.12729999999999</v>
      </c>
      <c r="L112" s="17"/>
      <c r="M112" s="18"/>
      <c r="N112" s="17">
        <f>SUMIF('RECAP PDV'!$E:$E,$G112,'RECAP PDV'!N:N)</f>
        <v>909.58988999999997</v>
      </c>
      <c r="O112" s="17"/>
      <c r="P112" s="18"/>
      <c r="Q112" s="16"/>
      <c r="R112" s="16"/>
      <c r="S112" s="18"/>
      <c r="T112" s="17">
        <f>SUMIF('RECAP PDV'!$E:$E,$G112,'RECAP PDV'!T:T)</f>
        <v>7</v>
      </c>
      <c r="U112" s="16"/>
      <c r="V112" s="18"/>
      <c r="W112" s="17"/>
      <c r="X112" s="16"/>
      <c r="Y112" s="18"/>
      <c r="Z112" s="17">
        <f>SUMIF('RECAP PDV'!E:E,G112,'RECAP PDV'!Z:Z)</f>
        <v>2</v>
      </c>
      <c r="AA112" s="16"/>
      <c r="AB112" s="18"/>
      <c r="AI112" s="30" t="e">
        <f t="shared" si="25"/>
        <v>#REF!</v>
      </c>
      <c r="AJ112" s="31" t="e">
        <f t="shared" si="1"/>
        <v>#REF!</v>
      </c>
      <c r="AK112" s="31" t="e">
        <f t="shared" si="2"/>
        <v>#REF!</v>
      </c>
      <c r="AL112" s="31" t="e">
        <f t="shared" si="3"/>
        <v>#REF!</v>
      </c>
      <c r="AM112" s="32" t="e">
        <f t="shared" si="4"/>
        <v>#REF!</v>
      </c>
      <c r="AN112" s="30" t="e">
        <f t="shared" si="26"/>
        <v>#REF!</v>
      </c>
      <c r="AO112" s="31" t="e">
        <f t="shared" si="6"/>
        <v>#REF!</v>
      </c>
      <c r="AP112" s="31" t="e">
        <f t="shared" si="7"/>
        <v>#REF!</v>
      </c>
      <c r="AQ112" s="31" t="e">
        <f t="shared" si="8"/>
        <v>#REF!</v>
      </c>
      <c r="AR112" s="32" t="e">
        <f t="shared" si="9"/>
        <v>#REF!</v>
      </c>
      <c r="AS112" s="30" t="e">
        <f t="shared" si="27"/>
        <v>#REF!</v>
      </c>
      <c r="AT112" s="31" t="e">
        <f t="shared" si="11"/>
        <v>#REF!</v>
      </c>
      <c r="AU112" s="31" t="e">
        <f t="shared" si="12"/>
        <v>#REF!</v>
      </c>
      <c r="AV112" s="31" t="e">
        <f t="shared" si="13"/>
        <v>#REF!</v>
      </c>
      <c r="AW112" s="32" t="e">
        <f t="shared" si="14"/>
        <v>#REF!</v>
      </c>
      <c r="AX112" s="30" t="e">
        <f t="shared" si="28"/>
        <v>#REF!</v>
      </c>
      <c r="AY112" s="31" t="e">
        <f t="shared" si="16"/>
        <v>#REF!</v>
      </c>
      <c r="AZ112" s="31" t="e">
        <f t="shared" si="17"/>
        <v>#REF!</v>
      </c>
      <c r="BA112" s="31" t="e">
        <f t="shared" si="18"/>
        <v>#REF!</v>
      </c>
      <c r="BB112" s="32" t="e">
        <f t="shared" si="19"/>
        <v>#REF!</v>
      </c>
      <c r="BC112" s="30" t="e">
        <f t="shared" si="29"/>
        <v>#REF!</v>
      </c>
      <c r="BD112" s="31" t="e">
        <f t="shared" si="21"/>
        <v>#REF!</v>
      </c>
      <c r="BE112" s="31" t="e">
        <f t="shared" si="22"/>
        <v>#REF!</v>
      </c>
      <c r="BF112" s="31" t="e">
        <f t="shared" si="23"/>
        <v>#REF!</v>
      </c>
      <c r="BG112" s="32" t="e">
        <f t="shared" si="24"/>
        <v>#REF!</v>
      </c>
    </row>
    <row r="113" spans="3:59" ht="15.75" thickBot="1" x14ac:dyDescent="0.3">
      <c r="C113" s="26">
        <v>264</v>
      </c>
      <c r="D113" s="27" t="s">
        <v>385</v>
      </c>
      <c r="E113" s="26">
        <v>5169</v>
      </c>
      <c r="F113" s="28" t="s">
        <v>151</v>
      </c>
      <c r="G113" s="34">
        <v>4174</v>
      </c>
      <c r="H113" s="28" t="s">
        <v>160</v>
      </c>
      <c r="I113" s="29"/>
      <c r="K113" s="17">
        <f>SUMIF('RECAP PDV'!$E:$E,$G113,'RECAP PDV'!K:K)</f>
        <v>66.625390000000039</v>
      </c>
      <c r="L113" s="17"/>
      <c r="M113" s="18"/>
      <c r="N113" s="17">
        <f>SUMIF('RECAP PDV'!$E:$E,$G113,'RECAP PDV'!N:N)</f>
        <v>143</v>
      </c>
      <c r="O113" s="17"/>
      <c r="P113" s="18"/>
      <c r="Q113" s="16"/>
      <c r="R113" s="16"/>
      <c r="S113" s="18"/>
      <c r="T113" s="17">
        <f>SUMIF('RECAP PDV'!$E:$E,$G113,'RECAP PDV'!T:T)</f>
        <v>6</v>
      </c>
      <c r="U113" s="16"/>
      <c r="V113" s="18"/>
      <c r="W113" s="17"/>
      <c r="X113" s="16"/>
      <c r="Y113" s="18"/>
      <c r="Z113" s="17">
        <f>SUMIF('RECAP PDV'!E:E,G113,'RECAP PDV'!Z:Z)</f>
        <v>-4</v>
      </c>
      <c r="AA113" s="16"/>
      <c r="AB113" s="18"/>
      <c r="AI113" s="30" t="e">
        <f t="shared" si="25"/>
        <v>#REF!</v>
      </c>
      <c r="AJ113" s="31" t="e">
        <f t="shared" si="1"/>
        <v>#REF!</v>
      </c>
      <c r="AK113" s="31" t="e">
        <f t="shared" si="2"/>
        <v>#REF!</v>
      </c>
      <c r="AL113" s="31" t="e">
        <f t="shared" si="3"/>
        <v>#REF!</v>
      </c>
      <c r="AM113" s="32" t="e">
        <f t="shared" si="4"/>
        <v>#REF!</v>
      </c>
      <c r="AN113" s="30" t="e">
        <f t="shared" si="26"/>
        <v>#REF!</v>
      </c>
      <c r="AO113" s="31" t="e">
        <f t="shared" si="6"/>
        <v>#REF!</v>
      </c>
      <c r="AP113" s="31" t="e">
        <f t="shared" si="7"/>
        <v>#REF!</v>
      </c>
      <c r="AQ113" s="31" t="e">
        <f t="shared" si="8"/>
        <v>#REF!</v>
      </c>
      <c r="AR113" s="32" t="e">
        <f t="shared" si="9"/>
        <v>#REF!</v>
      </c>
      <c r="AS113" s="30" t="e">
        <f t="shared" si="27"/>
        <v>#REF!</v>
      </c>
      <c r="AT113" s="31" t="e">
        <f t="shared" si="11"/>
        <v>#REF!</v>
      </c>
      <c r="AU113" s="31" t="e">
        <f t="shared" si="12"/>
        <v>#REF!</v>
      </c>
      <c r="AV113" s="31" t="e">
        <f t="shared" si="13"/>
        <v>#REF!</v>
      </c>
      <c r="AW113" s="32" t="e">
        <f t="shared" si="14"/>
        <v>#REF!</v>
      </c>
      <c r="AX113" s="30" t="e">
        <f t="shared" si="28"/>
        <v>#REF!</v>
      </c>
      <c r="AY113" s="31" t="e">
        <f t="shared" si="16"/>
        <v>#REF!</v>
      </c>
      <c r="AZ113" s="31" t="e">
        <f t="shared" si="17"/>
        <v>#REF!</v>
      </c>
      <c r="BA113" s="31" t="e">
        <f t="shared" si="18"/>
        <v>#REF!</v>
      </c>
      <c r="BB113" s="32" t="e">
        <f t="shared" si="19"/>
        <v>#REF!</v>
      </c>
      <c r="BC113" s="30" t="e">
        <f t="shared" si="29"/>
        <v>#REF!</v>
      </c>
      <c r="BD113" s="31" t="e">
        <f t="shared" si="21"/>
        <v>#REF!</v>
      </c>
      <c r="BE113" s="31" t="e">
        <f t="shared" si="22"/>
        <v>#REF!</v>
      </c>
      <c r="BF113" s="31" t="e">
        <f t="shared" si="23"/>
        <v>#REF!</v>
      </c>
      <c r="BG113" s="32" t="e">
        <f t="shared" si="24"/>
        <v>#REF!</v>
      </c>
    </row>
    <row r="114" spans="3:59" ht="15.75" thickBot="1" x14ac:dyDescent="0.3">
      <c r="C114" s="26">
        <v>264</v>
      </c>
      <c r="D114" s="27" t="s">
        <v>385</v>
      </c>
      <c r="E114" s="26">
        <v>5169</v>
      </c>
      <c r="F114" s="28" t="s">
        <v>151</v>
      </c>
      <c r="G114" s="34">
        <v>4170</v>
      </c>
      <c r="H114" s="28" t="s">
        <v>161</v>
      </c>
      <c r="I114" s="29"/>
      <c r="K114" s="17">
        <f>SUMIF('RECAP PDV'!$E:$E,$G114,'RECAP PDV'!K:K)</f>
        <v>-48.565740000000062</v>
      </c>
      <c r="L114" s="17"/>
      <c r="M114" s="18"/>
      <c r="N114" s="17">
        <f>SUMIF('RECAP PDV'!$E:$E,$G114,'RECAP PDV'!N:N)</f>
        <v>1513.625</v>
      </c>
      <c r="O114" s="17"/>
      <c r="P114" s="18"/>
      <c r="Q114" s="16"/>
      <c r="R114" s="16"/>
      <c r="S114" s="18"/>
      <c r="T114" s="17">
        <f>SUMIF('RECAP PDV'!$E:$E,$G114,'RECAP PDV'!T:T)</f>
        <v>22</v>
      </c>
      <c r="U114" s="16"/>
      <c r="V114" s="18"/>
      <c r="W114" s="17"/>
      <c r="X114" s="16"/>
      <c r="Y114" s="18"/>
      <c r="Z114" s="17">
        <f>SUMIF('RECAP PDV'!E:E,G114,'RECAP PDV'!Z:Z)</f>
        <v>-8</v>
      </c>
      <c r="AA114" s="16"/>
      <c r="AB114" s="18"/>
      <c r="AI114" s="30" t="e">
        <f t="shared" si="25"/>
        <v>#REF!</v>
      </c>
      <c r="AJ114" s="31" t="e">
        <f t="shared" si="1"/>
        <v>#REF!</v>
      </c>
      <c r="AK114" s="31" t="e">
        <f t="shared" si="2"/>
        <v>#REF!</v>
      </c>
      <c r="AL114" s="31" t="e">
        <f t="shared" si="3"/>
        <v>#REF!</v>
      </c>
      <c r="AM114" s="32" t="e">
        <f t="shared" si="4"/>
        <v>#REF!</v>
      </c>
      <c r="AN114" s="30" t="e">
        <f t="shared" si="26"/>
        <v>#REF!</v>
      </c>
      <c r="AO114" s="31" t="e">
        <f t="shared" si="6"/>
        <v>#REF!</v>
      </c>
      <c r="AP114" s="31" t="e">
        <f t="shared" si="7"/>
        <v>#REF!</v>
      </c>
      <c r="AQ114" s="31" t="e">
        <f t="shared" si="8"/>
        <v>#REF!</v>
      </c>
      <c r="AR114" s="32" t="e">
        <f t="shared" si="9"/>
        <v>#REF!</v>
      </c>
      <c r="AS114" s="30" t="e">
        <f t="shared" si="27"/>
        <v>#REF!</v>
      </c>
      <c r="AT114" s="31" t="e">
        <f t="shared" si="11"/>
        <v>#REF!</v>
      </c>
      <c r="AU114" s="31" t="e">
        <f t="shared" si="12"/>
        <v>#REF!</v>
      </c>
      <c r="AV114" s="31" t="e">
        <f t="shared" si="13"/>
        <v>#REF!</v>
      </c>
      <c r="AW114" s="32" t="e">
        <f t="shared" si="14"/>
        <v>#REF!</v>
      </c>
      <c r="AX114" s="30" t="e">
        <f t="shared" si="28"/>
        <v>#REF!</v>
      </c>
      <c r="AY114" s="31" t="e">
        <f t="shared" si="16"/>
        <v>#REF!</v>
      </c>
      <c r="AZ114" s="31" t="e">
        <f t="shared" si="17"/>
        <v>#REF!</v>
      </c>
      <c r="BA114" s="31" t="e">
        <f t="shared" si="18"/>
        <v>#REF!</v>
      </c>
      <c r="BB114" s="32" t="e">
        <f t="shared" si="19"/>
        <v>#REF!</v>
      </c>
      <c r="BC114" s="30" t="e">
        <f t="shared" si="29"/>
        <v>#REF!</v>
      </c>
      <c r="BD114" s="31" t="e">
        <f t="shared" si="21"/>
        <v>#REF!</v>
      </c>
      <c r="BE114" s="31" t="e">
        <f t="shared" si="22"/>
        <v>#REF!</v>
      </c>
      <c r="BF114" s="31" t="e">
        <f t="shared" si="23"/>
        <v>#REF!</v>
      </c>
      <c r="BG114" s="32" t="e">
        <f t="shared" si="24"/>
        <v>#REF!</v>
      </c>
    </row>
    <row r="115" spans="3:59" ht="15.75" thickBot="1" x14ac:dyDescent="0.3">
      <c r="C115" s="26">
        <v>264</v>
      </c>
      <c r="D115" s="27" t="s">
        <v>385</v>
      </c>
      <c r="E115" s="26">
        <v>5169</v>
      </c>
      <c r="F115" s="28" t="s">
        <v>151</v>
      </c>
      <c r="G115" s="34">
        <v>4169</v>
      </c>
      <c r="H115" s="28" t="s">
        <v>162</v>
      </c>
      <c r="I115" s="29"/>
      <c r="K115" s="17">
        <f>SUMIF('RECAP PDV'!$E:$E,$G115,'RECAP PDV'!K:K)</f>
        <v>-1243.2584200000003</v>
      </c>
      <c r="L115" s="17"/>
      <c r="M115" s="18"/>
      <c r="N115" s="17">
        <f>SUMIF('RECAP PDV'!$E:$E,$G115,'RECAP PDV'!N:N)</f>
        <v>1759.9611000000002</v>
      </c>
      <c r="O115" s="17"/>
      <c r="P115" s="18"/>
      <c r="Q115" s="16"/>
      <c r="R115" s="16"/>
      <c r="S115" s="18"/>
      <c r="T115" s="17">
        <f>SUMIF('RECAP PDV'!$E:$E,$G115,'RECAP PDV'!T:T)</f>
        <v>15</v>
      </c>
      <c r="U115" s="16"/>
      <c r="V115" s="18"/>
      <c r="W115" s="17"/>
      <c r="X115" s="16"/>
      <c r="Y115" s="18"/>
      <c r="Z115" s="17">
        <f>SUMIF('RECAP PDV'!E:E,G115,'RECAP PDV'!Z:Z)</f>
        <v>-3</v>
      </c>
      <c r="AA115" s="16"/>
      <c r="AB115" s="18"/>
      <c r="AI115" s="30" t="e">
        <f t="shared" si="25"/>
        <v>#REF!</v>
      </c>
      <c r="AJ115" s="31" t="e">
        <f t="shared" si="1"/>
        <v>#REF!</v>
      </c>
      <c r="AK115" s="31" t="e">
        <f t="shared" si="2"/>
        <v>#REF!</v>
      </c>
      <c r="AL115" s="31" t="e">
        <f t="shared" si="3"/>
        <v>#REF!</v>
      </c>
      <c r="AM115" s="32" t="e">
        <f t="shared" si="4"/>
        <v>#REF!</v>
      </c>
      <c r="AN115" s="30" t="e">
        <f t="shared" si="26"/>
        <v>#REF!</v>
      </c>
      <c r="AO115" s="31" t="e">
        <f t="shared" si="6"/>
        <v>#REF!</v>
      </c>
      <c r="AP115" s="31" t="e">
        <f t="shared" si="7"/>
        <v>#REF!</v>
      </c>
      <c r="AQ115" s="31" t="e">
        <f t="shared" si="8"/>
        <v>#REF!</v>
      </c>
      <c r="AR115" s="32" t="e">
        <f t="shared" si="9"/>
        <v>#REF!</v>
      </c>
      <c r="AS115" s="30" t="e">
        <f t="shared" si="27"/>
        <v>#REF!</v>
      </c>
      <c r="AT115" s="31" t="e">
        <f t="shared" si="11"/>
        <v>#REF!</v>
      </c>
      <c r="AU115" s="31" t="e">
        <f t="shared" si="12"/>
        <v>#REF!</v>
      </c>
      <c r="AV115" s="31" t="e">
        <f t="shared" si="13"/>
        <v>#REF!</v>
      </c>
      <c r="AW115" s="32" t="e">
        <f t="shared" si="14"/>
        <v>#REF!</v>
      </c>
      <c r="AX115" s="30" t="e">
        <f t="shared" si="28"/>
        <v>#REF!</v>
      </c>
      <c r="AY115" s="31" t="e">
        <f t="shared" si="16"/>
        <v>#REF!</v>
      </c>
      <c r="AZ115" s="31" t="e">
        <f t="shared" si="17"/>
        <v>#REF!</v>
      </c>
      <c r="BA115" s="31" t="e">
        <f t="shared" si="18"/>
        <v>#REF!</v>
      </c>
      <c r="BB115" s="32" t="e">
        <f t="shared" si="19"/>
        <v>#REF!</v>
      </c>
      <c r="BC115" s="30" t="e">
        <f t="shared" si="29"/>
        <v>#REF!</v>
      </c>
      <c r="BD115" s="31" t="e">
        <f t="shared" si="21"/>
        <v>#REF!</v>
      </c>
      <c r="BE115" s="31" t="e">
        <f t="shared" si="22"/>
        <v>#REF!</v>
      </c>
      <c r="BF115" s="31" t="e">
        <f t="shared" si="23"/>
        <v>#REF!</v>
      </c>
      <c r="BG115" s="32" t="e">
        <f t="shared" si="24"/>
        <v>#REF!</v>
      </c>
    </row>
    <row r="116" spans="3:59" ht="15.75" thickBot="1" x14ac:dyDescent="0.3">
      <c r="C116" s="26">
        <v>264</v>
      </c>
      <c r="D116" s="27" t="s">
        <v>385</v>
      </c>
      <c r="E116" s="26">
        <v>5169</v>
      </c>
      <c r="F116" s="28" t="s">
        <v>151</v>
      </c>
      <c r="G116" s="34">
        <v>4188</v>
      </c>
      <c r="H116" s="28" t="s">
        <v>163</v>
      </c>
      <c r="I116" s="29"/>
      <c r="K116" s="17">
        <f>SUMIF('RECAP PDV'!$E:$E,$G116,'RECAP PDV'!K:K)</f>
        <v>125.95181999999991</v>
      </c>
      <c r="L116" s="17"/>
      <c r="M116" s="18"/>
      <c r="N116" s="17">
        <f>SUMIF('RECAP PDV'!$E:$E,$G116,'RECAP PDV'!N:N)</f>
        <v>519.72501</v>
      </c>
      <c r="O116" s="17"/>
      <c r="P116" s="18"/>
      <c r="Q116" s="16"/>
      <c r="R116" s="16"/>
      <c r="S116" s="18"/>
      <c r="T116" s="17">
        <f>SUMIF('RECAP PDV'!$E:$E,$G116,'RECAP PDV'!T:T)</f>
        <v>8</v>
      </c>
      <c r="U116" s="16"/>
      <c r="V116" s="18"/>
      <c r="W116" s="17"/>
      <c r="X116" s="16"/>
      <c r="Y116" s="18"/>
      <c r="Z116" s="17">
        <f>SUMIF('RECAP PDV'!E:E,G116,'RECAP PDV'!Z:Z)</f>
        <v>5</v>
      </c>
      <c r="AA116" s="16"/>
      <c r="AB116" s="18"/>
      <c r="AI116" s="30" t="e">
        <f t="shared" si="25"/>
        <v>#REF!</v>
      </c>
      <c r="AJ116" s="31" t="e">
        <f t="shared" si="1"/>
        <v>#REF!</v>
      </c>
      <c r="AK116" s="31" t="e">
        <f t="shared" si="2"/>
        <v>#REF!</v>
      </c>
      <c r="AL116" s="31" t="e">
        <f t="shared" si="3"/>
        <v>#REF!</v>
      </c>
      <c r="AM116" s="32" t="e">
        <f t="shared" si="4"/>
        <v>#REF!</v>
      </c>
      <c r="AN116" s="30" t="e">
        <f t="shared" si="26"/>
        <v>#REF!</v>
      </c>
      <c r="AO116" s="31" t="e">
        <f t="shared" si="6"/>
        <v>#REF!</v>
      </c>
      <c r="AP116" s="31" t="e">
        <f t="shared" si="7"/>
        <v>#REF!</v>
      </c>
      <c r="AQ116" s="31" t="e">
        <f t="shared" si="8"/>
        <v>#REF!</v>
      </c>
      <c r="AR116" s="32" t="e">
        <f t="shared" si="9"/>
        <v>#REF!</v>
      </c>
      <c r="AS116" s="30" t="e">
        <f t="shared" si="27"/>
        <v>#REF!</v>
      </c>
      <c r="AT116" s="31" t="e">
        <f t="shared" si="11"/>
        <v>#REF!</v>
      </c>
      <c r="AU116" s="31" t="e">
        <f t="shared" si="12"/>
        <v>#REF!</v>
      </c>
      <c r="AV116" s="31" t="e">
        <f t="shared" si="13"/>
        <v>#REF!</v>
      </c>
      <c r="AW116" s="32" t="e">
        <f t="shared" si="14"/>
        <v>#REF!</v>
      </c>
      <c r="AX116" s="30" t="e">
        <f t="shared" si="28"/>
        <v>#REF!</v>
      </c>
      <c r="AY116" s="31" t="e">
        <f t="shared" si="16"/>
        <v>#REF!</v>
      </c>
      <c r="AZ116" s="31" t="e">
        <f t="shared" si="17"/>
        <v>#REF!</v>
      </c>
      <c r="BA116" s="31" t="e">
        <f t="shared" si="18"/>
        <v>#REF!</v>
      </c>
      <c r="BB116" s="32" t="e">
        <f t="shared" si="19"/>
        <v>#REF!</v>
      </c>
      <c r="BC116" s="30" t="e">
        <f t="shared" si="29"/>
        <v>#REF!</v>
      </c>
      <c r="BD116" s="31" t="e">
        <f t="shared" si="21"/>
        <v>#REF!</v>
      </c>
      <c r="BE116" s="31" t="e">
        <f t="shared" si="22"/>
        <v>#REF!</v>
      </c>
      <c r="BF116" s="31" t="e">
        <f t="shared" si="23"/>
        <v>#REF!</v>
      </c>
      <c r="BG116" s="32" t="e">
        <f t="shared" si="24"/>
        <v>#REF!</v>
      </c>
    </row>
    <row r="117" spans="3:59" ht="15.75" thickBot="1" x14ac:dyDescent="0.3">
      <c r="C117" s="26">
        <v>264</v>
      </c>
      <c r="D117" s="27" t="s">
        <v>385</v>
      </c>
      <c r="E117" s="26">
        <v>5169</v>
      </c>
      <c r="F117" s="28" t="s">
        <v>151</v>
      </c>
      <c r="G117" s="34">
        <v>4180</v>
      </c>
      <c r="H117" s="28" t="s">
        <v>164</v>
      </c>
      <c r="I117" s="29"/>
      <c r="K117" s="17">
        <f>SUMIF('RECAP PDV'!$E:$E,$G117,'RECAP PDV'!K:K)</f>
        <v>214.50835999999998</v>
      </c>
      <c r="L117" s="17"/>
      <c r="M117" s="18"/>
      <c r="N117" s="17">
        <f>SUMIF('RECAP PDV'!$E:$E,$G117,'RECAP PDV'!N:N)</f>
        <v>598.44259999999997</v>
      </c>
      <c r="O117" s="17"/>
      <c r="P117" s="18"/>
      <c r="Q117" s="16"/>
      <c r="R117" s="16"/>
      <c r="S117" s="18"/>
      <c r="T117" s="17">
        <f>SUMIF('RECAP PDV'!$E:$E,$G117,'RECAP PDV'!T:T)</f>
        <v>8</v>
      </c>
      <c r="U117" s="16"/>
      <c r="V117" s="18"/>
      <c r="W117" s="17"/>
      <c r="X117" s="16"/>
      <c r="Y117" s="18"/>
      <c r="Z117" s="17">
        <f>SUMIF('RECAP PDV'!E:E,G117,'RECAP PDV'!Z:Z)</f>
        <v>0</v>
      </c>
      <c r="AA117" s="16"/>
      <c r="AB117" s="18"/>
      <c r="AI117" s="30" t="e">
        <f t="shared" si="25"/>
        <v>#REF!</v>
      </c>
      <c r="AJ117" s="31" t="e">
        <f t="shared" si="1"/>
        <v>#REF!</v>
      </c>
      <c r="AK117" s="31" t="e">
        <f t="shared" si="2"/>
        <v>#REF!</v>
      </c>
      <c r="AL117" s="31" t="e">
        <f t="shared" si="3"/>
        <v>#REF!</v>
      </c>
      <c r="AM117" s="32" t="e">
        <f t="shared" si="4"/>
        <v>#REF!</v>
      </c>
      <c r="AN117" s="30" t="e">
        <f t="shared" si="26"/>
        <v>#REF!</v>
      </c>
      <c r="AO117" s="31" t="e">
        <f t="shared" si="6"/>
        <v>#REF!</v>
      </c>
      <c r="AP117" s="31" t="e">
        <f t="shared" si="7"/>
        <v>#REF!</v>
      </c>
      <c r="AQ117" s="31" t="e">
        <f t="shared" si="8"/>
        <v>#REF!</v>
      </c>
      <c r="AR117" s="32" t="e">
        <f t="shared" si="9"/>
        <v>#REF!</v>
      </c>
      <c r="AS117" s="30" t="e">
        <f t="shared" si="27"/>
        <v>#REF!</v>
      </c>
      <c r="AT117" s="31" t="e">
        <f t="shared" si="11"/>
        <v>#REF!</v>
      </c>
      <c r="AU117" s="31" t="e">
        <f t="shared" si="12"/>
        <v>#REF!</v>
      </c>
      <c r="AV117" s="31" t="e">
        <f t="shared" si="13"/>
        <v>#REF!</v>
      </c>
      <c r="AW117" s="32" t="e">
        <f t="shared" si="14"/>
        <v>#REF!</v>
      </c>
      <c r="AX117" s="30" t="e">
        <f t="shared" si="28"/>
        <v>#REF!</v>
      </c>
      <c r="AY117" s="31" t="e">
        <f t="shared" si="16"/>
        <v>#REF!</v>
      </c>
      <c r="AZ117" s="31" t="e">
        <f t="shared" si="17"/>
        <v>#REF!</v>
      </c>
      <c r="BA117" s="31" t="e">
        <f t="shared" si="18"/>
        <v>#REF!</v>
      </c>
      <c r="BB117" s="32" t="e">
        <f t="shared" si="19"/>
        <v>#REF!</v>
      </c>
      <c r="BC117" s="30" t="e">
        <f t="shared" si="29"/>
        <v>#REF!</v>
      </c>
      <c r="BD117" s="31" t="e">
        <f t="shared" si="21"/>
        <v>#REF!</v>
      </c>
      <c r="BE117" s="31" t="e">
        <f t="shared" si="22"/>
        <v>#REF!</v>
      </c>
      <c r="BF117" s="31" t="e">
        <f t="shared" si="23"/>
        <v>#REF!</v>
      </c>
      <c r="BG117" s="32" t="e">
        <f t="shared" si="24"/>
        <v>#REF!</v>
      </c>
    </row>
    <row r="118" spans="3:59" ht="15.75" thickBot="1" x14ac:dyDescent="0.3">
      <c r="C118" s="26">
        <v>264</v>
      </c>
      <c r="D118" s="27" t="s">
        <v>385</v>
      </c>
      <c r="E118" s="26">
        <v>5169</v>
      </c>
      <c r="F118" s="28" t="s">
        <v>151</v>
      </c>
      <c r="G118" s="34">
        <v>4185</v>
      </c>
      <c r="H118" s="28" t="s">
        <v>165</v>
      </c>
      <c r="I118" s="29"/>
      <c r="K118" s="17">
        <f>SUMIF('RECAP PDV'!$E:$E,$G118,'RECAP PDV'!K:K)</f>
        <v>-56.567799999999949</v>
      </c>
      <c r="L118" s="17"/>
      <c r="M118" s="18"/>
      <c r="N118" s="17">
        <f>SUMIF('RECAP PDV'!$E:$E,$G118,'RECAP PDV'!N:N)</f>
        <v>761.54992000000004</v>
      </c>
      <c r="O118" s="17"/>
      <c r="P118" s="18"/>
      <c r="Q118" s="16"/>
      <c r="R118" s="16"/>
      <c r="S118" s="18"/>
      <c r="T118" s="17">
        <f>SUMIF('RECAP PDV'!$E:$E,$G118,'RECAP PDV'!T:T)</f>
        <v>9</v>
      </c>
      <c r="U118" s="16"/>
      <c r="V118" s="18"/>
      <c r="W118" s="17"/>
      <c r="X118" s="16"/>
      <c r="Y118" s="18"/>
      <c r="Z118" s="17">
        <f>SUMIF('RECAP PDV'!E:E,G118,'RECAP PDV'!Z:Z)</f>
        <v>1</v>
      </c>
      <c r="AA118" s="16"/>
      <c r="AB118" s="18"/>
      <c r="AI118" s="30" t="e">
        <f t="shared" si="25"/>
        <v>#REF!</v>
      </c>
      <c r="AJ118" s="31" t="e">
        <f t="shared" si="1"/>
        <v>#REF!</v>
      </c>
      <c r="AK118" s="31" t="e">
        <f t="shared" si="2"/>
        <v>#REF!</v>
      </c>
      <c r="AL118" s="31" t="e">
        <f t="shared" si="3"/>
        <v>#REF!</v>
      </c>
      <c r="AM118" s="32" t="e">
        <f t="shared" si="4"/>
        <v>#REF!</v>
      </c>
      <c r="AN118" s="30" t="e">
        <f t="shared" si="26"/>
        <v>#REF!</v>
      </c>
      <c r="AO118" s="31" t="e">
        <f t="shared" si="6"/>
        <v>#REF!</v>
      </c>
      <c r="AP118" s="31" t="e">
        <f t="shared" si="7"/>
        <v>#REF!</v>
      </c>
      <c r="AQ118" s="31" t="e">
        <f t="shared" si="8"/>
        <v>#REF!</v>
      </c>
      <c r="AR118" s="32" t="e">
        <f t="shared" si="9"/>
        <v>#REF!</v>
      </c>
      <c r="AS118" s="30" t="e">
        <f t="shared" si="27"/>
        <v>#REF!</v>
      </c>
      <c r="AT118" s="31" t="e">
        <f t="shared" si="11"/>
        <v>#REF!</v>
      </c>
      <c r="AU118" s="31" t="e">
        <f t="shared" si="12"/>
        <v>#REF!</v>
      </c>
      <c r="AV118" s="31" t="e">
        <f t="shared" si="13"/>
        <v>#REF!</v>
      </c>
      <c r="AW118" s="32" t="e">
        <f t="shared" si="14"/>
        <v>#REF!</v>
      </c>
      <c r="AX118" s="30" t="e">
        <f t="shared" si="28"/>
        <v>#REF!</v>
      </c>
      <c r="AY118" s="31" t="e">
        <f t="shared" si="16"/>
        <v>#REF!</v>
      </c>
      <c r="AZ118" s="31" t="e">
        <f t="shared" si="17"/>
        <v>#REF!</v>
      </c>
      <c r="BA118" s="31" t="e">
        <f t="shared" si="18"/>
        <v>#REF!</v>
      </c>
      <c r="BB118" s="32" t="e">
        <f t="shared" si="19"/>
        <v>#REF!</v>
      </c>
      <c r="BC118" s="30" t="e">
        <f t="shared" si="29"/>
        <v>#REF!</v>
      </c>
      <c r="BD118" s="31" t="e">
        <f t="shared" si="21"/>
        <v>#REF!</v>
      </c>
      <c r="BE118" s="31" t="e">
        <f t="shared" si="22"/>
        <v>#REF!</v>
      </c>
      <c r="BF118" s="31" t="e">
        <f t="shared" si="23"/>
        <v>#REF!</v>
      </c>
      <c r="BG118" s="32" t="e">
        <f t="shared" si="24"/>
        <v>#REF!</v>
      </c>
    </row>
    <row r="119" spans="3:59" ht="15.75" thickBot="1" x14ac:dyDescent="0.3">
      <c r="C119" s="26">
        <v>264</v>
      </c>
      <c r="D119" s="27" t="s">
        <v>385</v>
      </c>
      <c r="E119" s="26">
        <v>5169</v>
      </c>
      <c r="F119" s="28" t="s">
        <v>151</v>
      </c>
      <c r="G119" s="34">
        <v>4178</v>
      </c>
      <c r="H119" s="28" t="s">
        <v>166</v>
      </c>
      <c r="I119" s="29"/>
      <c r="K119" s="17">
        <f>SUMIF('RECAP PDV'!$E:$E,$G119,'RECAP PDV'!K:K)</f>
        <v>825.93123999999989</v>
      </c>
      <c r="L119" s="17"/>
      <c r="M119" s="18"/>
      <c r="N119" s="17">
        <f>SUMIF('RECAP PDV'!$E:$E,$G119,'RECAP PDV'!N:N)</f>
        <v>1412.86382</v>
      </c>
      <c r="O119" s="17"/>
      <c r="P119" s="18"/>
      <c r="Q119" s="16"/>
      <c r="R119" s="16"/>
      <c r="S119" s="18"/>
      <c r="T119" s="17">
        <f>SUMIF('RECAP PDV'!$E:$E,$G119,'RECAP PDV'!T:T)</f>
        <v>16</v>
      </c>
      <c r="U119" s="16"/>
      <c r="V119" s="18"/>
      <c r="W119" s="17"/>
      <c r="X119" s="16"/>
      <c r="Y119" s="18"/>
      <c r="Z119" s="17">
        <f>SUMIF('RECAP PDV'!E:E,G119,'RECAP PDV'!Z:Z)</f>
        <v>4</v>
      </c>
      <c r="AA119" s="16"/>
      <c r="AB119" s="18"/>
      <c r="AI119" s="30" t="e">
        <f t="shared" si="25"/>
        <v>#REF!</v>
      </c>
      <c r="AJ119" s="31" t="e">
        <f t="shared" si="1"/>
        <v>#REF!</v>
      </c>
      <c r="AK119" s="31" t="e">
        <f t="shared" si="2"/>
        <v>#REF!</v>
      </c>
      <c r="AL119" s="31" t="e">
        <f t="shared" si="3"/>
        <v>#REF!</v>
      </c>
      <c r="AM119" s="32" t="e">
        <f t="shared" si="4"/>
        <v>#REF!</v>
      </c>
      <c r="AN119" s="30" t="e">
        <f t="shared" si="26"/>
        <v>#REF!</v>
      </c>
      <c r="AO119" s="31" t="e">
        <f t="shared" si="6"/>
        <v>#REF!</v>
      </c>
      <c r="AP119" s="31" t="e">
        <f t="shared" si="7"/>
        <v>#REF!</v>
      </c>
      <c r="AQ119" s="31" t="e">
        <f t="shared" si="8"/>
        <v>#REF!</v>
      </c>
      <c r="AR119" s="32" t="e">
        <f t="shared" si="9"/>
        <v>#REF!</v>
      </c>
      <c r="AS119" s="30" t="e">
        <f t="shared" si="27"/>
        <v>#REF!</v>
      </c>
      <c r="AT119" s="31" t="e">
        <f t="shared" si="11"/>
        <v>#REF!</v>
      </c>
      <c r="AU119" s="31" t="e">
        <f t="shared" si="12"/>
        <v>#REF!</v>
      </c>
      <c r="AV119" s="31" t="e">
        <f t="shared" si="13"/>
        <v>#REF!</v>
      </c>
      <c r="AW119" s="32" t="e">
        <f t="shared" si="14"/>
        <v>#REF!</v>
      </c>
      <c r="AX119" s="30" t="e">
        <f t="shared" si="28"/>
        <v>#REF!</v>
      </c>
      <c r="AY119" s="31" t="e">
        <f t="shared" si="16"/>
        <v>#REF!</v>
      </c>
      <c r="AZ119" s="31" t="e">
        <f t="shared" si="17"/>
        <v>#REF!</v>
      </c>
      <c r="BA119" s="31" t="e">
        <f t="shared" si="18"/>
        <v>#REF!</v>
      </c>
      <c r="BB119" s="32" t="e">
        <f t="shared" si="19"/>
        <v>#REF!</v>
      </c>
      <c r="BC119" s="30" t="e">
        <f t="shared" si="29"/>
        <v>#REF!</v>
      </c>
      <c r="BD119" s="31" t="e">
        <f t="shared" si="21"/>
        <v>#REF!</v>
      </c>
      <c r="BE119" s="31" t="e">
        <f t="shared" si="22"/>
        <v>#REF!</v>
      </c>
      <c r="BF119" s="31" t="e">
        <f t="shared" si="23"/>
        <v>#REF!</v>
      </c>
      <c r="BG119" s="32" t="e">
        <f t="shared" si="24"/>
        <v>#REF!</v>
      </c>
    </row>
    <row r="120" spans="3:59" ht="15.75" thickBot="1" x14ac:dyDescent="0.3">
      <c r="C120" s="26">
        <v>264</v>
      </c>
      <c r="D120" s="27" t="s">
        <v>385</v>
      </c>
      <c r="E120" s="26">
        <v>5169</v>
      </c>
      <c r="F120" s="28" t="s">
        <v>151</v>
      </c>
      <c r="G120" s="34">
        <v>4179</v>
      </c>
      <c r="H120" s="28" t="s">
        <v>168</v>
      </c>
      <c r="I120" s="29"/>
      <c r="K120" s="17">
        <f>SUMIF('RECAP PDV'!$E:$E,$G120,'RECAP PDV'!K:K)</f>
        <v>167.86363</v>
      </c>
      <c r="L120" s="17"/>
      <c r="M120" s="18"/>
      <c r="N120" s="17">
        <f>SUMIF('RECAP PDV'!$E:$E,$G120,'RECAP PDV'!N:N)</f>
        <v>30.561440000000001</v>
      </c>
      <c r="O120" s="17"/>
      <c r="P120" s="18"/>
      <c r="Q120" s="16"/>
      <c r="R120" s="16"/>
      <c r="S120" s="18"/>
      <c r="T120" s="17">
        <f>SUMIF('RECAP PDV'!$E:$E,$G120,'RECAP PDV'!T:T)</f>
        <v>4</v>
      </c>
      <c r="U120" s="16"/>
      <c r="V120" s="18"/>
      <c r="W120" s="17"/>
      <c r="X120" s="16"/>
      <c r="Y120" s="18"/>
      <c r="Z120" s="17">
        <f>SUMIF('RECAP PDV'!E:E,G120,'RECAP PDV'!Z:Z)</f>
        <v>-2</v>
      </c>
      <c r="AA120" s="16"/>
      <c r="AB120" s="18"/>
      <c r="AI120" s="30" t="e">
        <f t="shared" si="25"/>
        <v>#REF!</v>
      </c>
      <c r="AJ120" s="31" t="e">
        <f t="shared" si="1"/>
        <v>#REF!</v>
      </c>
      <c r="AK120" s="31" t="e">
        <f t="shared" si="2"/>
        <v>#REF!</v>
      </c>
      <c r="AL120" s="31" t="e">
        <f t="shared" si="3"/>
        <v>#REF!</v>
      </c>
      <c r="AM120" s="32" t="e">
        <f t="shared" si="4"/>
        <v>#REF!</v>
      </c>
      <c r="AN120" s="30" t="e">
        <f t="shared" si="26"/>
        <v>#REF!</v>
      </c>
      <c r="AO120" s="31" t="e">
        <f t="shared" si="6"/>
        <v>#REF!</v>
      </c>
      <c r="AP120" s="31" t="e">
        <f t="shared" si="7"/>
        <v>#REF!</v>
      </c>
      <c r="AQ120" s="31" t="e">
        <f t="shared" si="8"/>
        <v>#REF!</v>
      </c>
      <c r="AR120" s="32" t="e">
        <f t="shared" si="9"/>
        <v>#REF!</v>
      </c>
      <c r="AS120" s="30" t="e">
        <f t="shared" si="27"/>
        <v>#REF!</v>
      </c>
      <c r="AT120" s="31" t="e">
        <f t="shared" si="11"/>
        <v>#REF!</v>
      </c>
      <c r="AU120" s="31" t="e">
        <f t="shared" si="12"/>
        <v>#REF!</v>
      </c>
      <c r="AV120" s="31" t="e">
        <f t="shared" si="13"/>
        <v>#REF!</v>
      </c>
      <c r="AW120" s="32" t="e">
        <f t="shared" si="14"/>
        <v>#REF!</v>
      </c>
      <c r="AX120" s="30" t="e">
        <f t="shared" si="28"/>
        <v>#REF!</v>
      </c>
      <c r="AY120" s="31" t="e">
        <f t="shared" si="16"/>
        <v>#REF!</v>
      </c>
      <c r="AZ120" s="31" t="e">
        <f t="shared" si="17"/>
        <v>#REF!</v>
      </c>
      <c r="BA120" s="31" t="e">
        <f t="shared" si="18"/>
        <v>#REF!</v>
      </c>
      <c r="BB120" s="32" t="e">
        <f t="shared" si="19"/>
        <v>#REF!</v>
      </c>
      <c r="BC120" s="30" t="e">
        <f t="shared" si="29"/>
        <v>#REF!</v>
      </c>
      <c r="BD120" s="31" t="e">
        <f t="shared" si="21"/>
        <v>#REF!</v>
      </c>
      <c r="BE120" s="31" t="e">
        <f t="shared" si="22"/>
        <v>#REF!</v>
      </c>
      <c r="BF120" s="31" t="e">
        <f t="shared" si="23"/>
        <v>#REF!</v>
      </c>
      <c r="BG120" s="32" t="e">
        <f t="shared" si="24"/>
        <v>#REF!</v>
      </c>
    </row>
    <row r="121" spans="3:59" ht="15.75" thickBot="1" x14ac:dyDescent="0.3">
      <c r="C121" s="26">
        <v>264</v>
      </c>
      <c r="D121" s="27" t="s">
        <v>385</v>
      </c>
      <c r="E121" s="26">
        <v>5169</v>
      </c>
      <c r="F121" s="28" t="s">
        <v>151</v>
      </c>
      <c r="G121" s="34">
        <v>4194</v>
      </c>
      <c r="H121" s="28" t="s">
        <v>169</v>
      </c>
      <c r="I121" s="29"/>
      <c r="K121" s="17">
        <f>SUMIF('RECAP PDV'!$E:$E,$G121,'RECAP PDV'!K:K)</f>
        <v>2713.7104999999997</v>
      </c>
      <c r="L121" s="17"/>
      <c r="M121" s="18"/>
      <c r="N121" s="17">
        <f>SUMIF('RECAP PDV'!$E:$E,$G121,'RECAP PDV'!N:N)</f>
        <v>1674.7762700000001</v>
      </c>
      <c r="O121" s="17"/>
      <c r="P121" s="18"/>
      <c r="Q121" s="16"/>
      <c r="R121" s="16"/>
      <c r="S121" s="18"/>
      <c r="T121" s="17">
        <f>SUMIF('RECAP PDV'!$E:$E,$G121,'RECAP PDV'!T:T)</f>
        <v>20</v>
      </c>
      <c r="U121" s="16"/>
      <c r="V121" s="18"/>
      <c r="W121" s="17"/>
      <c r="X121" s="16"/>
      <c r="Y121" s="18"/>
      <c r="Z121" s="17">
        <f>SUMIF('RECAP PDV'!E:E,G121,'RECAP PDV'!Z:Z)</f>
        <v>-7</v>
      </c>
      <c r="AA121" s="16"/>
      <c r="AB121" s="18"/>
      <c r="AI121" s="30" t="e">
        <f t="shared" si="25"/>
        <v>#REF!</v>
      </c>
      <c r="AJ121" s="31" t="e">
        <f t="shared" si="1"/>
        <v>#REF!</v>
      </c>
      <c r="AK121" s="31" t="e">
        <f t="shared" si="2"/>
        <v>#REF!</v>
      </c>
      <c r="AL121" s="31" t="e">
        <f t="shared" si="3"/>
        <v>#REF!</v>
      </c>
      <c r="AM121" s="32" t="e">
        <f t="shared" si="4"/>
        <v>#REF!</v>
      </c>
      <c r="AN121" s="30" t="e">
        <f t="shared" si="26"/>
        <v>#REF!</v>
      </c>
      <c r="AO121" s="31" t="e">
        <f t="shared" si="6"/>
        <v>#REF!</v>
      </c>
      <c r="AP121" s="31" t="e">
        <f t="shared" si="7"/>
        <v>#REF!</v>
      </c>
      <c r="AQ121" s="31" t="e">
        <f t="shared" si="8"/>
        <v>#REF!</v>
      </c>
      <c r="AR121" s="32" t="e">
        <f t="shared" si="9"/>
        <v>#REF!</v>
      </c>
      <c r="AS121" s="30" t="e">
        <f t="shared" si="27"/>
        <v>#REF!</v>
      </c>
      <c r="AT121" s="31" t="e">
        <f t="shared" si="11"/>
        <v>#REF!</v>
      </c>
      <c r="AU121" s="31" t="e">
        <f t="shared" si="12"/>
        <v>#REF!</v>
      </c>
      <c r="AV121" s="31" t="e">
        <f t="shared" si="13"/>
        <v>#REF!</v>
      </c>
      <c r="AW121" s="32" t="e">
        <f t="shared" si="14"/>
        <v>#REF!</v>
      </c>
      <c r="AX121" s="30" t="e">
        <f t="shared" si="28"/>
        <v>#REF!</v>
      </c>
      <c r="AY121" s="31" t="e">
        <f t="shared" si="16"/>
        <v>#REF!</v>
      </c>
      <c r="AZ121" s="31" t="e">
        <f t="shared" si="17"/>
        <v>#REF!</v>
      </c>
      <c r="BA121" s="31" t="e">
        <f t="shared" si="18"/>
        <v>#REF!</v>
      </c>
      <c r="BB121" s="32" t="e">
        <f t="shared" si="19"/>
        <v>#REF!</v>
      </c>
      <c r="BC121" s="30" t="e">
        <f t="shared" si="29"/>
        <v>#REF!</v>
      </c>
      <c r="BD121" s="31" t="e">
        <f t="shared" si="21"/>
        <v>#REF!</v>
      </c>
      <c r="BE121" s="31" t="e">
        <f t="shared" si="22"/>
        <v>#REF!</v>
      </c>
      <c r="BF121" s="31" t="e">
        <f t="shared" si="23"/>
        <v>#REF!</v>
      </c>
      <c r="BG121" s="32" t="e">
        <f t="shared" si="24"/>
        <v>#REF!</v>
      </c>
    </row>
    <row r="122" spans="3:59" ht="15.75" thickBot="1" x14ac:dyDescent="0.3">
      <c r="C122" s="26">
        <v>264</v>
      </c>
      <c r="D122" s="27" t="s">
        <v>385</v>
      </c>
      <c r="E122" s="26">
        <v>5169</v>
      </c>
      <c r="F122" s="28" t="s">
        <v>151</v>
      </c>
      <c r="G122" s="34">
        <v>4181</v>
      </c>
      <c r="H122" s="28" t="s">
        <v>171</v>
      </c>
      <c r="I122" s="29"/>
      <c r="K122" s="17">
        <f>SUMIF('RECAP PDV'!$E:$E,$G122,'RECAP PDV'!K:K)</f>
        <v>439.24613999999985</v>
      </c>
      <c r="L122" s="17"/>
      <c r="M122" s="18"/>
      <c r="N122" s="17">
        <f>SUMIF('RECAP PDV'!$E:$E,$G122,'RECAP PDV'!N:N)</f>
        <v>1454.52979</v>
      </c>
      <c r="O122" s="17"/>
      <c r="P122" s="18"/>
      <c r="Q122" s="16"/>
      <c r="R122" s="16"/>
      <c r="S122" s="18"/>
      <c r="T122" s="17">
        <f>SUMIF('RECAP PDV'!$E:$E,$G122,'RECAP PDV'!T:T)</f>
        <v>7</v>
      </c>
      <c r="U122" s="16"/>
      <c r="V122" s="18"/>
      <c r="W122" s="17"/>
      <c r="X122" s="16"/>
      <c r="Y122" s="18"/>
      <c r="Z122" s="17">
        <f>SUMIF('RECAP PDV'!E:E,G122,'RECAP PDV'!Z:Z)</f>
        <v>4</v>
      </c>
      <c r="AA122" s="16"/>
      <c r="AB122" s="18"/>
      <c r="AI122" s="30" t="e">
        <f t="shared" si="25"/>
        <v>#REF!</v>
      </c>
      <c r="AJ122" s="31" t="e">
        <f t="shared" si="1"/>
        <v>#REF!</v>
      </c>
      <c r="AK122" s="31" t="e">
        <f t="shared" si="2"/>
        <v>#REF!</v>
      </c>
      <c r="AL122" s="31" t="e">
        <f t="shared" si="3"/>
        <v>#REF!</v>
      </c>
      <c r="AM122" s="32" t="e">
        <f t="shared" si="4"/>
        <v>#REF!</v>
      </c>
      <c r="AN122" s="30" t="e">
        <f t="shared" si="26"/>
        <v>#REF!</v>
      </c>
      <c r="AO122" s="31" t="e">
        <f t="shared" si="6"/>
        <v>#REF!</v>
      </c>
      <c r="AP122" s="31" t="e">
        <f t="shared" si="7"/>
        <v>#REF!</v>
      </c>
      <c r="AQ122" s="31" t="e">
        <f t="shared" si="8"/>
        <v>#REF!</v>
      </c>
      <c r="AR122" s="32" t="e">
        <f t="shared" si="9"/>
        <v>#REF!</v>
      </c>
      <c r="AS122" s="30" t="e">
        <f t="shared" si="27"/>
        <v>#REF!</v>
      </c>
      <c r="AT122" s="31" t="e">
        <f t="shared" si="11"/>
        <v>#REF!</v>
      </c>
      <c r="AU122" s="31" t="e">
        <f t="shared" si="12"/>
        <v>#REF!</v>
      </c>
      <c r="AV122" s="31" t="e">
        <f t="shared" si="13"/>
        <v>#REF!</v>
      </c>
      <c r="AW122" s="32" t="e">
        <f t="shared" si="14"/>
        <v>#REF!</v>
      </c>
      <c r="AX122" s="30" t="e">
        <f t="shared" si="28"/>
        <v>#REF!</v>
      </c>
      <c r="AY122" s="31" t="e">
        <f t="shared" si="16"/>
        <v>#REF!</v>
      </c>
      <c r="AZ122" s="31" t="e">
        <f t="shared" si="17"/>
        <v>#REF!</v>
      </c>
      <c r="BA122" s="31" t="e">
        <f t="shared" si="18"/>
        <v>#REF!</v>
      </c>
      <c r="BB122" s="32" t="e">
        <f t="shared" si="19"/>
        <v>#REF!</v>
      </c>
      <c r="BC122" s="30" t="e">
        <f t="shared" si="29"/>
        <v>#REF!</v>
      </c>
      <c r="BD122" s="31" t="e">
        <f t="shared" si="21"/>
        <v>#REF!</v>
      </c>
      <c r="BE122" s="31" t="e">
        <f t="shared" si="22"/>
        <v>#REF!</v>
      </c>
      <c r="BF122" s="31" t="e">
        <f t="shared" si="23"/>
        <v>#REF!</v>
      </c>
      <c r="BG122" s="32" t="e">
        <f t="shared" si="24"/>
        <v>#REF!</v>
      </c>
    </row>
    <row r="123" spans="3:59" ht="15.75" thickBot="1" x14ac:dyDescent="0.3">
      <c r="C123" s="26">
        <v>264</v>
      </c>
      <c r="D123" s="27" t="s">
        <v>385</v>
      </c>
      <c r="E123" s="26">
        <v>5169</v>
      </c>
      <c r="F123" s="28" t="s">
        <v>151</v>
      </c>
      <c r="G123" s="34">
        <v>4183</v>
      </c>
      <c r="H123" s="28" t="s">
        <v>172</v>
      </c>
      <c r="I123" s="29"/>
      <c r="K123" s="17">
        <f>SUMIF('RECAP PDV'!$E:$E,$G123,'RECAP PDV'!K:K)</f>
        <v>-113.37066000000004</v>
      </c>
      <c r="L123" s="17"/>
      <c r="M123" s="18"/>
      <c r="N123" s="17">
        <f>SUMIF('RECAP PDV'!$E:$E,$G123,'RECAP PDV'!N:N)</f>
        <v>2470.60167</v>
      </c>
      <c r="O123" s="17"/>
      <c r="P123" s="18"/>
      <c r="Q123" s="16"/>
      <c r="R123" s="16"/>
      <c r="S123" s="18"/>
      <c r="T123" s="17">
        <f>SUMIF('RECAP PDV'!$E:$E,$G123,'RECAP PDV'!T:T)</f>
        <v>8</v>
      </c>
      <c r="U123" s="16"/>
      <c r="V123" s="18"/>
      <c r="W123" s="17"/>
      <c r="X123" s="16"/>
      <c r="Y123" s="18"/>
      <c r="Z123" s="17">
        <f>SUMIF('RECAP PDV'!E:E,G123,'RECAP PDV'!Z:Z)</f>
        <v>6</v>
      </c>
      <c r="AA123" s="16"/>
      <c r="AB123" s="18"/>
      <c r="AI123" s="30" t="e">
        <f t="shared" si="25"/>
        <v>#REF!</v>
      </c>
      <c r="AJ123" s="31" t="e">
        <f t="shared" si="1"/>
        <v>#REF!</v>
      </c>
      <c r="AK123" s="31" t="e">
        <f t="shared" si="2"/>
        <v>#REF!</v>
      </c>
      <c r="AL123" s="31" t="e">
        <f t="shared" si="3"/>
        <v>#REF!</v>
      </c>
      <c r="AM123" s="32" t="e">
        <f t="shared" si="4"/>
        <v>#REF!</v>
      </c>
      <c r="AN123" s="30" t="e">
        <f t="shared" si="26"/>
        <v>#REF!</v>
      </c>
      <c r="AO123" s="31" t="e">
        <f t="shared" si="6"/>
        <v>#REF!</v>
      </c>
      <c r="AP123" s="31" t="e">
        <f t="shared" si="7"/>
        <v>#REF!</v>
      </c>
      <c r="AQ123" s="31" t="e">
        <f t="shared" si="8"/>
        <v>#REF!</v>
      </c>
      <c r="AR123" s="32" t="e">
        <f t="shared" si="9"/>
        <v>#REF!</v>
      </c>
      <c r="AS123" s="30" t="e">
        <f t="shared" si="27"/>
        <v>#REF!</v>
      </c>
      <c r="AT123" s="31" t="e">
        <f t="shared" si="11"/>
        <v>#REF!</v>
      </c>
      <c r="AU123" s="31" t="e">
        <f t="shared" si="12"/>
        <v>#REF!</v>
      </c>
      <c r="AV123" s="31" t="e">
        <f t="shared" si="13"/>
        <v>#REF!</v>
      </c>
      <c r="AW123" s="32" t="e">
        <f t="shared" si="14"/>
        <v>#REF!</v>
      </c>
      <c r="AX123" s="30" t="e">
        <f t="shared" si="28"/>
        <v>#REF!</v>
      </c>
      <c r="AY123" s="31" t="e">
        <f t="shared" si="16"/>
        <v>#REF!</v>
      </c>
      <c r="AZ123" s="31" t="e">
        <f t="shared" si="17"/>
        <v>#REF!</v>
      </c>
      <c r="BA123" s="31" t="e">
        <f t="shared" si="18"/>
        <v>#REF!</v>
      </c>
      <c r="BB123" s="32" t="e">
        <f t="shared" si="19"/>
        <v>#REF!</v>
      </c>
      <c r="BC123" s="30" t="e">
        <f t="shared" si="29"/>
        <v>#REF!</v>
      </c>
      <c r="BD123" s="31" t="e">
        <f t="shared" si="21"/>
        <v>#REF!</v>
      </c>
      <c r="BE123" s="31" t="e">
        <f t="shared" si="22"/>
        <v>#REF!</v>
      </c>
      <c r="BF123" s="31" t="e">
        <f t="shared" si="23"/>
        <v>#REF!</v>
      </c>
      <c r="BG123" s="32" t="e">
        <f t="shared" si="24"/>
        <v>#REF!</v>
      </c>
    </row>
    <row r="124" spans="3:59" ht="15.75" thickBot="1" x14ac:dyDescent="0.3">
      <c r="C124" s="26">
        <v>30</v>
      </c>
      <c r="D124" s="27" t="s">
        <v>386</v>
      </c>
      <c r="E124" s="26">
        <v>6</v>
      </c>
      <c r="F124" s="28" t="s">
        <v>174</v>
      </c>
      <c r="G124" s="26">
        <v>551110</v>
      </c>
      <c r="H124" s="28" t="s">
        <v>175</v>
      </c>
      <c r="I124" s="29"/>
      <c r="K124" s="17">
        <f>SUMIF('RECAP PDV'!$E:$E,$G124,'RECAP PDV'!K:K)</f>
        <v>-625.96031000000005</v>
      </c>
      <c r="L124" s="17"/>
      <c r="M124" s="18"/>
      <c r="N124" s="17">
        <f>SUMIF('RECAP PDV'!$E:$E,$G124,'RECAP PDV'!N:N)</f>
        <v>189.70481000000001</v>
      </c>
      <c r="O124" s="17"/>
      <c r="P124" s="18"/>
      <c r="Q124" s="16"/>
      <c r="R124" s="16"/>
      <c r="S124" s="18"/>
      <c r="T124" s="17">
        <f>SUMIF('RECAP PDV'!$E:$E,$G124,'RECAP PDV'!T:T)</f>
        <v>12</v>
      </c>
      <c r="U124" s="16"/>
      <c r="V124" s="18"/>
      <c r="W124" s="17"/>
      <c r="X124" s="16"/>
      <c r="Y124" s="18"/>
      <c r="Z124" s="17">
        <f>SUMIF('RECAP PDV'!E:E,G124,'RECAP PDV'!Z:Z)</f>
        <v>1</v>
      </c>
      <c r="AA124" s="16"/>
      <c r="AB124" s="18"/>
      <c r="AI124" s="30" t="e">
        <f t="shared" si="25"/>
        <v>#REF!</v>
      </c>
      <c r="AJ124" s="31" t="e">
        <f t="shared" si="1"/>
        <v>#REF!</v>
      </c>
      <c r="AK124" s="31" t="e">
        <f t="shared" si="2"/>
        <v>#REF!</v>
      </c>
      <c r="AL124" s="31" t="e">
        <f t="shared" si="3"/>
        <v>#REF!</v>
      </c>
      <c r="AM124" s="32" t="e">
        <f t="shared" si="4"/>
        <v>#REF!</v>
      </c>
      <c r="AN124" s="30" t="e">
        <f t="shared" si="26"/>
        <v>#REF!</v>
      </c>
      <c r="AO124" s="31" t="e">
        <f t="shared" si="6"/>
        <v>#REF!</v>
      </c>
      <c r="AP124" s="31" t="e">
        <f t="shared" si="7"/>
        <v>#REF!</v>
      </c>
      <c r="AQ124" s="31" t="e">
        <f t="shared" si="8"/>
        <v>#REF!</v>
      </c>
      <c r="AR124" s="32" t="e">
        <f t="shared" si="9"/>
        <v>#REF!</v>
      </c>
      <c r="AS124" s="30" t="e">
        <f t="shared" si="27"/>
        <v>#REF!</v>
      </c>
      <c r="AT124" s="31" t="e">
        <f t="shared" si="11"/>
        <v>#REF!</v>
      </c>
      <c r="AU124" s="31" t="e">
        <f t="shared" si="12"/>
        <v>#REF!</v>
      </c>
      <c r="AV124" s="31" t="e">
        <f t="shared" si="13"/>
        <v>#REF!</v>
      </c>
      <c r="AW124" s="32" t="e">
        <f t="shared" si="14"/>
        <v>#REF!</v>
      </c>
      <c r="AX124" s="30" t="e">
        <f t="shared" si="28"/>
        <v>#REF!</v>
      </c>
      <c r="AY124" s="31" t="e">
        <f t="shared" si="16"/>
        <v>#REF!</v>
      </c>
      <c r="AZ124" s="31" t="e">
        <f t="shared" si="17"/>
        <v>#REF!</v>
      </c>
      <c r="BA124" s="31" t="e">
        <f t="shared" si="18"/>
        <v>#REF!</v>
      </c>
      <c r="BB124" s="32" t="e">
        <f t="shared" si="19"/>
        <v>#REF!</v>
      </c>
      <c r="BC124" s="30" t="e">
        <f t="shared" si="29"/>
        <v>#REF!</v>
      </c>
      <c r="BD124" s="31" t="e">
        <f t="shared" si="21"/>
        <v>#REF!</v>
      </c>
      <c r="BE124" s="31" t="e">
        <f t="shared" si="22"/>
        <v>#REF!</v>
      </c>
      <c r="BF124" s="31" t="e">
        <f t="shared" si="23"/>
        <v>#REF!</v>
      </c>
      <c r="BG124" s="32" t="e">
        <f t="shared" si="24"/>
        <v>#REF!</v>
      </c>
    </row>
    <row r="125" spans="3:59" ht="15.75" thickBot="1" x14ac:dyDescent="0.3">
      <c r="C125" s="26">
        <v>30</v>
      </c>
      <c r="D125" s="27" t="s">
        <v>386</v>
      </c>
      <c r="E125" s="26">
        <v>6</v>
      </c>
      <c r="F125" s="28" t="s">
        <v>174</v>
      </c>
      <c r="G125" s="26">
        <v>451101</v>
      </c>
      <c r="H125" s="28" t="s">
        <v>176</v>
      </c>
      <c r="I125" s="29"/>
      <c r="K125" s="17">
        <f>SUMIF('RECAP PDV'!$E:$E,$G125,'RECAP PDV'!K:K)</f>
        <v>2138.5764199999994</v>
      </c>
      <c r="L125" s="17"/>
      <c r="M125" s="18"/>
      <c r="N125" s="17">
        <f>SUMIF('RECAP PDV'!$E:$E,$G125,'RECAP PDV'!N:N)</f>
        <v>2270.2738800000002</v>
      </c>
      <c r="O125" s="17"/>
      <c r="P125" s="18"/>
      <c r="Q125" s="16"/>
      <c r="R125" s="16"/>
      <c r="S125" s="18"/>
      <c r="T125" s="17">
        <f>SUMIF('RECAP PDV'!$E:$E,$G125,'RECAP PDV'!T:T)</f>
        <v>67</v>
      </c>
      <c r="U125" s="16"/>
      <c r="V125" s="18"/>
      <c r="W125" s="17"/>
      <c r="X125" s="16"/>
      <c r="Y125" s="18"/>
      <c r="Z125" s="17">
        <f>SUMIF('RECAP PDV'!E:E,G125,'RECAP PDV'!Z:Z)</f>
        <v>6</v>
      </c>
      <c r="AA125" s="16"/>
      <c r="AB125" s="18"/>
      <c r="AI125" s="30" t="e">
        <f t="shared" si="25"/>
        <v>#REF!</v>
      </c>
      <c r="AJ125" s="31" t="e">
        <f t="shared" si="1"/>
        <v>#REF!</v>
      </c>
      <c r="AK125" s="31" t="e">
        <f t="shared" si="2"/>
        <v>#REF!</v>
      </c>
      <c r="AL125" s="31" t="e">
        <f t="shared" si="3"/>
        <v>#REF!</v>
      </c>
      <c r="AM125" s="32" t="e">
        <f t="shared" si="4"/>
        <v>#REF!</v>
      </c>
      <c r="AN125" s="30" t="e">
        <f t="shared" si="26"/>
        <v>#REF!</v>
      </c>
      <c r="AO125" s="31" t="e">
        <f t="shared" si="6"/>
        <v>#REF!</v>
      </c>
      <c r="AP125" s="31" t="e">
        <f t="shared" si="7"/>
        <v>#REF!</v>
      </c>
      <c r="AQ125" s="31" t="e">
        <f t="shared" si="8"/>
        <v>#REF!</v>
      </c>
      <c r="AR125" s="32" t="e">
        <f t="shared" si="9"/>
        <v>#REF!</v>
      </c>
      <c r="AS125" s="30" t="e">
        <f t="shared" si="27"/>
        <v>#REF!</v>
      </c>
      <c r="AT125" s="31" t="e">
        <f t="shared" si="11"/>
        <v>#REF!</v>
      </c>
      <c r="AU125" s="31" t="e">
        <f t="shared" si="12"/>
        <v>#REF!</v>
      </c>
      <c r="AV125" s="31" t="e">
        <f t="shared" si="13"/>
        <v>#REF!</v>
      </c>
      <c r="AW125" s="32" t="e">
        <f t="shared" si="14"/>
        <v>#REF!</v>
      </c>
      <c r="AX125" s="30" t="e">
        <f t="shared" si="28"/>
        <v>#REF!</v>
      </c>
      <c r="AY125" s="31" t="e">
        <f t="shared" si="16"/>
        <v>#REF!</v>
      </c>
      <c r="AZ125" s="31" t="e">
        <f t="shared" si="17"/>
        <v>#REF!</v>
      </c>
      <c r="BA125" s="31" t="e">
        <f t="shared" si="18"/>
        <v>#REF!</v>
      </c>
      <c r="BB125" s="32" t="e">
        <f t="shared" si="19"/>
        <v>#REF!</v>
      </c>
      <c r="BC125" s="30" t="e">
        <f t="shared" si="29"/>
        <v>#REF!</v>
      </c>
      <c r="BD125" s="31" t="e">
        <f t="shared" si="21"/>
        <v>#REF!</v>
      </c>
      <c r="BE125" s="31" t="e">
        <f t="shared" si="22"/>
        <v>#REF!</v>
      </c>
      <c r="BF125" s="31" t="e">
        <f t="shared" si="23"/>
        <v>#REF!</v>
      </c>
      <c r="BG125" s="32" t="e">
        <f t="shared" si="24"/>
        <v>#REF!</v>
      </c>
    </row>
    <row r="126" spans="3:59" ht="15.75" thickBot="1" x14ac:dyDescent="0.3">
      <c r="C126" s="26">
        <v>30</v>
      </c>
      <c r="D126" s="27" t="s">
        <v>386</v>
      </c>
      <c r="E126" s="26">
        <v>6</v>
      </c>
      <c r="F126" s="28" t="s">
        <v>174</v>
      </c>
      <c r="G126" s="26">
        <v>551103</v>
      </c>
      <c r="H126" s="28" t="s">
        <v>177</v>
      </c>
      <c r="I126" s="29"/>
      <c r="K126" s="17">
        <f>SUMIF('RECAP PDV'!$E:$E,$G126,'RECAP PDV'!K:K)</f>
        <v>464.24719999999996</v>
      </c>
      <c r="L126" s="17"/>
      <c r="M126" s="18"/>
      <c r="N126" s="17">
        <f>SUMIF('RECAP PDV'!$E:$E,$G126,'RECAP PDV'!N:N)</f>
        <v>24</v>
      </c>
      <c r="O126" s="17"/>
      <c r="P126" s="18"/>
      <c r="Q126" s="16"/>
      <c r="R126" s="16"/>
      <c r="S126" s="18"/>
      <c r="T126" s="17">
        <f>SUMIF('RECAP PDV'!$E:$E,$G126,'RECAP PDV'!T:T)</f>
        <v>11</v>
      </c>
      <c r="U126" s="16"/>
      <c r="V126" s="18"/>
      <c r="W126" s="17"/>
      <c r="X126" s="16"/>
      <c r="Y126" s="18"/>
      <c r="Z126" s="17">
        <f>SUMIF('RECAP PDV'!E:E,G126,'RECAP PDV'!Z:Z)</f>
        <v>-1</v>
      </c>
      <c r="AA126" s="16"/>
      <c r="AB126" s="18"/>
      <c r="AI126" s="30" t="e">
        <f t="shared" si="25"/>
        <v>#REF!</v>
      </c>
      <c r="AJ126" s="31" t="e">
        <f t="shared" si="1"/>
        <v>#REF!</v>
      </c>
      <c r="AK126" s="31" t="e">
        <f t="shared" si="2"/>
        <v>#REF!</v>
      </c>
      <c r="AL126" s="31" t="e">
        <f t="shared" si="3"/>
        <v>#REF!</v>
      </c>
      <c r="AM126" s="32" t="e">
        <f t="shared" si="4"/>
        <v>#REF!</v>
      </c>
      <c r="AN126" s="30" t="e">
        <f t="shared" si="26"/>
        <v>#REF!</v>
      </c>
      <c r="AO126" s="31" t="e">
        <f t="shared" si="6"/>
        <v>#REF!</v>
      </c>
      <c r="AP126" s="31" t="e">
        <f t="shared" si="7"/>
        <v>#REF!</v>
      </c>
      <c r="AQ126" s="31" t="e">
        <f t="shared" si="8"/>
        <v>#REF!</v>
      </c>
      <c r="AR126" s="32" t="e">
        <f t="shared" si="9"/>
        <v>#REF!</v>
      </c>
      <c r="AS126" s="30" t="e">
        <f t="shared" si="27"/>
        <v>#REF!</v>
      </c>
      <c r="AT126" s="31" t="e">
        <f t="shared" si="11"/>
        <v>#REF!</v>
      </c>
      <c r="AU126" s="31" t="e">
        <f t="shared" si="12"/>
        <v>#REF!</v>
      </c>
      <c r="AV126" s="31" t="e">
        <f t="shared" si="13"/>
        <v>#REF!</v>
      </c>
      <c r="AW126" s="32" t="e">
        <f t="shared" si="14"/>
        <v>#REF!</v>
      </c>
      <c r="AX126" s="30" t="e">
        <f t="shared" si="28"/>
        <v>#REF!</v>
      </c>
      <c r="AY126" s="31" t="e">
        <f t="shared" si="16"/>
        <v>#REF!</v>
      </c>
      <c r="AZ126" s="31" t="e">
        <f t="shared" si="17"/>
        <v>#REF!</v>
      </c>
      <c r="BA126" s="31" t="e">
        <f t="shared" si="18"/>
        <v>#REF!</v>
      </c>
      <c r="BB126" s="32" t="e">
        <f t="shared" si="19"/>
        <v>#REF!</v>
      </c>
      <c r="BC126" s="30" t="e">
        <f t="shared" si="29"/>
        <v>#REF!</v>
      </c>
      <c r="BD126" s="31" t="e">
        <f t="shared" si="21"/>
        <v>#REF!</v>
      </c>
      <c r="BE126" s="31" t="e">
        <f t="shared" si="22"/>
        <v>#REF!</v>
      </c>
      <c r="BF126" s="31" t="e">
        <f t="shared" si="23"/>
        <v>#REF!</v>
      </c>
      <c r="BG126" s="32" t="e">
        <f t="shared" si="24"/>
        <v>#REF!</v>
      </c>
    </row>
    <row r="127" spans="3:59" ht="15.75" thickBot="1" x14ac:dyDescent="0.3">
      <c r="C127" s="26">
        <v>30</v>
      </c>
      <c r="D127" s="27" t="s">
        <v>386</v>
      </c>
      <c r="E127" s="26">
        <v>6</v>
      </c>
      <c r="F127" s="28" t="s">
        <v>174</v>
      </c>
      <c r="G127" s="26">
        <v>551330</v>
      </c>
      <c r="H127" s="28" t="s">
        <v>178</v>
      </c>
      <c r="I127" s="29"/>
      <c r="K127" s="17">
        <f>SUMIF('RECAP PDV'!$E:$E,$G127,'RECAP PDV'!K:K)</f>
        <v>-2069.7050800000002</v>
      </c>
      <c r="L127" s="17"/>
      <c r="M127" s="18"/>
      <c r="N127" s="17">
        <f>SUMIF('RECAP PDV'!$E:$E,$G127,'RECAP PDV'!N:N)</f>
        <v>219</v>
      </c>
      <c r="O127" s="17"/>
      <c r="P127" s="18"/>
      <c r="Q127" s="16"/>
      <c r="R127" s="16"/>
      <c r="S127" s="18"/>
      <c r="T127" s="17">
        <f>SUMIF('RECAP PDV'!$E:$E,$G127,'RECAP PDV'!T:T)</f>
        <v>1</v>
      </c>
      <c r="U127" s="16"/>
      <c r="V127" s="18"/>
      <c r="W127" s="17"/>
      <c r="X127" s="16"/>
      <c r="Y127" s="18"/>
      <c r="Z127" s="17">
        <f>SUMIF('RECAP PDV'!E:E,G127,'RECAP PDV'!Z:Z)</f>
        <v>-6</v>
      </c>
      <c r="AA127" s="16"/>
      <c r="AB127" s="18"/>
      <c r="AI127" s="30" t="e">
        <f t="shared" si="25"/>
        <v>#REF!</v>
      </c>
      <c r="AJ127" s="31" t="e">
        <f t="shared" si="1"/>
        <v>#REF!</v>
      </c>
      <c r="AK127" s="31" t="e">
        <f t="shared" si="2"/>
        <v>#REF!</v>
      </c>
      <c r="AL127" s="31" t="e">
        <f t="shared" si="3"/>
        <v>#REF!</v>
      </c>
      <c r="AM127" s="32" t="e">
        <f t="shared" si="4"/>
        <v>#REF!</v>
      </c>
      <c r="AN127" s="30" t="e">
        <f t="shared" si="26"/>
        <v>#REF!</v>
      </c>
      <c r="AO127" s="31" t="e">
        <f t="shared" si="6"/>
        <v>#REF!</v>
      </c>
      <c r="AP127" s="31" t="e">
        <f t="shared" si="7"/>
        <v>#REF!</v>
      </c>
      <c r="AQ127" s="31" t="e">
        <f t="shared" si="8"/>
        <v>#REF!</v>
      </c>
      <c r="AR127" s="32" t="e">
        <f t="shared" si="9"/>
        <v>#REF!</v>
      </c>
      <c r="AS127" s="30" t="e">
        <f t="shared" si="27"/>
        <v>#REF!</v>
      </c>
      <c r="AT127" s="31" t="e">
        <f t="shared" si="11"/>
        <v>#REF!</v>
      </c>
      <c r="AU127" s="31" t="e">
        <f t="shared" si="12"/>
        <v>#REF!</v>
      </c>
      <c r="AV127" s="31" t="e">
        <f t="shared" si="13"/>
        <v>#REF!</v>
      </c>
      <c r="AW127" s="32" t="e">
        <f t="shared" si="14"/>
        <v>#REF!</v>
      </c>
      <c r="AX127" s="30" t="e">
        <f t="shared" si="28"/>
        <v>#REF!</v>
      </c>
      <c r="AY127" s="31" t="e">
        <f t="shared" si="16"/>
        <v>#REF!</v>
      </c>
      <c r="AZ127" s="31" t="e">
        <f t="shared" si="17"/>
        <v>#REF!</v>
      </c>
      <c r="BA127" s="31" t="e">
        <f t="shared" si="18"/>
        <v>#REF!</v>
      </c>
      <c r="BB127" s="32" t="e">
        <f t="shared" si="19"/>
        <v>#REF!</v>
      </c>
      <c r="BC127" s="30" t="e">
        <f t="shared" si="29"/>
        <v>#REF!</v>
      </c>
      <c r="BD127" s="31" t="e">
        <f t="shared" si="21"/>
        <v>#REF!</v>
      </c>
      <c r="BE127" s="31" t="e">
        <f t="shared" si="22"/>
        <v>#REF!</v>
      </c>
      <c r="BF127" s="31" t="e">
        <f t="shared" si="23"/>
        <v>#REF!</v>
      </c>
      <c r="BG127" s="32" t="e">
        <f t="shared" si="24"/>
        <v>#REF!</v>
      </c>
    </row>
    <row r="128" spans="3:59" ht="15.75" thickBot="1" x14ac:dyDescent="0.3">
      <c r="C128" s="26">
        <v>30</v>
      </c>
      <c r="D128" s="27" t="s">
        <v>386</v>
      </c>
      <c r="E128" s="26">
        <v>6</v>
      </c>
      <c r="F128" s="28" t="s">
        <v>174</v>
      </c>
      <c r="G128" s="26">
        <v>451115</v>
      </c>
      <c r="H128" s="28" t="s">
        <v>179</v>
      </c>
      <c r="I128" s="29"/>
      <c r="K128" s="17">
        <f>SUMIF('RECAP PDV'!$E:$E,$G128,'RECAP PDV'!K:K)</f>
        <v>-370.20809000000003</v>
      </c>
      <c r="L128" s="17"/>
      <c r="M128" s="18"/>
      <c r="N128" s="17">
        <f>SUMIF('RECAP PDV'!$E:$E,$G128,'RECAP PDV'!N:N)</f>
        <v>646.91633999999999</v>
      </c>
      <c r="O128" s="17"/>
      <c r="P128" s="18"/>
      <c r="Q128" s="16"/>
      <c r="R128" s="16"/>
      <c r="S128" s="18"/>
      <c r="T128" s="17">
        <f>SUMIF('RECAP PDV'!$E:$E,$G128,'RECAP PDV'!T:T)</f>
        <v>9</v>
      </c>
      <c r="U128" s="16"/>
      <c r="V128" s="18"/>
      <c r="W128" s="17"/>
      <c r="X128" s="16"/>
      <c r="Y128" s="18"/>
      <c r="Z128" s="17">
        <f>SUMIF('RECAP PDV'!E:E,G128,'RECAP PDV'!Z:Z)</f>
        <v>2</v>
      </c>
      <c r="AA128" s="16"/>
      <c r="AB128" s="18"/>
      <c r="AI128" s="30" t="e">
        <f t="shared" si="25"/>
        <v>#REF!</v>
      </c>
      <c r="AJ128" s="31" t="e">
        <f t="shared" si="1"/>
        <v>#REF!</v>
      </c>
      <c r="AK128" s="31" t="e">
        <f t="shared" si="2"/>
        <v>#REF!</v>
      </c>
      <c r="AL128" s="31" t="e">
        <f t="shared" si="3"/>
        <v>#REF!</v>
      </c>
      <c r="AM128" s="32" t="e">
        <f t="shared" si="4"/>
        <v>#REF!</v>
      </c>
      <c r="AN128" s="30" t="e">
        <f t="shared" si="26"/>
        <v>#REF!</v>
      </c>
      <c r="AO128" s="31" t="e">
        <f t="shared" si="6"/>
        <v>#REF!</v>
      </c>
      <c r="AP128" s="31" t="e">
        <f t="shared" si="7"/>
        <v>#REF!</v>
      </c>
      <c r="AQ128" s="31" t="e">
        <f t="shared" si="8"/>
        <v>#REF!</v>
      </c>
      <c r="AR128" s="32" t="e">
        <f t="shared" si="9"/>
        <v>#REF!</v>
      </c>
      <c r="AS128" s="30" t="e">
        <f t="shared" si="27"/>
        <v>#REF!</v>
      </c>
      <c r="AT128" s="31" t="e">
        <f t="shared" si="11"/>
        <v>#REF!</v>
      </c>
      <c r="AU128" s="31" t="e">
        <f t="shared" si="12"/>
        <v>#REF!</v>
      </c>
      <c r="AV128" s="31" t="e">
        <f t="shared" si="13"/>
        <v>#REF!</v>
      </c>
      <c r="AW128" s="32" t="e">
        <f t="shared" si="14"/>
        <v>#REF!</v>
      </c>
      <c r="AX128" s="30" t="e">
        <f t="shared" si="28"/>
        <v>#REF!</v>
      </c>
      <c r="AY128" s="31" t="e">
        <f t="shared" si="16"/>
        <v>#REF!</v>
      </c>
      <c r="AZ128" s="31" t="e">
        <f t="shared" si="17"/>
        <v>#REF!</v>
      </c>
      <c r="BA128" s="31" t="e">
        <f t="shared" si="18"/>
        <v>#REF!</v>
      </c>
      <c r="BB128" s="32" t="e">
        <f t="shared" si="19"/>
        <v>#REF!</v>
      </c>
      <c r="BC128" s="30" t="e">
        <f t="shared" si="29"/>
        <v>#REF!</v>
      </c>
      <c r="BD128" s="31" t="e">
        <f t="shared" si="21"/>
        <v>#REF!</v>
      </c>
      <c r="BE128" s="31" t="e">
        <f t="shared" si="22"/>
        <v>#REF!</v>
      </c>
      <c r="BF128" s="31" t="e">
        <f t="shared" si="23"/>
        <v>#REF!</v>
      </c>
      <c r="BG128" s="32" t="e">
        <f t="shared" si="24"/>
        <v>#REF!</v>
      </c>
    </row>
    <row r="129" spans="3:59" ht="15.75" thickBot="1" x14ac:dyDescent="0.3">
      <c r="C129" s="26">
        <v>30</v>
      </c>
      <c r="D129" s="27" t="s">
        <v>386</v>
      </c>
      <c r="E129" s="26">
        <v>6</v>
      </c>
      <c r="F129" s="28" t="s">
        <v>174</v>
      </c>
      <c r="G129" s="26">
        <v>551128</v>
      </c>
      <c r="H129" s="28" t="s">
        <v>180</v>
      </c>
      <c r="I129" s="29"/>
      <c r="K129" s="17">
        <f>SUMIF('RECAP PDV'!$E:$E,$G129,'RECAP PDV'!K:K)</f>
        <v>501.20031000000006</v>
      </c>
      <c r="L129" s="17"/>
      <c r="M129" s="18"/>
      <c r="N129" s="17">
        <f>SUMIF('RECAP PDV'!$E:$E,$G129,'RECAP PDV'!N:N)</f>
        <v>772.61355000000003</v>
      </c>
      <c r="O129" s="17"/>
      <c r="P129" s="18"/>
      <c r="Q129" s="16"/>
      <c r="R129" s="16"/>
      <c r="S129" s="18"/>
      <c r="T129" s="17">
        <f>SUMIF('RECAP PDV'!$E:$E,$G129,'RECAP PDV'!T:T)</f>
        <v>3</v>
      </c>
      <c r="U129" s="16"/>
      <c r="V129" s="18"/>
      <c r="W129" s="17"/>
      <c r="X129" s="16"/>
      <c r="Y129" s="18"/>
      <c r="Z129" s="17">
        <f>SUMIF('RECAP PDV'!E:E,G129,'RECAP PDV'!Z:Z)</f>
        <v>-2</v>
      </c>
      <c r="AA129" s="16"/>
      <c r="AB129" s="18"/>
      <c r="AI129" s="30" t="e">
        <f t="shared" si="25"/>
        <v>#REF!</v>
      </c>
      <c r="AJ129" s="31" t="e">
        <f t="shared" si="1"/>
        <v>#REF!</v>
      </c>
      <c r="AK129" s="31" t="e">
        <f t="shared" si="2"/>
        <v>#REF!</v>
      </c>
      <c r="AL129" s="31" t="e">
        <f t="shared" si="3"/>
        <v>#REF!</v>
      </c>
      <c r="AM129" s="32" t="e">
        <f t="shared" si="4"/>
        <v>#REF!</v>
      </c>
      <c r="AN129" s="30" t="e">
        <f t="shared" si="26"/>
        <v>#REF!</v>
      </c>
      <c r="AO129" s="31" t="e">
        <f t="shared" si="6"/>
        <v>#REF!</v>
      </c>
      <c r="AP129" s="31" t="e">
        <f t="shared" si="7"/>
        <v>#REF!</v>
      </c>
      <c r="AQ129" s="31" t="e">
        <f t="shared" si="8"/>
        <v>#REF!</v>
      </c>
      <c r="AR129" s="32" t="e">
        <f t="shared" si="9"/>
        <v>#REF!</v>
      </c>
      <c r="AS129" s="30" t="e">
        <f t="shared" si="27"/>
        <v>#REF!</v>
      </c>
      <c r="AT129" s="31" t="e">
        <f t="shared" si="11"/>
        <v>#REF!</v>
      </c>
      <c r="AU129" s="31" t="e">
        <f t="shared" si="12"/>
        <v>#REF!</v>
      </c>
      <c r="AV129" s="31" t="e">
        <f t="shared" si="13"/>
        <v>#REF!</v>
      </c>
      <c r="AW129" s="32" t="e">
        <f t="shared" si="14"/>
        <v>#REF!</v>
      </c>
      <c r="AX129" s="30" t="e">
        <f t="shared" si="28"/>
        <v>#REF!</v>
      </c>
      <c r="AY129" s="31" t="e">
        <f t="shared" si="16"/>
        <v>#REF!</v>
      </c>
      <c r="AZ129" s="31" t="e">
        <f t="shared" si="17"/>
        <v>#REF!</v>
      </c>
      <c r="BA129" s="31" t="e">
        <f t="shared" si="18"/>
        <v>#REF!</v>
      </c>
      <c r="BB129" s="32" t="e">
        <f t="shared" si="19"/>
        <v>#REF!</v>
      </c>
      <c r="BC129" s="30" t="e">
        <f t="shared" si="29"/>
        <v>#REF!</v>
      </c>
      <c r="BD129" s="31" t="e">
        <f t="shared" si="21"/>
        <v>#REF!</v>
      </c>
      <c r="BE129" s="31" t="e">
        <f t="shared" si="22"/>
        <v>#REF!</v>
      </c>
      <c r="BF129" s="31" t="e">
        <f t="shared" si="23"/>
        <v>#REF!</v>
      </c>
      <c r="BG129" s="32" t="e">
        <f t="shared" si="24"/>
        <v>#REF!</v>
      </c>
    </row>
    <row r="130" spans="3:59" ht="15.75" thickBot="1" x14ac:dyDescent="0.3">
      <c r="C130" s="26">
        <v>30</v>
      </c>
      <c r="D130" s="27" t="s">
        <v>386</v>
      </c>
      <c r="E130" s="26">
        <v>6</v>
      </c>
      <c r="F130" s="28" t="s">
        <v>174</v>
      </c>
      <c r="G130" s="26">
        <v>451120</v>
      </c>
      <c r="H130" s="28" t="s">
        <v>181</v>
      </c>
      <c r="I130" s="29"/>
      <c r="K130" s="17">
        <f>SUMIF('RECAP PDV'!$E:$E,$G130,'RECAP PDV'!K:K)</f>
        <v>23.487940000000002</v>
      </c>
      <c r="L130" s="17"/>
      <c r="M130" s="18"/>
      <c r="N130" s="17">
        <f>SUMIF('RECAP PDV'!$E:$E,$G130,'RECAP PDV'!N:N)</f>
        <v>403.28500000000003</v>
      </c>
      <c r="O130" s="17"/>
      <c r="P130" s="18"/>
      <c r="Q130" s="16"/>
      <c r="R130" s="16"/>
      <c r="S130" s="18"/>
      <c r="T130" s="17">
        <f>SUMIF('RECAP PDV'!$E:$E,$G130,'RECAP PDV'!T:T)</f>
        <v>5</v>
      </c>
      <c r="U130" s="16"/>
      <c r="V130" s="18"/>
      <c r="W130" s="17"/>
      <c r="X130" s="16"/>
      <c r="Y130" s="18"/>
      <c r="Z130" s="17">
        <f>SUMIF('RECAP PDV'!E:E,G130,'RECAP PDV'!Z:Z)</f>
        <v>1</v>
      </c>
      <c r="AA130" s="16"/>
      <c r="AB130" s="18"/>
      <c r="AI130" s="30" t="e">
        <f t="shared" si="25"/>
        <v>#REF!</v>
      </c>
      <c r="AJ130" s="31" t="e">
        <f t="shared" si="1"/>
        <v>#REF!</v>
      </c>
      <c r="AK130" s="31" t="e">
        <f t="shared" si="2"/>
        <v>#REF!</v>
      </c>
      <c r="AL130" s="31" t="e">
        <f t="shared" si="3"/>
        <v>#REF!</v>
      </c>
      <c r="AM130" s="32" t="e">
        <f t="shared" si="4"/>
        <v>#REF!</v>
      </c>
      <c r="AN130" s="30" t="e">
        <f t="shared" si="26"/>
        <v>#REF!</v>
      </c>
      <c r="AO130" s="31" t="e">
        <f t="shared" si="6"/>
        <v>#REF!</v>
      </c>
      <c r="AP130" s="31" t="e">
        <f t="shared" si="7"/>
        <v>#REF!</v>
      </c>
      <c r="AQ130" s="31" t="e">
        <f t="shared" si="8"/>
        <v>#REF!</v>
      </c>
      <c r="AR130" s="32" t="e">
        <f t="shared" si="9"/>
        <v>#REF!</v>
      </c>
      <c r="AS130" s="30" t="e">
        <f t="shared" si="27"/>
        <v>#REF!</v>
      </c>
      <c r="AT130" s="31" t="e">
        <f t="shared" si="11"/>
        <v>#REF!</v>
      </c>
      <c r="AU130" s="31" t="e">
        <f t="shared" si="12"/>
        <v>#REF!</v>
      </c>
      <c r="AV130" s="31" t="e">
        <f t="shared" si="13"/>
        <v>#REF!</v>
      </c>
      <c r="AW130" s="32" t="e">
        <f t="shared" si="14"/>
        <v>#REF!</v>
      </c>
      <c r="AX130" s="30" t="e">
        <f t="shared" si="28"/>
        <v>#REF!</v>
      </c>
      <c r="AY130" s="31" t="e">
        <f t="shared" si="16"/>
        <v>#REF!</v>
      </c>
      <c r="AZ130" s="31" t="e">
        <f t="shared" si="17"/>
        <v>#REF!</v>
      </c>
      <c r="BA130" s="31" t="e">
        <f t="shared" si="18"/>
        <v>#REF!</v>
      </c>
      <c r="BB130" s="32" t="e">
        <f t="shared" si="19"/>
        <v>#REF!</v>
      </c>
      <c r="BC130" s="30" t="e">
        <f t="shared" si="29"/>
        <v>#REF!</v>
      </c>
      <c r="BD130" s="31" t="e">
        <f t="shared" si="21"/>
        <v>#REF!</v>
      </c>
      <c r="BE130" s="31" t="e">
        <f t="shared" si="22"/>
        <v>#REF!</v>
      </c>
      <c r="BF130" s="31" t="e">
        <f t="shared" si="23"/>
        <v>#REF!</v>
      </c>
      <c r="BG130" s="32" t="e">
        <f t="shared" si="24"/>
        <v>#REF!</v>
      </c>
    </row>
    <row r="131" spans="3:59" ht="15.75" thickBot="1" x14ac:dyDescent="0.3">
      <c r="C131" s="26">
        <v>30</v>
      </c>
      <c r="D131" s="27" t="s">
        <v>386</v>
      </c>
      <c r="E131" s="26">
        <v>6</v>
      </c>
      <c r="F131" s="28" t="s">
        <v>174</v>
      </c>
      <c r="G131" s="26">
        <v>451381</v>
      </c>
      <c r="H131" s="28" t="s">
        <v>182</v>
      </c>
      <c r="I131" s="29"/>
      <c r="K131" s="17">
        <f>SUMIF('RECAP PDV'!$E:$E,$G131,'RECAP PDV'!K:K)</f>
        <v>-690.29331999999999</v>
      </c>
      <c r="L131" s="17"/>
      <c r="M131" s="18"/>
      <c r="N131" s="17">
        <f>SUMIF('RECAP PDV'!$E:$E,$G131,'RECAP PDV'!N:N)</f>
        <v>3097.2385100000001</v>
      </c>
      <c r="O131" s="17"/>
      <c r="P131" s="18"/>
      <c r="Q131" s="16"/>
      <c r="R131" s="16"/>
      <c r="S131" s="18"/>
      <c r="T131" s="17">
        <f>SUMIF('RECAP PDV'!$E:$E,$G131,'RECAP PDV'!T:T)</f>
        <v>7</v>
      </c>
      <c r="U131" s="16"/>
      <c r="V131" s="18"/>
      <c r="W131" s="17"/>
      <c r="X131" s="16"/>
      <c r="Y131" s="18"/>
      <c r="Z131" s="17">
        <f>SUMIF('RECAP PDV'!E:E,G131,'RECAP PDV'!Z:Z)</f>
        <v>4</v>
      </c>
      <c r="AA131" s="16"/>
      <c r="AB131" s="18"/>
      <c r="AI131" s="30" t="e">
        <f t="shared" si="25"/>
        <v>#REF!</v>
      </c>
      <c r="AJ131" s="31" t="e">
        <f t="shared" si="1"/>
        <v>#REF!</v>
      </c>
      <c r="AK131" s="31" t="e">
        <f t="shared" si="2"/>
        <v>#REF!</v>
      </c>
      <c r="AL131" s="31" t="e">
        <f t="shared" si="3"/>
        <v>#REF!</v>
      </c>
      <c r="AM131" s="32" t="e">
        <f t="shared" si="4"/>
        <v>#REF!</v>
      </c>
      <c r="AN131" s="30" t="e">
        <f t="shared" si="26"/>
        <v>#REF!</v>
      </c>
      <c r="AO131" s="31" t="e">
        <f t="shared" si="6"/>
        <v>#REF!</v>
      </c>
      <c r="AP131" s="31" t="e">
        <f t="shared" si="7"/>
        <v>#REF!</v>
      </c>
      <c r="AQ131" s="31" t="e">
        <f t="shared" si="8"/>
        <v>#REF!</v>
      </c>
      <c r="AR131" s="32" t="e">
        <f t="shared" si="9"/>
        <v>#REF!</v>
      </c>
      <c r="AS131" s="30" t="e">
        <f t="shared" si="27"/>
        <v>#REF!</v>
      </c>
      <c r="AT131" s="31" t="e">
        <f t="shared" si="11"/>
        <v>#REF!</v>
      </c>
      <c r="AU131" s="31" t="e">
        <f t="shared" si="12"/>
        <v>#REF!</v>
      </c>
      <c r="AV131" s="31" t="e">
        <f t="shared" si="13"/>
        <v>#REF!</v>
      </c>
      <c r="AW131" s="32" t="e">
        <f t="shared" si="14"/>
        <v>#REF!</v>
      </c>
      <c r="AX131" s="30" t="e">
        <f t="shared" si="28"/>
        <v>#REF!</v>
      </c>
      <c r="AY131" s="31" t="e">
        <f t="shared" si="16"/>
        <v>#REF!</v>
      </c>
      <c r="AZ131" s="31" t="e">
        <f t="shared" si="17"/>
        <v>#REF!</v>
      </c>
      <c r="BA131" s="31" t="e">
        <f t="shared" si="18"/>
        <v>#REF!</v>
      </c>
      <c r="BB131" s="32" t="e">
        <f t="shared" si="19"/>
        <v>#REF!</v>
      </c>
      <c r="BC131" s="30" t="e">
        <f t="shared" si="29"/>
        <v>#REF!</v>
      </c>
      <c r="BD131" s="31" t="e">
        <f t="shared" si="21"/>
        <v>#REF!</v>
      </c>
      <c r="BE131" s="31" t="e">
        <f t="shared" si="22"/>
        <v>#REF!</v>
      </c>
      <c r="BF131" s="31" t="e">
        <f t="shared" si="23"/>
        <v>#REF!</v>
      </c>
      <c r="BG131" s="32" t="e">
        <f t="shared" si="24"/>
        <v>#REF!</v>
      </c>
    </row>
    <row r="132" spans="3:59" ht="15.75" thickBot="1" x14ac:dyDescent="0.3">
      <c r="C132" s="26">
        <v>30</v>
      </c>
      <c r="D132" s="27" t="s">
        <v>386</v>
      </c>
      <c r="E132" s="26">
        <v>6</v>
      </c>
      <c r="F132" s="28" t="s">
        <v>174</v>
      </c>
      <c r="G132" s="26">
        <v>551354</v>
      </c>
      <c r="H132" s="28" t="s">
        <v>183</v>
      </c>
      <c r="I132" s="29"/>
      <c r="K132" s="17">
        <f>SUMIF('RECAP PDV'!$E:$E,$G132,'RECAP PDV'!K:K)</f>
        <v>-150.3828400000001</v>
      </c>
      <c r="L132" s="17"/>
      <c r="M132" s="18"/>
      <c r="N132" s="17">
        <f>SUMIF('RECAP PDV'!$E:$E,$G132,'RECAP PDV'!N:N)</f>
        <v>3705.5360000000001</v>
      </c>
      <c r="O132" s="17"/>
      <c r="P132" s="18"/>
      <c r="Q132" s="16"/>
      <c r="R132" s="16"/>
      <c r="S132" s="18"/>
      <c r="T132" s="17">
        <f>SUMIF('RECAP PDV'!$E:$E,$G132,'RECAP PDV'!T:T)</f>
        <v>11</v>
      </c>
      <c r="U132" s="16"/>
      <c r="V132" s="18"/>
      <c r="W132" s="17"/>
      <c r="X132" s="16"/>
      <c r="Y132" s="18"/>
      <c r="Z132" s="17">
        <f>SUMIF('RECAP PDV'!E:E,G132,'RECAP PDV'!Z:Z)</f>
        <v>-1</v>
      </c>
      <c r="AA132" s="16"/>
      <c r="AB132" s="18"/>
      <c r="AI132" s="30" t="e">
        <f t="shared" si="25"/>
        <v>#REF!</v>
      </c>
      <c r="AJ132" s="31" t="e">
        <f t="shared" si="1"/>
        <v>#REF!</v>
      </c>
      <c r="AK132" s="31" t="e">
        <f t="shared" si="2"/>
        <v>#REF!</v>
      </c>
      <c r="AL132" s="31" t="e">
        <f t="shared" si="3"/>
        <v>#REF!</v>
      </c>
      <c r="AM132" s="32" t="e">
        <f t="shared" si="4"/>
        <v>#REF!</v>
      </c>
      <c r="AN132" s="30" t="e">
        <f t="shared" si="26"/>
        <v>#REF!</v>
      </c>
      <c r="AO132" s="31" t="e">
        <f t="shared" si="6"/>
        <v>#REF!</v>
      </c>
      <c r="AP132" s="31" t="e">
        <f t="shared" si="7"/>
        <v>#REF!</v>
      </c>
      <c r="AQ132" s="31" t="e">
        <f t="shared" si="8"/>
        <v>#REF!</v>
      </c>
      <c r="AR132" s="32" t="e">
        <f t="shared" si="9"/>
        <v>#REF!</v>
      </c>
      <c r="AS132" s="30" t="e">
        <f t="shared" si="27"/>
        <v>#REF!</v>
      </c>
      <c r="AT132" s="31" t="e">
        <f t="shared" si="11"/>
        <v>#REF!</v>
      </c>
      <c r="AU132" s="31" t="e">
        <f t="shared" si="12"/>
        <v>#REF!</v>
      </c>
      <c r="AV132" s="31" t="e">
        <f t="shared" si="13"/>
        <v>#REF!</v>
      </c>
      <c r="AW132" s="32" t="e">
        <f t="shared" si="14"/>
        <v>#REF!</v>
      </c>
      <c r="AX132" s="30" t="e">
        <f t="shared" si="28"/>
        <v>#REF!</v>
      </c>
      <c r="AY132" s="31" t="e">
        <f t="shared" si="16"/>
        <v>#REF!</v>
      </c>
      <c r="AZ132" s="31" t="e">
        <f t="shared" si="17"/>
        <v>#REF!</v>
      </c>
      <c r="BA132" s="31" t="e">
        <f t="shared" si="18"/>
        <v>#REF!</v>
      </c>
      <c r="BB132" s="32" t="e">
        <f t="shared" si="19"/>
        <v>#REF!</v>
      </c>
      <c r="BC132" s="30" t="e">
        <f t="shared" si="29"/>
        <v>#REF!</v>
      </c>
      <c r="BD132" s="31" t="e">
        <f t="shared" si="21"/>
        <v>#REF!</v>
      </c>
      <c r="BE132" s="31" t="e">
        <f t="shared" si="22"/>
        <v>#REF!</v>
      </c>
      <c r="BF132" s="31" t="e">
        <f t="shared" si="23"/>
        <v>#REF!</v>
      </c>
      <c r="BG132" s="32" t="e">
        <f t="shared" si="24"/>
        <v>#REF!</v>
      </c>
    </row>
    <row r="133" spans="3:59" ht="15.75" thickBot="1" x14ac:dyDescent="0.3">
      <c r="C133" s="26">
        <v>30</v>
      </c>
      <c r="D133" s="27" t="s">
        <v>386</v>
      </c>
      <c r="E133" s="26">
        <v>6</v>
      </c>
      <c r="F133" s="28" t="s">
        <v>174</v>
      </c>
      <c r="G133" s="26">
        <v>451166</v>
      </c>
      <c r="H133" s="28" t="s">
        <v>184</v>
      </c>
      <c r="I133" s="29"/>
      <c r="K133" s="17">
        <f>SUMIF('RECAP PDV'!$E:$E,$G133,'RECAP PDV'!K:K)</f>
        <v>-118.35592000000013</v>
      </c>
      <c r="L133" s="17"/>
      <c r="M133" s="18"/>
      <c r="N133" s="17">
        <f>SUMIF('RECAP PDV'!$E:$E,$G133,'RECAP PDV'!N:N)</f>
        <v>0</v>
      </c>
      <c r="O133" s="17"/>
      <c r="P133" s="18"/>
      <c r="Q133" s="16"/>
      <c r="R133" s="16"/>
      <c r="S133" s="18"/>
      <c r="T133" s="17">
        <f>SUMIF('RECAP PDV'!$E:$E,$G133,'RECAP PDV'!T:T)</f>
        <v>9</v>
      </c>
      <c r="U133" s="16"/>
      <c r="V133" s="18"/>
      <c r="W133" s="17"/>
      <c r="X133" s="16"/>
      <c r="Y133" s="18"/>
      <c r="Z133" s="17">
        <f>SUMIF('RECAP PDV'!E:E,G133,'RECAP PDV'!Z:Z)</f>
        <v>2</v>
      </c>
      <c r="AA133" s="16"/>
      <c r="AB133" s="18"/>
      <c r="AI133" s="30" t="e">
        <f t="shared" si="25"/>
        <v>#REF!</v>
      </c>
      <c r="AJ133" s="31" t="e">
        <f t="shared" si="1"/>
        <v>#REF!</v>
      </c>
      <c r="AK133" s="31" t="e">
        <f t="shared" si="2"/>
        <v>#REF!</v>
      </c>
      <c r="AL133" s="31" t="e">
        <f t="shared" si="3"/>
        <v>#REF!</v>
      </c>
      <c r="AM133" s="32" t="e">
        <f t="shared" si="4"/>
        <v>#REF!</v>
      </c>
      <c r="AN133" s="30" t="e">
        <f t="shared" si="26"/>
        <v>#REF!</v>
      </c>
      <c r="AO133" s="31" t="e">
        <f t="shared" si="6"/>
        <v>#REF!</v>
      </c>
      <c r="AP133" s="31" t="e">
        <f t="shared" si="7"/>
        <v>#REF!</v>
      </c>
      <c r="AQ133" s="31" t="e">
        <f t="shared" si="8"/>
        <v>#REF!</v>
      </c>
      <c r="AR133" s="32" t="e">
        <f t="shared" si="9"/>
        <v>#REF!</v>
      </c>
      <c r="AS133" s="30" t="e">
        <f t="shared" si="27"/>
        <v>#REF!</v>
      </c>
      <c r="AT133" s="31" t="e">
        <f t="shared" si="11"/>
        <v>#REF!</v>
      </c>
      <c r="AU133" s="31" t="e">
        <f t="shared" si="12"/>
        <v>#REF!</v>
      </c>
      <c r="AV133" s="31" t="e">
        <f t="shared" si="13"/>
        <v>#REF!</v>
      </c>
      <c r="AW133" s="32" t="e">
        <f t="shared" si="14"/>
        <v>#REF!</v>
      </c>
      <c r="AX133" s="30" t="e">
        <f t="shared" si="28"/>
        <v>#REF!</v>
      </c>
      <c r="AY133" s="31" t="e">
        <f t="shared" si="16"/>
        <v>#REF!</v>
      </c>
      <c r="AZ133" s="31" t="e">
        <f t="shared" si="17"/>
        <v>#REF!</v>
      </c>
      <c r="BA133" s="31" t="e">
        <f t="shared" si="18"/>
        <v>#REF!</v>
      </c>
      <c r="BB133" s="32" t="e">
        <f t="shared" si="19"/>
        <v>#REF!</v>
      </c>
      <c r="BC133" s="30" t="e">
        <f t="shared" si="29"/>
        <v>#REF!</v>
      </c>
      <c r="BD133" s="31" t="e">
        <f t="shared" si="21"/>
        <v>#REF!</v>
      </c>
      <c r="BE133" s="31" t="e">
        <f t="shared" si="22"/>
        <v>#REF!</v>
      </c>
      <c r="BF133" s="31" t="e">
        <f t="shared" si="23"/>
        <v>#REF!</v>
      </c>
      <c r="BG133" s="32" t="e">
        <f t="shared" si="24"/>
        <v>#REF!</v>
      </c>
    </row>
    <row r="134" spans="3:59" ht="15.75" thickBot="1" x14ac:dyDescent="0.3">
      <c r="C134" s="26">
        <v>30</v>
      </c>
      <c r="D134" s="27" t="s">
        <v>386</v>
      </c>
      <c r="E134" s="26">
        <v>2</v>
      </c>
      <c r="F134" s="28" t="s">
        <v>185</v>
      </c>
      <c r="G134" s="26">
        <v>508815</v>
      </c>
      <c r="H134" s="28" t="s">
        <v>186</v>
      </c>
      <c r="I134" s="29"/>
      <c r="K134" s="17">
        <f>SUMIF('RECAP PDV'!$E:$E,$G134,'RECAP PDV'!K:K)</f>
        <v>-271.83776000000017</v>
      </c>
      <c r="L134" s="17"/>
      <c r="M134" s="18"/>
      <c r="N134" s="17">
        <f>SUMIF('RECAP PDV'!$E:$E,$G134,'RECAP PDV'!N:N)</f>
        <v>594.64147000000003</v>
      </c>
      <c r="O134" s="17"/>
      <c r="P134" s="18"/>
      <c r="Q134" s="16"/>
      <c r="R134" s="16"/>
      <c r="S134" s="18"/>
      <c r="T134" s="17">
        <f>SUMIF('RECAP PDV'!$E:$E,$G134,'RECAP PDV'!T:T)</f>
        <v>13</v>
      </c>
      <c r="U134" s="16"/>
      <c r="V134" s="18"/>
      <c r="W134" s="17"/>
      <c r="X134" s="16"/>
      <c r="Y134" s="18"/>
      <c r="Z134" s="17">
        <f>SUMIF('RECAP PDV'!E:E,G134,'RECAP PDV'!Z:Z)</f>
        <v>2</v>
      </c>
      <c r="AA134" s="16"/>
      <c r="AB134" s="18"/>
      <c r="AI134" s="30" t="e">
        <f t="shared" ref="AI134:AI197" si="30">M134/$M$4</f>
        <v>#REF!</v>
      </c>
      <c r="AJ134" s="31" t="e">
        <f t="shared" si="1"/>
        <v>#REF!</v>
      </c>
      <c r="AK134" s="31" t="e">
        <f t="shared" si="2"/>
        <v>#REF!</v>
      </c>
      <c r="AL134" s="31" t="e">
        <f t="shared" si="3"/>
        <v>#REF!</v>
      </c>
      <c r="AM134" s="32" t="e">
        <f t="shared" si="4"/>
        <v>#REF!</v>
      </c>
      <c r="AN134" s="30" t="e">
        <f t="shared" si="26"/>
        <v>#REF!</v>
      </c>
      <c r="AO134" s="31" t="e">
        <f t="shared" si="6"/>
        <v>#REF!</v>
      </c>
      <c r="AP134" s="31" t="e">
        <f t="shared" si="7"/>
        <v>#REF!</v>
      </c>
      <c r="AQ134" s="31" t="e">
        <f t="shared" si="8"/>
        <v>#REF!</v>
      </c>
      <c r="AR134" s="32" t="e">
        <f t="shared" si="9"/>
        <v>#REF!</v>
      </c>
      <c r="AS134" s="30" t="e">
        <f t="shared" si="27"/>
        <v>#REF!</v>
      </c>
      <c r="AT134" s="31" t="e">
        <f t="shared" si="11"/>
        <v>#REF!</v>
      </c>
      <c r="AU134" s="31" t="e">
        <f t="shared" si="12"/>
        <v>#REF!</v>
      </c>
      <c r="AV134" s="31" t="e">
        <f t="shared" si="13"/>
        <v>#REF!</v>
      </c>
      <c r="AW134" s="32" t="e">
        <f t="shared" si="14"/>
        <v>#REF!</v>
      </c>
      <c r="AX134" s="30" t="e">
        <f t="shared" si="28"/>
        <v>#REF!</v>
      </c>
      <c r="AY134" s="31" t="e">
        <f t="shared" si="16"/>
        <v>#REF!</v>
      </c>
      <c r="AZ134" s="31" t="e">
        <f t="shared" si="17"/>
        <v>#REF!</v>
      </c>
      <c r="BA134" s="31" t="e">
        <f t="shared" si="18"/>
        <v>#REF!</v>
      </c>
      <c r="BB134" s="32" t="e">
        <f t="shared" si="19"/>
        <v>#REF!</v>
      </c>
      <c r="BC134" s="30" t="e">
        <f t="shared" si="29"/>
        <v>#REF!</v>
      </c>
      <c r="BD134" s="31" t="e">
        <f t="shared" si="21"/>
        <v>#REF!</v>
      </c>
      <c r="BE134" s="31" t="e">
        <f t="shared" si="22"/>
        <v>#REF!</v>
      </c>
      <c r="BF134" s="31" t="e">
        <f t="shared" si="23"/>
        <v>#REF!</v>
      </c>
      <c r="BG134" s="32" t="e">
        <f t="shared" si="24"/>
        <v>#REF!</v>
      </c>
    </row>
    <row r="135" spans="3:59" ht="15.75" thickBot="1" x14ac:dyDescent="0.3">
      <c r="C135" s="26">
        <v>30</v>
      </c>
      <c r="D135" s="27" t="s">
        <v>386</v>
      </c>
      <c r="E135" s="26">
        <v>2</v>
      </c>
      <c r="F135" s="28" t="s">
        <v>185</v>
      </c>
      <c r="G135" s="26">
        <v>408801</v>
      </c>
      <c r="H135" s="28" t="s">
        <v>187</v>
      </c>
      <c r="I135" s="29"/>
      <c r="K135" s="17">
        <f>SUMIF('RECAP PDV'!$E:$E,$G135,'RECAP PDV'!K:K)</f>
        <v>1519.6672400000002</v>
      </c>
      <c r="L135" s="17"/>
      <c r="M135" s="18"/>
      <c r="N135" s="17">
        <f>SUMIF('RECAP PDV'!$E:$E,$G135,'RECAP PDV'!N:N)</f>
        <v>2736.5397499999999</v>
      </c>
      <c r="O135" s="17"/>
      <c r="P135" s="18"/>
      <c r="Q135" s="16"/>
      <c r="R135" s="16"/>
      <c r="S135" s="18"/>
      <c r="T135" s="17">
        <f>SUMIF('RECAP PDV'!$E:$E,$G135,'RECAP PDV'!T:T)</f>
        <v>50</v>
      </c>
      <c r="U135" s="16"/>
      <c r="V135" s="18"/>
      <c r="W135" s="17"/>
      <c r="X135" s="16"/>
      <c r="Y135" s="18"/>
      <c r="Z135" s="17">
        <f>SUMIF('RECAP PDV'!E:E,G135,'RECAP PDV'!Z:Z)</f>
        <v>0</v>
      </c>
      <c r="AA135" s="16"/>
      <c r="AB135" s="18"/>
      <c r="AI135" s="30" t="e">
        <f t="shared" si="30"/>
        <v>#REF!</v>
      </c>
      <c r="AJ135" s="31" t="e">
        <f t="shared" si="1"/>
        <v>#REF!</v>
      </c>
      <c r="AK135" s="31" t="e">
        <f t="shared" si="2"/>
        <v>#REF!</v>
      </c>
      <c r="AL135" s="31" t="e">
        <f t="shared" si="3"/>
        <v>#REF!</v>
      </c>
      <c r="AM135" s="32" t="e">
        <f t="shared" si="4"/>
        <v>#REF!</v>
      </c>
      <c r="AN135" s="30" t="e">
        <f t="shared" ref="AN135:AN198" si="31">P135/$P$4</f>
        <v>#REF!</v>
      </c>
      <c r="AO135" s="31" t="e">
        <f t="shared" si="6"/>
        <v>#REF!</v>
      </c>
      <c r="AP135" s="31" t="e">
        <f t="shared" si="7"/>
        <v>#REF!</v>
      </c>
      <c r="AQ135" s="31" t="e">
        <f t="shared" si="8"/>
        <v>#REF!</v>
      </c>
      <c r="AR135" s="32" t="e">
        <f t="shared" si="9"/>
        <v>#REF!</v>
      </c>
      <c r="AS135" s="30" t="e">
        <f t="shared" ref="AS135:AS198" si="32">S135/$S$4</f>
        <v>#REF!</v>
      </c>
      <c r="AT135" s="31" t="e">
        <f t="shared" si="11"/>
        <v>#REF!</v>
      </c>
      <c r="AU135" s="31" t="e">
        <f t="shared" si="12"/>
        <v>#REF!</v>
      </c>
      <c r="AV135" s="31" t="e">
        <f t="shared" si="13"/>
        <v>#REF!</v>
      </c>
      <c r="AW135" s="32" t="e">
        <f t="shared" si="14"/>
        <v>#REF!</v>
      </c>
      <c r="AX135" s="30" t="e">
        <f t="shared" ref="AX135:AX198" si="33">V135/$V$4</f>
        <v>#REF!</v>
      </c>
      <c r="AY135" s="31" t="e">
        <f t="shared" si="16"/>
        <v>#REF!</v>
      </c>
      <c r="AZ135" s="31" t="e">
        <f t="shared" si="17"/>
        <v>#REF!</v>
      </c>
      <c r="BA135" s="31" t="e">
        <f t="shared" si="18"/>
        <v>#REF!</v>
      </c>
      <c r="BB135" s="32" t="e">
        <f t="shared" si="19"/>
        <v>#REF!</v>
      </c>
      <c r="BC135" s="30" t="e">
        <f t="shared" ref="BC135:BC198" si="34">Y135/$Y$4</f>
        <v>#REF!</v>
      </c>
      <c r="BD135" s="31" t="e">
        <f t="shared" si="21"/>
        <v>#REF!</v>
      </c>
      <c r="BE135" s="31" t="e">
        <f t="shared" si="22"/>
        <v>#REF!</v>
      </c>
      <c r="BF135" s="31" t="e">
        <f t="shared" si="23"/>
        <v>#REF!</v>
      </c>
      <c r="BG135" s="32" t="e">
        <f t="shared" si="24"/>
        <v>#REF!</v>
      </c>
    </row>
    <row r="136" spans="3:59" ht="15.75" thickBot="1" x14ac:dyDescent="0.3">
      <c r="C136" s="26">
        <v>30</v>
      </c>
      <c r="D136" s="27" t="s">
        <v>386</v>
      </c>
      <c r="E136" s="26">
        <v>2</v>
      </c>
      <c r="F136" s="28" t="s">
        <v>185</v>
      </c>
      <c r="G136" s="26">
        <v>408822</v>
      </c>
      <c r="H136" s="33" t="s">
        <v>185</v>
      </c>
      <c r="I136" s="29"/>
      <c r="K136" s="17">
        <f>SUMIF('RECAP PDV'!$E:$E,$G136,'RECAP PDV'!K:K)</f>
        <v>70.759069999999966</v>
      </c>
      <c r="L136" s="17"/>
      <c r="M136" s="18"/>
      <c r="N136" s="17">
        <f>SUMIF('RECAP PDV'!$E:$E,$G136,'RECAP PDV'!N:N)</f>
        <v>2247.1329999999998</v>
      </c>
      <c r="O136" s="17"/>
      <c r="P136" s="18"/>
      <c r="Q136" s="16"/>
      <c r="R136" s="16"/>
      <c r="S136" s="18"/>
      <c r="T136" s="17">
        <f>SUMIF('RECAP PDV'!$E:$E,$G136,'RECAP PDV'!T:T)</f>
        <v>27</v>
      </c>
      <c r="U136" s="16"/>
      <c r="V136" s="18"/>
      <c r="W136" s="17"/>
      <c r="X136" s="16"/>
      <c r="Y136" s="18"/>
      <c r="Z136" s="17">
        <f>SUMIF('RECAP PDV'!E:E,G136,'RECAP PDV'!Z:Z)</f>
        <v>10</v>
      </c>
      <c r="AA136" s="16"/>
      <c r="AB136" s="18"/>
      <c r="AI136" s="30" t="e">
        <f t="shared" si="30"/>
        <v>#REF!</v>
      </c>
      <c r="AJ136" s="31" t="e">
        <f t="shared" si="1"/>
        <v>#REF!</v>
      </c>
      <c r="AK136" s="31" t="e">
        <f t="shared" si="2"/>
        <v>#REF!</v>
      </c>
      <c r="AL136" s="31" t="e">
        <f t="shared" si="3"/>
        <v>#REF!</v>
      </c>
      <c r="AM136" s="32" t="e">
        <f t="shared" si="4"/>
        <v>#REF!</v>
      </c>
      <c r="AN136" s="30" t="e">
        <f t="shared" si="31"/>
        <v>#REF!</v>
      </c>
      <c r="AO136" s="31" t="e">
        <f t="shared" si="6"/>
        <v>#REF!</v>
      </c>
      <c r="AP136" s="31" t="e">
        <f t="shared" si="7"/>
        <v>#REF!</v>
      </c>
      <c r="AQ136" s="31" t="e">
        <f t="shared" si="8"/>
        <v>#REF!</v>
      </c>
      <c r="AR136" s="32" t="e">
        <f t="shared" si="9"/>
        <v>#REF!</v>
      </c>
      <c r="AS136" s="30" t="e">
        <f t="shared" si="32"/>
        <v>#REF!</v>
      </c>
      <c r="AT136" s="31" t="e">
        <f t="shared" si="11"/>
        <v>#REF!</v>
      </c>
      <c r="AU136" s="31" t="e">
        <f t="shared" si="12"/>
        <v>#REF!</v>
      </c>
      <c r="AV136" s="31" t="e">
        <f t="shared" si="13"/>
        <v>#REF!</v>
      </c>
      <c r="AW136" s="32" t="e">
        <f t="shared" si="14"/>
        <v>#REF!</v>
      </c>
      <c r="AX136" s="30" t="e">
        <f t="shared" si="33"/>
        <v>#REF!</v>
      </c>
      <c r="AY136" s="31" t="e">
        <f t="shared" si="16"/>
        <v>#REF!</v>
      </c>
      <c r="AZ136" s="31" t="e">
        <f t="shared" si="17"/>
        <v>#REF!</v>
      </c>
      <c r="BA136" s="31" t="e">
        <f t="shared" si="18"/>
        <v>#REF!</v>
      </c>
      <c r="BB136" s="32" t="e">
        <f t="shared" si="19"/>
        <v>#REF!</v>
      </c>
      <c r="BC136" s="30" t="e">
        <f t="shared" si="34"/>
        <v>#REF!</v>
      </c>
      <c r="BD136" s="31" t="e">
        <f t="shared" si="21"/>
        <v>#REF!</v>
      </c>
      <c r="BE136" s="31" t="e">
        <f t="shared" si="22"/>
        <v>#REF!</v>
      </c>
      <c r="BF136" s="31" t="e">
        <f t="shared" si="23"/>
        <v>#REF!</v>
      </c>
      <c r="BG136" s="32" t="e">
        <f t="shared" si="24"/>
        <v>#REF!</v>
      </c>
    </row>
    <row r="137" spans="3:59" ht="15.75" thickBot="1" x14ac:dyDescent="0.3">
      <c r="C137" s="26">
        <v>30</v>
      </c>
      <c r="D137" s="27" t="s">
        <v>386</v>
      </c>
      <c r="E137" s="26">
        <v>2</v>
      </c>
      <c r="F137" s="28" t="s">
        <v>185</v>
      </c>
      <c r="G137" s="26">
        <v>508817</v>
      </c>
      <c r="H137" s="28" t="s">
        <v>188</v>
      </c>
      <c r="I137" s="29"/>
      <c r="K137" s="17">
        <f>SUMIF('RECAP PDV'!$E:$E,$G137,'RECAP PDV'!K:K)</f>
        <v>426.19875000000013</v>
      </c>
      <c r="L137" s="17"/>
      <c r="M137" s="18"/>
      <c r="N137" s="17">
        <f>SUMIF('RECAP PDV'!$E:$E,$G137,'RECAP PDV'!N:N)</f>
        <v>230.39</v>
      </c>
      <c r="O137" s="17"/>
      <c r="P137" s="18"/>
      <c r="Q137" s="16"/>
      <c r="R137" s="16"/>
      <c r="S137" s="18"/>
      <c r="T137" s="17">
        <f>SUMIF('RECAP PDV'!$E:$E,$G137,'RECAP PDV'!T:T)</f>
        <v>6</v>
      </c>
      <c r="U137" s="16"/>
      <c r="V137" s="18"/>
      <c r="W137" s="17"/>
      <c r="X137" s="16"/>
      <c r="Y137" s="18"/>
      <c r="Z137" s="17">
        <f>SUMIF('RECAP PDV'!E:E,G137,'RECAP PDV'!Z:Z)</f>
        <v>-1</v>
      </c>
      <c r="AA137" s="16"/>
      <c r="AB137" s="18"/>
      <c r="AI137" s="30" t="e">
        <f t="shared" si="30"/>
        <v>#REF!</v>
      </c>
      <c r="AJ137" s="31" t="e">
        <f t="shared" si="1"/>
        <v>#REF!</v>
      </c>
      <c r="AK137" s="31" t="e">
        <f t="shared" si="2"/>
        <v>#REF!</v>
      </c>
      <c r="AL137" s="31" t="e">
        <f t="shared" si="3"/>
        <v>#REF!</v>
      </c>
      <c r="AM137" s="32" t="e">
        <f t="shared" si="4"/>
        <v>#REF!</v>
      </c>
      <c r="AN137" s="30" t="e">
        <f t="shared" si="31"/>
        <v>#REF!</v>
      </c>
      <c r="AO137" s="31" t="e">
        <f t="shared" si="6"/>
        <v>#REF!</v>
      </c>
      <c r="AP137" s="31" t="e">
        <f t="shared" si="7"/>
        <v>#REF!</v>
      </c>
      <c r="AQ137" s="31" t="e">
        <f t="shared" si="8"/>
        <v>#REF!</v>
      </c>
      <c r="AR137" s="32" t="e">
        <f t="shared" si="9"/>
        <v>#REF!</v>
      </c>
      <c r="AS137" s="30" t="e">
        <f t="shared" si="32"/>
        <v>#REF!</v>
      </c>
      <c r="AT137" s="31" t="e">
        <f t="shared" si="11"/>
        <v>#REF!</v>
      </c>
      <c r="AU137" s="31" t="e">
        <f t="shared" si="12"/>
        <v>#REF!</v>
      </c>
      <c r="AV137" s="31" t="e">
        <f t="shared" si="13"/>
        <v>#REF!</v>
      </c>
      <c r="AW137" s="32" t="e">
        <f t="shared" si="14"/>
        <v>#REF!</v>
      </c>
      <c r="AX137" s="30" t="e">
        <f t="shared" si="33"/>
        <v>#REF!</v>
      </c>
      <c r="AY137" s="31" t="e">
        <f t="shared" si="16"/>
        <v>#REF!</v>
      </c>
      <c r="AZ137" s="31" t="e">
        <f t="shared" si="17"/>
        <v>#REF!</v>
      </c>
      <c r="BA137" s="31" t="e">
        <f t="shared" si="18"/>
        <v>#REF!</v>
      </c>
      <c r="BB137" s="32" t="e">
        <f t="shared" si="19"/>
        <v>#REF!</v>
      </c>
      <c r="BC137" s="30" t="e">
        <f t="shared" si="34"/>
        <v>#REF!</v>
      </c>
      <c r="BD137" s="31" t="e">
        <f t="shared" si="21"/>
        <v>#REF!</v>
      </c>
      <c r="BE137" s="31" t="e">
        <f t="shared" si="22"/>
        <v>#REF!</v>
      </c>
      <c r="BF137" s="31" t="e">
        <f t="shared" si="23"/>
        <v>#REF!</v>
      </c>
      <c r="BG137" s="32" t="e">
        <f t="shared" si="24"/>
        <v>#REF!</v>
      </c>
    </row>
    <row r="138" spans="3:59" ht="15.75" thickBot="1" x14ac:dyDescent="0.3">
      <c r="C138" s="26">
        <v>30</v>
      </c>
      <c r="D138" s="27" t="s">
        <v>386</v>
      </c>
      <c r="E138" s="26">
        <v>2</v>
      </c>
      <c r="F138" s="28" t="s">
        <v>185</v>
      </c>
      <c r="G138" s="26">
        <v>508802</v>
      </c>
      <c r="H138" s="28" t="s">
        <v>189</v>
      </c>
      <c r="I138" s="29"/>
      <c r="K138" s="17">
        <f>SUMIF('RECAP PDV'!$E:$E,$G138,'RECAP PDV'!K:K)</f>
        <v>0.94730999999998744</v>
      </c>
      <c r="L138" s="17"/>
      <c r="M138" s="18"/>
      <c r="N138" s="17">
        <f>SUMIF('RECAP PDV'!$E:$E,$G138,'RECAP PDV'!N:N)</f>
        <v>196.14397</v>
      </c>
      <c r="O138" s="17"/>
      <c r="P138" s="18"/>
      <c r="Q138" s="16"/>
      <c r="R138" s="16"/>
      <c r="S138" s="18"/>
      <c r="T138" s="17">
        <f>SUMIF('RECAP PDV'!$E:$E,$G138,'RECAP PDV'!T:T)</f>
        <v>4</v>
      </c>
      <c r="U138" s="16"/>
      <c r="V138" s="18"/>
      <c r="W138" s="17"/>
      <c r="X138" s="16"/>
      <c r="Y138" s="18"/>
      <c r="Z138" s="17">
        <f>SUMIF('RECAP PDV'!E:E,G138,'RECAP PDV'!Z:Z)</f>
        <v>6</v>
      </c>
      <c r="AA138" s="16"/>
      <c r="AB138" s="18"/>
      <c r="AI138" s="30" t="e">
        <f t="shared" si="30"/>
        <v>#REF!</v>
      </c>
      <c r="AJ138" s="31" t="e">
        <f t="shared" si="1"/>
        <v>#REF!</v>
      </c>
      <c r="AK138" s="31" t="e">
        <f t="shared" si="2"/>
        <v>#REF!</v>
      </c>
      <c r="AL138" s="31" t="e">
        <f t="shared" si="3"/>
        <v>#REF!</v>
      </c>
      <c r="AM138" s="32" t="e">
        <f t="shared" si="4"/>
        <v>#REF!</v>
      </c>
      <c r="AN138" s="30" t="e">
        <f t="shared" si="31"/>
        <v>#REF!</v>
      </c>
      <c r="AO138" s="31" t="e">
        <f t="shared" si="6"/>
        <v>#REF!</v>
      </c>
      <c r="AP138" s="31" t="e">
        <f t="shared" si="7"/>
        <v>#REF!</v>
      </c>
      <c r="AQ138" s="31" t="e">
        <f t="shared" si="8"/>
        <v>#REF!</v>
      </c>
      <c r="AR138" s="32" t="e">
        <f t="shared" si="9"/>
        <v>#REF!</v>
      </c>
      <c r="AS138" s="30" t="e">
        <f t="shared" si="32"/>
        <v>#REF!</v>
      </c>
      <c r="AT138" s="31" t="e">
        <f t="shared" si="11"/>
        <v>#REF!</v>
      </c>
      <c r="AU138" s="31" t="e">
        <f t="shared" si="12"/>
        <v>#REF!</v>
      </c>
      <c r="AV138" s="31" t="e">
        <f t="shared" si="13"/>
        <v>#REF!</v>
      </c>
      <c r="AW138" s="32" t="e">
        <f t="shared" si="14"/>
        <v>#REF!</v>
      </c>
      <c r="AX138" s="30" t="e">
        <f t="shared" si="33"/>
        <v>#REF!</v>
      </c>
      <c r="AY138" s="31" t="e">
        <f t="shared" si="16"/>
        <v>#REF!</v>
      </c>
      <c r="AZ138" s="31" t="e">
        <f t="shared" si="17"/>
        <v>#REF!</v>
      </c>
      <c r="BA138" s="31" t="e">
        <f t="shared" si="18"/>
        <v>#REF!</v>
      </c>
      <c r="BB138" s="32" t="e">
        <f t="shared" si="19"/>
        <v>#REF!</v>
      </c>
      <c r="BC138" s="30" t="e">
        <f t="shared" si="34"/>
        <v>#REF!</v>
      </c>
      <c r="BD138" s="31" t="e">
        <f t="shared" si="21"/>
        <v>#REF!</v>
      </c>
      <c r="BE138" s="31" t="e">
        <f t="shared" si="22"/>
        <v>#REF!</v>
      </c>
      <c r="BF138" s="31" t="e">
        <f t="shared" si="23"/>
        <v>#REF!</v>
      </c>
      <c r="BG138" s="32" t="e">
        <f t="shared" si="24"/>
        <v>#REF!</v>
      </c>
    </row>
    <row r="139" spans="3:59" ht="15.75" thickBot="1" x14ac:dyDescent="0.3">
      <c r="C139" s="26">
        <v>30</v>
      </c>
      <c r="D139" s="27" t="s">
        <v>386</v>
      </c>
      <c r="E139" s="26">
        <v>2</v>
      </c>
      <c r="F139" s="28" t="s">
        <v>185</v>
      </c>
      <c r="G139" s="26">
        <v>508839</v>
      </c>
      <c r="H139" s="28" t="s">
        <v>190</v>
      </c>
      <c r="I139" s="29"/>
      <c r="K139" s="17">
        <f>SUMIF('RECAP PDV'!$E:$E,$G139,'RECAP PDV'!K:K)</f>
        <v>510.66665000000012</v>
      </c>
      <c r="L139" s="17"/>
      <c r="M139" s="18"/>
      <c r="N139" s="17">
        <f>SUMIF('RECAP PDV'!$E:$E,$G139,'RECAP PDV'!N:N)</f>
        <v>719.99356</v>
      </c>
      <c r="O139" s="17"/>
      <c r="P139" s="18"/>
      <c r="Q139" s="16"/>
      <c r="R139" s="16"/>
      <c r="S139" s="18"/>
      <c r="T139" s="17">
        <f>SUMIF('RECAP PDV'!$E:$E,$G139,'RECAP PDV'!T:T)</f>
        <v>9</v>
      </c>
      <c r="U139" s="16"/>
      <c r="V139" s="18"/>
      <c r="W139" s="17"/>
      <c r="X139" s="16"/>
      <c r="Y139" s="18"/>
      <c r="Z139" s="17">
        <f>SUMIF('RECAP PDV'!E:E,G139,'RECAP PDV'!Z:Z)</f>
        <v>-5</v>
      </c>
      <c r="AA139" s="16"/>
      <c r="AB139" s="18"/>
      <c r="AI139" s="30" t="e">
        <f t="shared" si="30"/>
        <v>#REF!</v>
      </c>
      <c r="AJ139" s="31" t="e">
        <f t="shared" si="1"/>
        <v>#REF!</v>
      </c>
      <c r="AK139" s="31" t="e">
        <f t="shared" si="2"/>
        <v>#REF!</v>
      </c>
      <c r="AL139" s="31" t="e">
        <f t="shared" si="3"/>
        <v>#REF!</v>
      </c>
      <c r="AM139" s="32" t="e">
        <f t="shared" si="4"/>
        <v>#REF!</v>
      </c>
      <c r="AN139" s="30" t="e">
        <f t="shared" si="31"/>
        <v>#REF!</v>
      </c>
      <c r="AO139" s="31" t="e">
        <f t="shared" si="6"/>
        <v>#REF!</v>
      </c>
      <c r="AP139" s="31" t="e">
        <f t="shared" si="7"/>
        <v>#REF!</v>
      </c>
      <c r="AQ139" s="31" t="e">
        <f t="shared" si="8"/>
        <v>#REF!</v>
      </c>
      <c r="AR139" s="32" t="e">
        <f t="shared" si="9"/>
        <v>#REF!</v>
      </c>
      <c r="AS139" s="30" t="e">
        <f t="shared" si="32"/>
        <v>#REF!</v>
      </c>
      <c r="AT139" s="31" t="e">
        <f t="shared" si="11"/>
        <v>#REF!</v>
      </c>
      <c r="AU139" s="31" t="e">
        <f t="shared" si="12"/>
        <v>#REF!</v>
      </c>
      <c r="AV139" s="31" t="e">
        <f t="shared" si="13"/>
        <v>#REF!</v>
      </c>
      <c r="AW139" s="32" t="e">
        <f t="shared" si="14"/>
        <v>#REF!</v>
      </c>
      <c r="AX139" s="30" t="e">
        <f t="shared" si="33"/>
        <v>#REF!</v>
      </c>
      <c r="AY139" s="31" t="e">
        <f t="shared" si="16"/>
        <v>#REF!</v>
      </c>
      <c r="AZ139" s="31" t="e">
        <f t="shared" si="17"/>
        <v>#REF!</v>
      </c>
      <c r="BA139" s="31" t="e">
        <f t="shared" si="18"/>
        <v>#REF!</v>
      </c>
      <c r="BB139" s="32" t="e">
        <f t="shared" si="19"/>
        <v>#REF!</v>
      </c>
      <c r="BC139" s="30" t="e">
        <f t="shared" si="34"/>
        <v>#REF!</v>
      </c>
      <c r="BD139" s="31" t="e">
        <f t="shared" si="21"/>
        <v>#REF!</v>
      </c>
      <c r="BE139" s="31" t="e">
        <f t="shared" si="22"/>
        <v>#REF!</v>
      </c>
      <c r="BF139" s="31" t="e">
        <f t="shared" si="23"/>
        <v>#REF!</v>
      </c>
      <c r="BG139" s="32" t="e">
        <f t="shared" si="24"/>
        <v>#REF!</v>
      </c>
    </row>
    <row r="140" spans="3:59" ht="15.75" thickBot="1" x14ac:dyDescent="0.3">
      <c r="C140" s="26">
        <v>30</v>
      </c>
      <c r="D140" s="27" t="s">
        <v>386</v>
      </c>
      <c r="E140" s="26">
        <v>2</v>
      </c>
      <c r="F140" s="28" t="s">
        <v>185</v>
      </c>
      <c r="G140" s="26">
        <v>508819</v>
      </c>
      <c r="H140" s="28" t="s">
        <v>191</v>
      </c>
      <c r="I140" s="29"/>
      <c r="K140" s="17">
        <f>SUMIF('RECAP PDV'!$E:$E,$G140,'RECAP PDV'!K:K)</f>
        <v>-314.09064000000001</v>
      </c>
      <c r="L140" s="17"/>
      <c r="M140" s="18"/>
      <c r="N140" s="17">
        <f>SUMIF('RECAP PDV'!$E:$E,$G140,'RECAP PDV'!N:N)</f>
        <v>301</v>
      </c>
      <c r="O140" s="17"/>
      <c r="P140" s="18"/>
      <c r="Q140" s="16"/>
      <c r="R140" s="16"/>
      <c r="S140" s="18"/>
      <c r="T140" s="17">
        <f>SUMIF('RECAP PDV'!$E:$E,$G140,'RECAP PDV'!T:T)</f>
        <v>11</v>
      </c>
      <c r="U140" s="16"/>
      <c r="V140" s="18"/>
      <c r="W140" s="17"/>
      <c r="X140" s="16"/>
      <c r="Y140" s="18"/>
      <c r="Z140" s="17">
        <f>SUMIF('RECAP PDV'!E:E,G140,'RECAP PDV'!Z:Z)</f>
        <v>9</v>
      </c>
      <c r="AA140" s="16"/>
      <c r="AB140" s="18"/>
      <c r="AI140" s="30" t="e">
        <f t="shared" si="30"/>
        <v>#REF!</v>
      </c>
      <c r="AJ140" s="31" t="e">
        <f t="shared" si="1"/>
        <v>#REF!</v>
      </c>
      <c r="AK140" s="31" t="e">
        <f t="shared" si="2"/>
        <v>#REF!</v>
      </c>
      <c r="AL140" s="31" t="e">
        <f t="shared" si="3"/>
        <v>#REF!</v>
      </c>
      <c r="AM140" s="32" t="e">
        <f t="shared" si="4"/>
        <v>#REF!</v>
      </c>
      <c r="AN140" s="30" t="e">
        <f t="shared" si="31"/>
        <v>#REF!</v>
      </c>
      <c r="AO140" s="31" t="e">
        <f t="shared" si="6"/>
        <v>#REF!</v>
      </c>
      <c r="AP140" s="31" t="e">
        <f t="shared" si="7"/>
        <v>#REF!</v>
      </c>
      <c r="AQ140" s="31" t="e">
        <f t="shared" si="8"/>
        <v>#REF!</v>
      </c>
      <c r="AR140" s="32" t="e">
        <f t="shared" si="9"/>
        <v>#REF!</v>
      </c>
      <c r="AS140" s="30" t="e">
        <f t="shared" si="32"/>
        <v>#REF!</v>
      </c>
      <c r="AT140" s="31" t="e">
        <f t="shared" si="11"/>
        <v>#REF!</v>
      </c>
      <c r="AU140" s="31" t="e">
        <f t="shared" si="12"/>
        <v>#REF!</v>
      </c>
      <c r="AV140" s="31" t="e">
        <f t="shared" si="13"/>
        <v>#REF!</v>
      </c>
      <c r="AW140" s="32" t="e">
        <f t="shared" si="14"/>
        <v>#REF!</v>
      </c>
      <c r="AX140" s="30" t="e">
        <f t="shared" si="33"/>
        <v>#REF!</v>
      </c>
      <c r="AY140" s="31" t="e">
        <f t="shared" si="16"/>
        <v>#REF!</v>
      </c>
      <c r="AZ140" s="31" t="e">
        <f t="shared" si="17"/>
        <v>#REF!</v>
      </c>
      <c r="BA140" s="31" t="e">
        <f t="shared" si="18"/>
        <v>#REF!</v>
      </c>
      <c r="BB140" s="32" t="e">
        <f t="shared" si="19"/>
        <v>#REF!</v>
      </c>
      <c r="BC140" s="30" t="e">
        <f t="shared" si="34"/>
        <v>#REF!</v>
      </c>
      <c r="BD140" s="31" t="e">
        <f t="shared" si="21"/>
        <v>#REF!</v>
      </c>
      <c r="BE140" s="31" t="e">
        <f t="shared" si="22"/>
        <v>#REF!</v>
      </c>
      <c r="BF140" s="31" t="e">
        <f t="shared" si="23"/>
        <v>#REF!</v>
      </c>
      <c r="BG140" s="32" t="e">
        <f t="shared" si="24"/>
        <v>#REF!</v>
      </c>
    </row>
    <row r="141" spans="3:59" ht="15.75" thickBot="1" x14ac:dyDescent="0.3">
      <c r="C141" s="26">
        <v>30</v>
      </c>
      <c r="D141" s="27" t="s">
        <v>386</v>
      </c>
      <c r="E141" s="26">
        <v>2</v>
      </c>
      <c r="F141" s="28" t="s">
        <v>185</v>
      </c>
      <c r="G141" s="26">
        <v>408840</v>
      </c>
      <c r="H141" s="28" t="s">
        <v>192</v>
      </c>
      <c r="I141" s="29"/>
      <c r="K141" s="17">
        <f>SUMIF('RECAP PDV'!$E:$E,$G141,'RECAP PDV'!K:K)</f>
        <v>831.80435000000011</v>
      </c>
      <c r="L141" s="17"/>
      <c r="M141" s="18"/>
      <c r="N141" s="17">
        <f>SUMIF('RECAP PDV'!$E:$E,$G141,'RECAP PDV'!N:N)</f>
        <v>1177.4597900000001</v>
      </c>
      <c r="O141" s="17"/>
      <c r="P141" s="18"/>
      <c r="Q141" s="16"/>
      <c r="R141" s="16"/>
      <c r="S141" s="18"/>
      <c r="T141" s="17">
        <f>SUMIF('RECAP PDV'!$E:$E,$G141,'RECAP PDV'!T:T)</f>
        <v>19</v>
      </c>
      <c r="U141" s="16"/>
      <c r="V141" s="18"/>
      <c r="W141" s="17"/>
      <c r="X141" s="16"/>
      <c r="Y141" s="18"/>
      <c r="Z141" s="17">
        <f>SUMIF('RECAP PDV'!E:E,G141,'RECAP PDV'!Z:Z)</f>
        <v>6</v>
      </c>
      <c r="AA141" s="16"/>
      <c r="AB141" s="18"/>
      <c r="AI141" s="30" t="e">
        <f t="shared" si="30"/>
        <v>#REF!</v>
      </c>
      <c r="AJ141" s="31" t="e">
        <f t="shared" si="1"/>
        <v>#REF!</v>
      </c>
      <c r="AK141" s="31" t="e">
        <f t="shared" si="2"/>
        <v>#REF!</v>
      </c>
      <c r="AL141" s="31" t="e">
        <f t="shared" si="3"/>
        <v>#REF!</v>
      </c>
      <c r="AM141" s="32" t="e">
        <f t="shared" si="4"/>
        <v>#REF!</v>
      </c>
      <c r="AN141" s="30" t="e">
        <f t="shared" si="31"/>
        <v>#REF!</v>
      </c>
      <c r="AO141" s="31" t="e">
        <f t="shared" si="6"/>
        <v>#REF!</v>
      </c>
      <c r="AP141" s="31" t="e">
        <f t="shared" si="7"/>
        <v>#REF!</v>
      </c>
      <c r="AQ141" s="31" t="e">
        <f t="shared" si="8"/>
        <v>#REF!</v>
      </c>
      <c r="AR141" s="32" t="e">
        <f t="shared" si="9"/>
        <v>#REF!</v>
      </c>
      <c r="AS141" s="30" t="e">
        <f t="shared" si="32"/>
        <v>#REF!</v>
      </c>
      <c r="AT141" s="31" t="e">
        <f t="shared" si="11"/>
        <v>#REF!</v>
      </c>
      <c r="AU141" s="31" t="e">
        <f t="shared" si="12"/>
        <v>#REF!</v>
      </c>
      <c r="AV141" s="31" t="e">
        <f t="shared" si="13"/>
        <v>#REF!</v>
      </c>
      <c r="AW141" s="32" t="e">
        <f t="shared" si="14"/>
        <v>#REF!</v>
      </c>
      <c r="AX141" s="30" t="e">
        <f t="shared" si="33"/>
        <v>#REF!</v>
      </c>
      <c r="AY141" s="31" t="e">
        <f t="shared" si="16"/>
        <v>#REF!</v>
      </c>
      <c r="AZ141" s="31" t="e">
        <f t="shared" si="17"/>
        <v>#REF!</v>
      </c>
      <c r="BA141" s="31" t="e">
        <f t="shared" si="18"/>
        <v>#REF!</v>
      </c>
      <c r="BB141" s="32" t="e">
        <f t="shared" si="19"/>
        <v>#REF!</v>
      </c>
      <c r="BC141" s="30" t="e">
        <f t="shared" si="34"/>
        <v>#REF!</v>
      </c>
      <c r="BD141" s="31" t="e">
        <f t="shared" si="21"/>
        <v>#REF!</v>
      </c>
      <c r="BE141" s="31" t="e">
        <f t="shared" si="22"/>
        <v>#REF!</v>
      </c>
      <c r="BF141" s="31" t="e">
        <f t="shared" si="23"/>
        <v>#REF!</v>
      </c>
      <c r="BG141" s="32" t="e">
        <f t="shared" si="24"/>
        <v>#REF!</v>
      </c>
    </row>
    <row r="142" spans="3:59" ht="15.75" thickBot="1" x14ac:dyDescent="0.3">
      <c r="C142" s="26">
        <v>30</v>
      </c>
      <c r="D142" s="27" t="s">
        <v>386</v>
      </c>
      <c r="E142" s="26">
        <v>2</v>
      </c>
      <c r="F142" s="28" t="s">
        <v>185</v>
      </c>
      <c r="G142" s="26">
        <v>408862</v>
      </c>
      <c r="H142" s="28" t="s">
        <v>193</v>
      </c>
      <c r="I142" s="29"/>
      <c r="K142" s="17">
        <f>SUMIF('RECAP PDV'!$E:$E,$G142,'RECAP PDV'!K:K)</f>
        <v>206.84200999999999</v>
      </c>
      <c r="L142" s="17"/>
      <c r="M142" s="18"/>
      <c r="N142" s="17">
        <f>SUMIF('RECAP PDV'!$E:$E,$G142,'RECAP PDV'!N:N)</f>
        <v>403.62644</v>
      </c>
      <c r="O142" s="17"/>
      <c r="P142" s="18"/>
      <c r="Q142" s="16"/>
      <c r="R142" s="16"/>
      <c r="S142" s="18"/>
      <c r="T142" s="17">
        <f>SUMIF('RECAP PDV'!$E:$E,$G142,'RECAP PDV'!T:T)</f>
        <v>14</v>
      </c>
      <c r="U142" s="16"/>
      <c r="V142" s="18"/>
      <c r="W142" s="17"/>
      <c r="X142" s="16"/>
      <c r="Y142" s="18"/>
      <c r="Z142" s="17">
        <f>SUMIF('RECAP PDV'!E:E,G142,'RECAP PDV'!Z:Z)</f>
        <v>4</v>
      </c>
      <c r="AA142" s="16"/>
      <c r="AB142" s="18"/>
      <c r="AI142" s="30" t="e">
        <f t="shared" si="30"/>
        <v>#REF!</v>
      </c>
      <c r="AJ142" s="31" t="e">
        <f t="shared" si="1"/>
        <v>#REF!</v>
      </c>
      <c r="AK142" s="31" t="e">
        <f t="shared" si="2"/>
        <v>#REF!</v>
      </c>
      <c r="AL142" s="31" t="e">
        <f t="shared" si="3"/>
        <v>#REF!</v>
      </c>
      <c r="AM142" s="32" t="e">
        <f t="shared" si="4"/>
        <v>#REF!</v>
      </c>
      <c r="AN142" s="30" t="e">
        <f t="shared" si="31"/>
        <v>#REF!</v>
      </c>
      <c r="AO142" s="31" t="e">
        <f t="shared" si="6"/>
        <v>#REF!</v>
      </c>
      <c r="AP142" s="31" t="e">
        <f t="shared" si="7"/>
        <v>#REF!</v>
      </c>
      <c r="AQ142" s="31" t="e">
        <f t="shared" si="8"/>
        <v>#REF!</v>
      </c>
      <c r="AR142" s="32" t="e">
        <f t="shared" si="9"/>
        <v>#REF!</v>
      </c>
      <c r="AS142" s="30" t="e">
        <f t="shared" si="32"/>
        <v>#REF!</v>
      </c>
      <c r="AT142" s="31" t="e">
        <f t="shared" si="11"/>
        <v>#REF!</v>
      </c>
      <c r="AU142" s="31" t="e">
        <f t="shared" si="12"/>
        <v>#REF!</v>
      </c>
      <c r="AV142" s="31" t="e">
        <f t="shared" si="13"/>
        <v>#REF!</v>
      </c>
      <c r="AW142" s="32" t="e">
        <f t="shared" si="14"/>
        <v>#REF!</v>
      </c>
      <c r="AX142" s="30" t="e">
        <f t="shared" si="33"/>
        <v>#REF!</v>
      </c>
      <c r="AY142" s="31" t="e">
        <f t="shared" si="16"/>
        <v>#REF!</v>
      </c>
      <c r="AZ142" s="31" t="e">
        <f t="shared" si="17"/>
        <v>#REF!</v>
      </c>
      <c r="BA142" s="31" t="e">
        <f t="shared" si="18"/>
        <v>#REF!</v>
      </c>
      <c r="BB142" s="32" t="e">
        <f t="shared" si="19"/>
        <v>#REF!</v>
      </c>
      <c r="BC142" s="30" t="e">
        <f t="shared" si="34"/>
        <v>#REF!</v>
      </c>
      <c r="BD142" s="31" t="e">
        <f t="shared" si="21"/>
        <v>#REF!</v>
      </c>
      <c r="BE142" s="31" t="e">
        <f t="shared" si="22"/>
        <v>#REF!</v>
      </c>
      <c r="BF142" s="31" t="e">
        <f t="shared" si="23"/>
        <v>#REF!</v>
      </c>
      <c r="BG142" s="32" t="e">
        <f t="shared" si="24"/>
        <v>#REF!</v>
      </c>
    </row>
    <row r="143" spans="3:59" ht="15.75" thickBot="1" x14ac:dyDescent="0.3">
      <c r="C143" s="26">
        <v>30</v>
      </c>
      <c r="D143" s="27" t="s">
        <v>386</v>
      </c>
      <c r="E143" s="26">
        <v>2</v>
      </c>
      <c r="F143" s="28" t="s">
        <v>185</v>
      </c>
      <c r="G143" s="26">
        <v>508860</v>
      </c>
      <c r="H143" s="33" t="s">
        <v>194</v>
      </c>
      <c r="I143" s="29"/>
      <c r="K143" s="17">
        <f>SUMIF('RECAP PDV'!$E:$E,$G143,'RECAP PDV'!K:K)</f>
        <v>211.02774000000016</v>
      </c>
      <c r="L143" s="17"/>
      <c r="M143" s="18"/>
      <c r="N143" s="17">
        <f>SUMIF('RECAP PDV'!$E:$E,$G143,'RECAP PDV'!N:N)</f>
        <v>129.02099999999999</v>
      </c>
      <c r="O143" s="17"/>
      <c r="P143" s="18"/>
      <c r="Q143" s="16"/>
      <c r="R143" s="16"/>
      <c r="S143" s="18"/>
      <c r="T143" s="17">
        <f>SUMIF('RECAP PDV'!$E:$E,$G143,'RECAP PDV'!T:T)</f>
        <v>10</v>
      </c>
      <c r="U143" s="16"/>
      <c r="V143" s="18"/>
      <c r="W143" s="17"/>
      <c r="X143" s="16"/>
      <c r="Y143" s="18"/>
      <c r="Z143" s="17">
        <f>SUMIF('RECAP PDV'!E:E,G143,'RECAP PDV'!Z:Z)</f>
        <v>-3</v>
      </c>
      <c r="AA143" s="16"/>
      <c r="AB143" s="18"/>
      <c r="AI143" s="30" t="e">
        <f t="shared" si="30"/>
        <v>#REF!</v>
      </c>
      <c r="AJ143" s="31" t="e">
        <f t="shared" si="1"/>
        <v>#REF!</v>
      </c>
      <c r="AK143" s="31" t="e">
        <f t="shared" si="2"/>
        <v>#REF!</v>
      </c>
      <c r="AL143" s="31" t="e">
        <f t="shared" si="3"/>
        <v>#REF!</v>
      </c>
      <c r="AM143" s="32" t="e">
        <f t="shared" si="4"/>
        <v>#REF!</v>
      </c>
      <c r="AN143" s="30" t="e">
        <f t="shared" si="31"/>
        <v>#REF!</v>
      </c>
      <c r="AO143" s="31" t="e">
        <f t="shared" si="6"/>
        <v>#REF!</v>
      </c>
      <c r="AP143" s="31" t="e">
        <f t="shared" si="7"/>
        <v>#REF!</v>
      </c>
      <c r="AQ143" s="31" t="e">
        <f t="shared" si="8"/>
        <v>#REF!</v>
      </c>
      <c r="AR143" s="32" t="e">
        <f t="shared" si="9"/>
        <v>#REF!</v>
      </c>
      <c r="AS143" s="30" t="e">
        <f t="shared" si="32"/>
        <v>#REF!</v>
      </c>
      <c r="AT143" s="31" t="e">
        <f t="shared" si="11"/>
        <v>#REF!</v>
      </c>
      <c r="AU143" s="31" t="e">
        <f t="shared" si="12"/>
        <v>#REF!</v>
      </c>
      <c r="AV143" s="31" t="e">
        <f t="shared" si="13"/>
        <v>#REF!</v>
      </c>
      <c r="AW143" s="32" t="e">
        <f t="shared" si="14"/>
        <v>#REF!</v>
      </c>
      <c r="AX143" s="30" t="e">
        <f t="shared" si="33"/>
        <v>#REF!</v>
      </c>
      <c r="AY143" s="31" t="e">
        <f t="shared" si="16"/>
        <v>#REF!</v>
      </c>
      <c r="AZ143" s="31" t="e">
        <f t="shared" si="17"/>
        <v>#REF!</v>
      </c>
      <c r="BA143" s="31" t="e">
        <f t="shared" si="18"/>
        <v>#REF!</v>
      </c>
      <c r="BB143" s="32" t="e">
        <f t="shared" si="19"/>
        <v>#REF!</v>
      </c>
      <c r="BC143" s="30" t="e">
        <f t="shared" si="34"/>
        <v>#REF!</v>
      </c>
      <c r="BD143" s="31" t="e">
        <f t="shared" si="21"/>
        <v>#REF!</v>
      </c>
      <c r="BE143" s="31" t="e">
        <f t="shared" si="22"/>
        <v>#REF!</v>
      </c>
      <c r="BF143" s="31" t="e">
        <f t="shared" si="23"/>
        <v>#REF!</v>
      </c>
      <c r="BG143" s="32" t="e">
        <f t="shared" si="24"/>
        <v>#REF!</v>
      </c>
    </row>
    <row r="144" spans="3:59" ht="15.75" thickBot="1" x14ac:dyDescent="0.3">
      <c r="C144" s="26">
        <v>30</v>
      </c>
      <c r="D144" s="27" t="s">
        <v>386</v>
      </c>
      <c r="E144" s="26">
        <v>2</v>
      </c>
      <c r="F144" s="28" t="s">
        <v>185</v>
      </c>
      <c r="G144" s="26">
        <v>408806</v>
      </c>
      <c r="H144" s="28" t="s">
        <v>195</v>
      </c>
      <c r="I144" s="29"/>
      <c r="K144" s="17">
        <f>SUMIF('RECAP PDV'!$E:$E,$G144,'RECAP PDV'!K:K)</f>
        <v>1657.8564699999999</v>
      </c>
      <c r="L144" s="17"/>
      <c r="M144" s="18"/>
      <c r="N144" s="17">
        <f>SUMIF('RECAP PDV'!$E:$E,$G144,'RECAP PDV'!N:N)</f>
        <v>1044.09942</v>
      </c>
      <c r="O144" s="17"/>
      <c r="P144" s="18"/>
      <c r="Q144" s="16"/>
      <c r="R144" s="16"/>
      <c r="S144" s="18"/>
      <c r="T144" s="17">
        <f>SUMIF('RECAP PDV'!$E:$E,$G144,'RECAP PDV'!T:T)</f>
        <v>36</v>
      </c>
      <c r="U144" s="16"/>
      <c r="V144" s="18"/>
      <c r="W144" s="17"/>
      <c r="X144" s="16"/>
      <c r="Y144" s="18"/>
      <c r="Z144" s="17">
        <f>SUMIF('RECAP PDV'!E:E,G144,'RECAP PDV'!Z:Z)</f>
        <v>7</v>
      </c>
      <c r="AA144" s="16"/>
      <c r="AB144" s="18"/>
      <c r="AI144" s="30" t="e">
        <f t="shared" si="30"/>
        <v>#REF!</v>
      </c>
      <c r="AJ144" s="31" t="e">
        <f t="shared" si="1"/>
        <v>#REF!</v>
      </c>
      <c r="AK144" s="31" t="e">
        <f t="shared" si="2"/>
        <v>#REF!</v>
      </c>
      <c r="AL144" s="31" t="e">
        <f t="shared" si="3"/>
        <v>#REF!</v>
      </c>
      <c r="AM144" s="32" t="e">
        <f t="shared" si="4"/>
        <v>#REF!</v>
      </c>
      <c r="AN144" s="30" t="e">
        <f t="shared" si="31"/>
        <v>#REF!</v>
      </c>
      <c r="AO144" s="31" t="e">
        <f t="shared" si="6"/>
        <v>#REF!</v>
      </c>
      <c r="AP144" s="31" t="e">
        <f t="shared" si="7"/>
        <v>#REF!</v>
      </c>
      <c r="AQ144" s="31" t="e">
        <f t="shared" si="8"/>
        <v>#REF!</v>
      </c>
      <c r="AR144" s="32" t="e">
        <f t="shared" si="9"/>
        <v>#REF!</v>
      </c>
      <c r="AS144" s="30" t="e">
        <f t="shared" si="32"/>
        <v>#REF!</v>
      </c>
      <c r="AT144" s="31" t="e">
        <f t="shared" si="11"/>
        <v>#REF!</v>
      </c>
      <c r="AU144" s="31" t="e">
        <f t="shared" si="12"/>
        <v>#REF!</v>
      </c>
      <c r="AV144" s="31" t="e">
        <f t="shared" si="13"/>
        <v>#REF!</v>
      </c>
      <c r="AW144" s="32" t="e">
        <f t="shared" si="14"/>
        <v>#REF!</v>
      </c>
      <c r="AX144" s="30" t="e">
        <f t="shared" si="33"/>
        <v>#REF!</v>
      </c>
      <c r="AY144" s="31" t="e">
        <f t="shared" si="16"/>
        <v>#REF!</v>
      </c>
      <c r="AZ144" s="31" t="e">
        <f t="shared" si="17"/>
        <v>#REF!</v>
      </c>
      <c r="BA144" s="31" t="e">
        <f t="shared" si="18"/>
        <v>#REF!</v>
      </c>
      <c r="BB144" s="32" t="e">
        <f t="shared" si="19"/>
        <v>#REF!</v>
      </c>
      <c r="BC144" s="30" t="e">
        <f t="shared" si="34"/>
        <v>#REF!</v>
      </c>
      <c r="BD144" s="31" t="e">
        <f t="shared" si="21"/>
        <v>#REF!</v>
      </c>
      <c r="BE144" s="31" t="e">
        <f t="shared" si="22"/>
        <v>#REF!</v>
      </c>
      <c r="BF144" s="31" t="e">
        <f t="shared" si="23"/>
        <v>#REF!</v>
      </c>
      <c r="BG144" s="32" t="e">
        <f t="shared" si="24"/>
        <v>#REF!</v>
      </c>
    </row>
    <row r="145" spans="3:59" ht="15.75" thickBot="1" x14ac:dyDescent="0.3">
      <c r="C145" s="26">
        <v>30</v>
      </c>
      <c r="D145" s="27" t="s">
        <v>386</v>
      </c>
      <c r="E145" s="26">
        <v>2</v>
      </c>
      <c r="F145" s="28" t="s">
        <v>185</v>
      </c>
      <c r="G145" s="26">
        <v>508833</v>
      </c>
      <c r="H145" s="28" t="s">
        <v>196</v>
      </c>
      <c r="I145" s="29"/>
      <c r="K145" s="17">
        <f>SUMIF('RECAP PDV'!$E:$E,$G145,'RECAP PDV'!K:K)</f>
        <v>142.66244999999998</v>
      </c>
      <c r="L145" s="17"/>
      <c r="M145" s="18"/>
      <c r="N145" s="17">
        <f>SUMIF('RECAP PDV'!$E:$E,$G145,'RECAP PDV'!N:N)</f>
        <v>122</v>
      </c>
      <c r="O145" s="17"/>
      <c r="P145" s="18"/>
      <c r="Q145" s="16"/>
      <c r="R145" s="16"/>
      <c r="S145" s="18"/>
      <c r="T145" s="17">
        <f>SUMIF('RECAP PDV'!$E:$E,$G145,'RECAP PDV'!T:T)</f>
        <v>2</v>
      </c>
      <c r="U145" s="16"/>
      <c r="V145" s="18"/>
      <c r="W145" s="17"/>
      <c r="X145" s="16"/>
      <c r="Y145" s="18"/>
      <c r="Z145" s="17">
        <f>SUMIF('RECAP PDV'!E:E,G145,'RECAP PDV'!Z:Z)</f>
        <v>9</v>
      </c>
      <c r="AA145" s="16"/>
      <c r="AB145" s="18"/>
      <c r="AI145" s="30" t="e">
        <f t="shared" si="30"/>
        <v>#REF!</v>
      </c>
      <c r="AJ145" s="31" t="e">
        <f t="shared" si="1"/>
        <v>#REF!</v>
      </c>
      <c r="AK145" s="31" t="e">
        <f t="shared" si="2"/>
        <v>#REF!</v>
      </c>
      <c r="AL145" s="31" t="e">
        <f t="shared" si="3"/>
        <v>#REF!</v>
      </c>
      <c r="AM145" s="32" t="e">
        <f t="shared" si="4"/>
        <v>#REF!</v>
      </c>
      <c r="AN145" s="30" t="e">
        <f t="shared" si="31"/>
        <v>#REF!</v>
      </c>
      <c r="AO145" s="31" t="e">
        <f t="shared" si="6"/>
        <v>#REF!</v>
      </c>
      <c r="AP145" s="31" t="e">
        <f t="shared" si="7"/>
        <v>#REF!</v>
      </c>
      <c r="AQ145" s="31" t="e">
        <f t="shared" si="8"/>
        <v>#REF!</v>
      </c>
      <c r="AR145" s="32" t="e">
        <f t="shared" si="9"/>
        <v>#REF!</v>
      </c>
      <c r="AS145" s="30" t="e">
        <f t="shared" si="32"/>
        <v>#REF!</v>
      </c>
      <c r="AT145" s="31" t="e">
        <f t="shared" si="11"/>
        <v>#REF!</v>
      </c>
      <c r="AU145" s="31" t="e">
        <f t="shared" si="12"/>
        <v>#REF!</v>
      </c>
      <c r="AV145" s="31" t="e">
        <f t="shared" si="13"/>
        <v>#REF!</v>
      </c>
      <c r="AW145" s="32" t="e">
        <f t="shared" si="14"/>
        <v>#REF!</v>
      </c>
      <c r="AX145" s="30" t="e">
        <f t="shared" si="33"/>
        <v>#REF!</v>
      </c>
      <c r="AY145" s="31" t="e">
        <f t="shared" si="16"/>
        <v>#REF!</v>
      </c>
      <c r="AZ145" s="31" t="e">
        <f t="shared" si="17"/>
        <v>#REF!</v>
      </c>
      <c r="BA145" s="31" t="e">
        <f t="shared" si="18"/>
        <v>#REF!</v>
      </c>
      <c r="BB145" s="32" t="e">
        <f t="shared" si="19"/>
        <v>#REF!</v>
      </c>
      <c r="BC145" s="30" t="e">
        <f t="shared" si="34"/>
        <v>#REF!</v>
      </c>
      <c r="BD145" s="31" t="e">
        <f t="shared" si="21"/>
        <v>#REF!</v>
      </c>
      <c r="BE145" s="31" t="e">
        <f t="shared" si="22"/>
        <v>#REF!</v>
      </c>
      <c r="BF145" s="31" t="e">
        <f t="shared" si="23"/>
        <v>#REF!</v>
      </c>
      <c r="BG145" s="32" t="e">
        <f t="shared" si="24"/>
        <v>#REF!</v>
      </c>
    </row>
    <row r="146" spans="3:59" ht="15.75" thickBot="1" x14ac:dyDescent="0.3">
      <c r="C146" s="26">
        <v>30</v>
      </c>
      <c r="D146" s="27" t="s">
        <v>386</v>
      </c>
      <c r="E146" s="26">
        <v>2</v>
      </c>
      <c r="F146" s="33" t="s">
        <v>185</v>
      </c>
      <c r="G146" s="26">
        <v>508820</v>
      </c>
      <c r="H146" s="28" t="s">
        <v>197</v>
      </c>
      <c r="I146" s="29"/>
      <c r="K146" s="17">
        <f>SUMIF('RECAP PDV'!$E:$E,$G146,'RECAP PDV'!K:K)</f>
        <v>-38.129999999999967</v>
      </c>
      <c r="L146" s="17"/>
      <c r="M146" s="18"/>
      <c r="N146" s="17">
        <f>SUMIF('RECAP PDV'!$E:$E,$G146,'RECAP PDV'!N:N)</f>
        <v>444.29476</v>
      </c>
      <c r="O146" s="17"/>
      <c r="P146" s="18"/>
      <c r="Q146" s="16"/>
      <c r="R146" s="16"/>
      <c r="S146" s="18"/>
      <c r="T146" s="17">
        <f>SUMIF('RECAP PDV'!$E:$E,$G146,'RECAP PDV'!T:T)</f>
        <v>2</v>
      </c>
      <c r="U146" s="16"/>
      <c r="V146" s="18"/>
      <c r="W146" s="17"/>
      <c r="X146" s="16"/>
      <c r="Y146" s="18"/>
      <c r="Z146" s="17">
        <f>SUMIF('RECAP PDV'!E:E,G146,'RECAP PDV'!Z:Z)</f>
        <v>2</v>
      </c>
      <c r="AA146" s="16"/>
      <c r="AB146" s="18"/>
      <c r="AI146" s="30" t="e">
        <f t="shared" si="30"/>
        <v>#REF!</v>
      </c>
      <c r="AJ146" s="31" t="e">
        <f t="shared" si="1"/>
        <v>#REF!</v>
      </c>
      <c r="AK146" s="31" t="e">
        <f t="shared" si="2"/>
        <v>#REF!</v>
      </c>
      <c r="AL146" s="31" t="e">
        <f t="shared" si="3"/>
        <v>#REF!</v>
      </c>
      <c r="AM146" s="32" t="e">
        <f t="shared" si="4"/>
        <v>#REF!</v>
      </c>
      <c r="AN146" s="30" t="e">
        <f t="shared" si="31"/>
        <v>#REF!</v>
      </c>
      <c r="AO146" s="31" t="e">
        <f t="shared" si="6"/>
        <v>#REF!</v>
      </c>
      <c r="AP146" s="31" t="e">
        <f t="shared" si="7"/>
        <v>#REF!</v>
      </c>
      <c r="AQ146" s="31" t="e">
        <f t="shared" si="8"/>
        <v>#REF!</v>
      </c>
      <c r="AR146" s="32" t="e">
        <f t="shared" si="9"/>
        <v>#REF!</v>
      </c>
      <c r="AS146" s="30" t="e">
        <f t="shared" si="32"/>
        <v>#REF!</v>
      </c>
      <c r="AT146" s="31" t="e">
        <f t="shared" si="11"/>
        <v>#REF!</v>
      </c>
      <c r="AU146" s="31" t="e">
        <f t="shared" si="12"/>
        <v>#REF!</v>
      </c>
      <c r="AV146" s="31" t="e">
        <f t="shared" si="13"/>
        <v>#REF!</v>
      </c>
      <c r="AW146" s="32" t="e">
        <f t="shared" si="14"/>
        <v>#REF!</v>
      </c>
      <c r="AX146" s="30" t="e">
        <f t="shared" si="33"/>
        <v>#REF!</v>
      </c>
      <c r="AY146" s="31" t="e">
        <f t="shared" si="16"/>
        <v>#REF!</v>
      </c>
      <c r="AZ146" s="31" t="e">
        <f t="shared" si="17"/>
        <v>#REF!</v>
      </c>
      <c r="BA146" s="31" t="e">
        <f t="shared" si="18"/>
        <v>#REF!</v>
      </c>
      <c r="BB146" s="32" t="e">
        <f t="shared" si="19"/>
        <v>#REF!</v>
      </c>
      <c r="BC146" s="30" t="e">
        <f t="shared" si="34"/>
        <v>#REF!</v>
      </c>
      <c r="BD146" s="31" t="e">
        <f t="shared" si="21"/>
        <v>#REF!</v>
      </c>
      <c r="BE146" s="31" t="e">
        <f t="shared" si="22"/>
        <v>#REF!</v>
      </c>
      <c r="BF146" s="31" t="e">
        <f t="shared" si="23"/>
        <v>#REF!</v>
      </c>
      <c r="BG146" s="32" t="e">
        <f t="shared" si="24"/>
        <v>#REF!</v>
      </c>
    </row>
    <row r="147" spans="3:59" ht="15.75" thickBot="1" x14ac:dyDescent="0.3">
      <c r="C147" s="26">
        <v>30</v>
      </c>
      <c r="D147" s="27" t="s">
        <v>386</v>
      </c>
      <c r="E147" s="26">
        <v>2</v>
      </c>
      <c r="F147" s="33" t="s">
        <v>185</v>
      </c>
      <c r="G147" s="26">
        <v>408814</v>
      </c>
      <c r="H147" s="33" t="s">
        <v>198</v>
      </c>
      <c r="I147" s="29"/>
      <c r="K147" s="17">
        <f>SUMIF('RECAP PDV'!$E:$E,$G147,'RECAP PDV'!K:K)</f>
        <v>40.993250000000003</v>
      </c>
      <c r="L147" s="17"/>
      <c r="M147" s="18"/>
      <c r="N147" s="17">
        <f>SUMIF('RECAP PDV'!$E:$E,$G147,'RECAP PDV'!N:N)</f>
        <v>305.58999999999997</v>
      </c>
      <c r="O147" s="17"/>
      <c r="P147" s="18"/>
      <c r="Q147" s="16"/>
      <c r="R147" s="16"/>
      <c r="S147" s="18"/>
      <c r="T147" s="17">
        <f>SUMIF('RECAP PDV'!$E:$E,$G147,'RECAP PDV'!T:T)</f>
        <v>3</v>
      </c>
      <c r="U147" s="16"/>
      <c r="V147" s="18"/>
      <c r="W147" s="17"/>
      <c r="X147" s="16"/>
      <c r="Y147" s="18"/>
      <c r="Z147" s="17">
        <f>SUMIF('RECAP PDV'!E:E,G147,'RECAP PDV'!Z:Z)</f>
        <v>0</v>
      </c>
      <c r="AA147" s="16"/>
      <c r="AB147" s="18"/>
      <c r="AI147" s="30" t="e">
        <f t="shared" si="30"/>
        <v>#REF!</v>
      </c>
      <c r="AJ147" s="31" t="e">
        <f t="shared" si="1"/>
        <v>#REF!</v>
      </c>
      <c r="AK147" s="31" t="e">
        <f t="shared" si="2"/>
        <v>#REF!</v>
      </c>
      <c r="AL147" s="31" t="e">
        <f t="shared" si="3"/>
        <v>#REF!</v>
      </c>
      <c r="AM147" s="32" t="e">
        <f t="shared" si="4"/>
        <v>#REF!</v>
      </c>
      <c r="AN147" s="30" t="e">
        <f t="shared" si="31"/>
        <v>#REF!</v>
      </c>
      <c r="AO147" s="31" t="e">
        <f t="shared" si="6"/>
        <v>#REF!</v>
      </c>
      <c r="AP147" s="31" t="e">
        <f t="shared" si="7"/>
        <v>#REF!</v>
      </c>
      <c r="AQ147" s="31" t="e">
        <f t="shared" si="8"/>
        <v>#REF!</v>
      </c>
      <c r="AR147" s="32" t="e">
        <f t="shared" si="9"/>
        <v>#REF!</v>
      </c>
      <c r="AS147" s="30" t="e">
        <f t="shared" si="32"/>
        <v>#REF!</v>
      </c>
      <c r="AT147" s="31" t="e">
        <f t="shared" si="11"/>
        <v>#REF!</v>
      </c>
      <c r="AU147" s="31" t="e">
        <f t="shared" si="12"/>
        <v>#REF!</v>
      </c>
      <c r="AV147" s="31" t="e">
        <f t="shared" si="13"/>
        <v>#REF!</v>
      </c>
      <c r="AW147" s="32" t="e">
        <f t="shared" si="14"/>
        <v>#REF!</v>
      </c>
      <c r="AX147" s="30" t="e">
        <f t="shared" si="33"/>
        <v>#REF!</v>
      </c>
      <c r="AY147" s="31" t="e">
        <f t="shared" si="16"/>
        <v>#REF!</v>
      </c>
      <c r="AZ147" s="31" t="e">
        <f t="shared" si="17"/>
        <v>#REF!</v>
      </c>
      <c r="BA147" s="31" t="e">
        <f t="shared" si="18"/>
        <v>#REF!</v>
      </c>
      <c r="BB147" s="32" t="e">
        <f t="shared" si="19"/>
        <v>#REF!</v>
      </c>
      <c r="BC147" s="30" t="e">
        <f t="shared" si="34"/>
        <v>#REF!</v>
      </c>
      <c r="BD147" s="31" t="e">
        <f t="shared" si="21"/>
        <v>#REF!</v>
      </c>
      <c r="BE147" s="31" t="e">
        <f t="shared" si="22"/>
        <v>#REF!</v>
      </c>
      <c r="BF147" s="31" t="e">
        <f t="shared" si="23"/>
        <v>#REF!</v>
      </c>
      <c r="BG147" s="32" t="e">
        <f t="shared" si="24"/>
        <v>#REF!</v>
      </c>
    </row>
    <row r="148" spans="3:59" ht="15.75" thickBot="1" x14ac:dyDescent="0.3">
      <c r="C148" s="26">
        <v>30</v>
      </c>
      <c r="D148" s="27" t="s">
        <v>386</v>
      </c>
      <c r="E148" s="26">
        <v>11</v>
      </c>
      <c r="F148" s="33" t="s">
        <v>199</v>
      </c>
      <c r="G148" s="26">
        <v>551367</v>
      </c>
      <c r="H148" s="28" t="s">
        <v>200</v>
      </c>
      <c r="I148" s="29"/>
      <c r="K148" s="17">
        <f>SUMIF('RECAP PDV'!$E:$E,$G148,'RECAP PDV'!K:K)</f>
        <v>208.41046000000017</v>
      </c>
      <c r="L148" s="17"/>
      <c r="M148" s="18"/>
      <c r="N148" s="17">
        <f>SUMIF('RECAP PDV'!$E:$E,$G148,'RECAP PDV'!N:N)</f>
        <v>1426.16</v>
      </c>
      <c r="O148" s="17"/>
      <c r="P148" s="18"/>
      <c r="Q148" s="16"/>
      <c r="R148" s="16"/>
      <c r="S148" s="18"/>
      <c r="T148" s="17">
        <f>SUMIF('RECAP PDV'!$E:$E,$G148,'RECAP PDV'!T:T)</f>
        <v>10</v>
      </c>
      <c r="U148" s="16"/>
      <c r="V148" s="18"/>
      <c r="W148" s="17"/>
      <c r="X148" s="16"/>
      <c r="Y148" s="18"/>
      <c r="Z148" s="17">
        <f>SUMIF('RECAP PDV'!E:E,G148,'RECAP PDV'!Z:Z)</f>
        <v>-12</v>
      </c>
      <c r="AA148" s="16"/>
      <c r="AB148" s="18"/>
      <c r="AI148" s="30" t="e">
        <f t="shared" si="30"/>
        <v>#REF!</v>
      </c>
      <c r="AJ148" s="31" t="e">
        <f t="shared" si="1"/>
        <v>#REF!</v>
      </c>
      <c r="AK148" s="31" t="e">
        <f t="shared" si="2"/>
        <v>#REF!</v>
      </c>
      <c r="AL148" s="31" t="e">
        <f t="shared" si="3"/>
        <v>#REF!</v>
      </c>
      <c r="AM148" s="32" t="e">
        <f t="shared" si="4"/>
        <v>#REF!</v>
      </c>
      <c r="AN148" s="30" t="e">
        <f t="shared" si="31"/>
        <v>#REF!</v>
      </c>
      <c r="AO148" s="31" t="e">
        <f t="shared" si="6"/>
        <v>#REF!</v>
      </c>
      <c r="AP148" s="31" t="e">
        <f t="shared" si="7"/>
        <v>#REF!</v>
      </c>
      <c r="AQ148" s="31" t="e">
        <f t="shared" si="8"/>
        <v>#REF!</v>
      </c>
      <c r="AR148" s="32" t="e">
        <f t="shared" si="9"/>
        <v>#REF!</v>
      </c>
      <c r="AS148" s="30" t="e">
        <f t="shared" si="32"/>
        <v>#REF!</v>
      </c>
      <c r="AT148" s="31" t="e">
        <f t="shared" si="11"/>
        <v>#REF!</v>
      </c>
      <c r="AU148" s="31" t="e">
        <f t="shared" si="12"/>
        <v>#REF!</v>
      </c>
      <c r="AV148" s="31" t="e">
        <f t="shared" si="13"/>
        <v>#REF!</v>
      </c>
      <c r="AW148" s="32" t="e">
        <f t="shared" si="14"/>
        <v>#REF!</v>
      </c>
      <c r="AX148" s="30" t="e">
        <f t="shared" si="33"/>
        <v>#REF!</v>
      </c>
      <c r="AY148" s="31" t="e">
        <f t="shared" si="16"/>
        <v>#REF!</v>
      </c>
      <c r="AZ148" s="31" t="e">
        <f t="shared" si="17"/>
        <v>#REF!</v>
      </c>
      <c r="BA148" s="31" t="e">
        <f t="shared" si="18"/>
        <v>#REF!</v>
      </c>
      <c r="BB148" s="32" t="e">
        <f t="shared" si="19"/>
        <v>#REF!</v>
      </c>
      <c r="BC148" s="30" t="e">
        <f t="shared" si="34"/>
        <v>#REF!</v>
      </c>
      <c r="BD148" s="31" t="e">
        <f t="shared" si="21"/>
        <v>#REF!</v>
      </c>
      <c r="BE148" s="31" t="e">
        <f t="shared" si="22"/>
        <v>#REF!</v>
      </c>
      <c r="BF148" s="31" t="e">
        <f t="shared" si="23"/>
        <v>#REF!</v>
      </c>
      <c r="BG148" s="32" t="e">
        <f t="shared" si="24"/>
        <v>#REF!</v>
      </c>
    </row>
    <row r="149" spans="3:59" ht="15.75" thickBot="1" x14ac:dyDescent="0.3">
      <c r="C149" s="26">
        <v>30</v>
      </c>
      <c r="D149" s="27" t="s">
        <v>386</v>
      </c>
      <c r="E149" s="26">
        <v>11</v>
      </c>
      <c r="F149" s="33" t="s">
        <v>199</v>
      </c>
      <c r="G149" s="26">
        <v>551340</v>
      </c>
      <c r="H149" s="28" t="s">
        <v>201</v>
      </c>
      <c r="I149" s="29"/>
      <c r="K149" s="17">
        <f>SUMIF('RECAP PDV'!$E:$E,$G149,'RECAP PDV'!K:K)</f>
        <v>1307.29323</v>
      </c>
      <c r="L149" s="17"/>
      <c r="M149" s="18"/>
      <c r="N149" s="17">
        <f>SUMIF('RECAP PDV'!$E:$E,$G149,'RECAP PDV'!N:N)</f>
        <v>1010.635</v>
      </c>
      <c r="O149" s="17"/>
      <c r="P149" s="18"/>
      <c r="Q149" s="16"/>
      <c r="R149" s="16"/>
      <c r="S149" s="18"/>
      <c r="T149" s="17">
        <f>SUMIF('RECAP PDV'!$E:$E,$G149,'RECAP PDV'!T:T)</f>
        <v>18</v>
      </c>
      <c r="U149" s="16"/>
      <c r="V149" s="18"/>
      <c r="W149" s="17"/>
      <c r="X149" s="16"/>
      <c r="Y149" s="18"/>
      <c r="Z149" s="17">
        <f>SUMIF('RECAP PDV'!E:E,G149,'RECAP PDV'!Z:Z)</f>
        <v>-2</v>
      </c>
      <c r="AA149" s="16"/>
      <c r="AB149" s="18"/>
      <c r="AI149" s="30" t="e">
        <f t="shared" si="30"/>
        <v>#REF!</v>
      </c>
      <c r="AJ149" s="31" t="e">
        <f t="shared" si="1"/>
        <v>#REF!</v>
      </c>
      <c r="AK149" s="31" t="e">
        <f t="shared" si="2"/>
        <v>#REF!</v>
      </c>
      <c r="AL149" s="31" t="e">
        <f t="shared" si="3"/>
        <v>#REF!</v>
      </c>
      <c r="AM149" s="32" t="e">
        <f t="shared" si="4"/>
        <v>#REF!</v>
      </c>
      <c r="AN149" s="30" t="e">
        <f t="shared" si="31"/>
        <v>#REF!</v>
      </c>
      <c r="AO149" s="31" t="e">
        <f t="shared" si="6"/>
        <v>#REF!</v>
      </c>
      <c r="AP149" s="31" t="e">
        <f t="shared" si="7"/>
        <v>#REF!</v>
      </c>
      <c r="AQ149" s="31" t="e">
        <f t="shared" si="8"/>
        <v>#REF!</v>
      </c>
      <c r="AR149" s="32" t="e">
        <f t="shared" si="9"/>
        <v>#REF!</v>
      </c>
      <c r="AS149" s="30" t="e">
        <f t="shared" si="32"/>
        <v>#REF!</v>
      </c>
      <c r="AT149" s="31" t="e">
        <f t="shared" si="11"/>
        <v>#REF!</v>
      </c>
      <c r="AU149" s="31" t="e">
        <f t="shared" si="12"/>
        <v>#REF!</v>
      </c>
      <c r="AV149" s="31" t="e">
        <f t="shared" si="13"/>
        <v>#REF!</v>
      </c>
      <c r="AW149" s="32" t="e">
        <f t="shared" si="14"/>
        <v>#REF!</v>
      </c>
      <c r="AX149" s="30" t="e">
        <f t="shared" si="33"/>
        <v>#REF!</v>
      </c>
      <c r="AY149" s="31" t="e">
        <f t="shared" si="16"/>
        <v>#REF!</v>
      </c>
      <c r="AZ149" s="31" t="e">
        <f t="shared" si="17"/>
        <v>#REF!</v>
      </c>
      <c r="BA149" s="31" t="e">
        <f t="shared" si="18"/>
        <v>#REF!</v>
      </c>
      <c r="BB149" s="32" t="e">
        <f t="shared" si="19"/>
        <v>#REF!</v>
      </c>
      <c r="BC149" s="30" t="e">
        <f t="shared" si="34"/>
        <v>#REF!</v>
      </c>
      <c r="BD149" s="31" t="e">
        <f t="shared" si="21"/>
        <v>#REF!</v>
      </c>
      <c r="BE149" s="31" t="e">
        <f t="shared" si="22"/>
        <v>#REF!</v>
      </c>
      <c r="BF149" s="31" t="e">
        <f t="shared" si="23"/>
        <v>#REF!</v>
      </c>
      <c r="BG149" s="32" t="e">
        <f t="shared" si="24"/>
        <v>#REF!</v>
      </c>
    </row>
    <row r="150" spans="3:59" ht="15.75" thickBot="1" x14ac:dyDescent="0.3">
      <c r="C150" s="26">
        <v>30</v>
      </c>
      <c r="D150" s="27" t="s">
        <v>386</v>
      </c>
      <c r="E150" s="26">
        <v>11</v>
      </c>
      <c r="F150" s="28" t="s">
        <v>199</v>
      </c>
      <c r="G150" s="26">
        <v>551369</v>
      </c>
      <c r="H150" s="28" t="s">
        <v>202</v>
      </c>
      <c r="I150" s="29"/>
      <c r="K150" s="17">
        <f>SUMIF('RECAP PDV'!$E:$E,$G150,'RECAP PDV'!K:K)</f>
        <v>-640.77839999999958</v>
      </c>
      <c r="L150" s="17"/>
      <c r="M150" s="18"/>
      <c r="N150" s="17">
        <f>SUMIF('RECAP PDV'!$E:$E,$G150,'RECAP PDV'!N:N)</f>
        <v>5527.7651299999998</v>
      </c>
      <c r="O150" s="17"/>
      <c r="P150" s="18"/>
      <c r="Q150" s="16"/>
      <c r="R150" s="16"/>
      <c r="S150" s="18"/>
      <c r="T150" s="17">
        <f>SUMIF('RECAP PDV'!$E:$E,$G150,'RECAP PDV'!T:T)</f>
        <v>23</v>
      </c>
      <c r="U150" s="16"/>
      <c r="V150" s="18"/>
      <c r="W150" s="17"/>
      <c r="X150" s="16"/>
      <c r="Y150" s="18"/>
      <c r="Z150" s="17">
        <f>SUMIF('RECAP PDV'!E:E,G150,'RECAP PDV'!Z:Z)</f>
        <v>-5</v>
      </c>
      <c r="AA150" s="16"/>
      <c r="AB150" s="18"/>
      <c r="AI150" s="30" t="e">
        <f t="shared" si="30"/>
        <v>#REF!</v>
      </c>
      <c r="AJ150" s="31" t="e">
        <f t="shared" si="1"/>
        <v>#REF!</v>
      </c>
      <c r="AK150" s="31" t="e">
        <f t="shared" si="2"/>
        <v>#REF!</v>
      </c>
      <c r="AL150" s="31" t="e">
        <f t="shared" si="3"/>
        <v>#REF!</v>
      </c>
      <c r="AM150" s="32" t="e">
        <f t="shared" si="4"/>
        <v>#REF!</v>
      </c>
      <c r="AN150" s="30" t="e">
        <f t="shared" si="31"/>
        <v>#REF!</v>
      </c>
      <c r="AO150" s="31" t="e">
        <f t="shared" si="6"/>
        <v>#REF!</v>
      </c>
      <c r="AP150" s="31" t="e">
        <f t="shared" si="7"/>
        <v>#REF!</v>
      </c>
      <c r="AQ150" s="31" t="e">
        <f t="shared" si="8"/>
        <v>#REF!</v>
      </c>
      <c r="AR150" s="32" t="e">
        <f t="shared" si="9"/>
        <v>#REF!</v>
      </c>
      <c r="AS150" s="30" t="e">
        <f t="shared" si="32"/>
        <v>#REF!</v>
      </c>
      <c r="AT150" s="31" t="e">
        <f t="shared" si="11"/>
        <v>#REF!</v>
      </c>
      <c r="AU150" s="31" t="e">
        <f t="shared" si="12"/>
        <v>#REF!</v>
      </c>
      <c r="AV150" s="31" t="e">
        <f t="shared" si="13"/>
        <v>#REF!</v>
      </c>
      <c r="AW150" s="32" t="e">
        <f t="shared" si="14"/>
        <v>#REF!</v>
      </c>
      <c r="AX150" s="30" t="e">
        <f t="shared" si="33"/>
        <v>#REF!</v>
      </c>
      <c r="AY150" s="31" t="e">
        <f t="shared" si="16"/>
        <v>#REF!</v>
      </c>
      <c r="AZ150" s="31" t="e">
        <f t="shared" si="17"/>
        <v>#REF!</v>
      </c>
      <c r="BA150" s="31" t="e">
        <f t="shared" si="18"/>
        <v>#REF!</v>
      </c>
      <c r="BB150" s="32" t="e">
        <f t="shared" si="19"/>
        <v>#REF!</v>
      </c>
      <c r="BC150" s="30" t="e">
        <f t="shared" si="34"/>
        <v>#REF!</v>
      </c>
      <c r="BD150" s="31" t="e">
        <f t="shared" si="21"/>
        <v>#REF!</v>
      </c>
      <c r="BE150" s="31" t="e">
        <f t="shared" si="22"/>
        <v>#REF!</v>
      </c>
      <c r="BF150" s="31" t="e">
        <f t="shared" si="23"/>
        <v>#REF!</v>
      </c>
      <c r="BG150" s="32" t="e">
        <f t="shared" si="24"/>
        <v>#REF!</v>
      </c>
    </row>
    <row r="151" spans="3:59" ht="15.75" thickBot="1" x14ac:dyDescent="0.3">
      <c r="C151" s="26">
        <v>30</v>
      </c>
      <c r="D151" s="27" t="s">
        <v>386</v>
      </c>
      <c r="E151" s="26">
        <v>11</v>
      </c>
      <c r="F151" s="28" t="s">
        <v>199</v>
      </c>
      <c r="G151" s="26">
        <v>551365</v>
      </c>
      <c r="H151" s="28" t="s">
        <v>203</v>
      </c>
      <c r="I151" s="29"/>
      <c r="K151" s="17">
        <f>SUMIF('RECAP PDV'!$E:$E,$G151,'RECAP PDV'!K:K)</f>
        <v>-296.52228000000002</v>
      </c>
      <c r="L151" s="17"/>
      <c r="M151" s="18"/>
      <c r="N151" s="17">
        <f>SUMIF('RECAP PDV'!$E:$E,$G151,'RECAP PDV'!N:N)</f>
        <v>1893.87381</v>
      </c>
      <c r="O151" s="17"/>
      <c r="P151" s="18"/>
      <c r="Q151" s="16"/>
      <c r="R151" s="16"/>
      <c r="S151" s="18"/>
      <c r="T151" s="17">
        <f>SUMIF('RECAP PDV'!$E:$E,$G151,'RECAP PDV'!T:T)</f>
        <v>7</v>
      </c>
      <c r="U151" s="16"/>
      <c r="V151" s="18"/>
      <c r="W151" s="17"/>
      <c r="X151" s="16"/>
      <c r="Y151" s="18"/>
      <c r="Z151" s="17">
        <f>SUMIF('RECAP PDV'!E:E,G151,'RECAP PDV'!Z:Z)</f>
        <v>-10</v>
      </c>
      <c r="AA151" s="16"/>
      <c r="AB151" s="18"/>
      <c r="AI151" s="30" t="e">
        <f t="shared" si="30"/>
        <v>#REF!</v>
      </c>
      <c r="AJ151" s="31" t="e">
        <f t="shared" si="1"/>
        <v>#REF!</v>
      </c>
      <c r="AK151" s="31" t="e">
        <f t="shared" si="2"/>
        <v>#REF!</v>
      </c>
      <c r="AL151" s="31" t="e">
        <f t="shared" si="3"/>
        <v>#REF!</v>
      </c>
      <c r="AM151" s="32" t="e">
        <f t="shared" si="4"/>
        <v>#REF!</v>
      </c>
      <c r="AN151" s="30" t="e">
        <f t="shared" si="31"/>
        <v>#REF!</v>
      </c>
      <c r="AO151" s="31" t="e">
        <f t="shared" si="6"/>
        <v>#REF!</v>
      </c>
      <c r="AP151" s="31" t="e">
        <f t="shared" si="7"/>
        <v>#REF!</v>
      </c>
      <c r="AQ151" s="31" t="e">
        <f t="shared" si="8"/>
        <v>#REF!</v>
      </c>
      <c r="AR151" s="32" t="e">
        <f t="shared" si="9"/>
        <v>#REF!</v>
      </c>
      <c r="AS151" s="30" t="e">
        <f t="shared" si="32"/>
        <v>#REF!</v>
      </c>
      <c r="AT151" s="31" t="e">
        <f t="shared" si="11"/>
        <v>#REF!</v>
      </c>
      <c r="AU151" s="31" t="e">
        <f t="shared" si="12"/>
        <v>#REF!</v>
      </c>
      <c r="AV151" s="31" t="e">
        <f t="shared" si="13"/>
        <v>#REF!</v>
      </c>
      <c r="AW151" s="32" t="e">
        <f t="shared" si="14"/>
        <v>#REF!</v>
      </c>
      <c r="AX151" s="30" t="e">
        <f t="shared" si="33"/>
        <v>#REF!</v>
      </c>
      <c r="AY151" s="31" t="e">
        <f t="shared" si="16"/>
        <v>#REF!</v>
      </c>
      <c r="AZ151" s="31" t="e">
        <f t="shared" si="17"/>
        <v>#REF!</v>
      </c>
      <c r="BA151" s="31" t="e">
        <f t="shared" si="18"/>
        <v>#REF!</v>
      </c>
      <c r="BB151" s="32" t="e">
        <f t="shared" si="19"/>
        <v>#REF!</v>
      </c>
      <c r="BC151" s="30" t="e">
        <f t="shared" si="34"/>
        <v>#REF!</v>
      </c>
      <c r="BD151" s="31" t="e">
        <f t="shared" si="21"/>
        <v>#REF!</v>
      </c>
      <c r="BE151" s="31" t="e">
        <f t="shared" si="22"/>
        <v>#REF!</v>
      </c>
      <c r="BF151" s="31" t="e">
        <f t="shared" si="23"/>
        <v>#REF!</v>
      </c>
      <c r="BG151" s="32" t="e">
        <f t="shared" si="24"/>
        <v>#REF!</v>
      </c>
    </row>
    <row r="152" spans="3:59" ht="15.75" thickBot="1" x14ac:dyDescent="0.3">
      <c r="C152" s="26">
        <v>30</v>
      </c>
      <c r="D152" s="27" t="s">
        <v>386</v>
      </c>
      <c r="E152" s="26">
        <v>11</v>
      </c>
      <c r="F152" s="28" t="s">
        <v>199</v>
      </c>
      <c r="G152" s="26">
        <v>451370</v>
      </c>
      <c r="H152" s="28" t="s">
        <v>204</v>
      </c>
      <c r="I152" s="29"/>
      <c r="K152" s="17">
        <f>SUMIF('RECAP PDV'!$E:$E,$G152,'RECAP PDV'!K:K)</f>
        <v>606.28118999999958</v>
      </c>
      <c r="L152" s="17"/>
      <c r="M152" s="18"/>
      <c r="N152" s="17">
        <f>SUMIF('RECAP PDV'!$E:$E,$G152,'RECAP PDV'!N:N)</f>
        <v>2447.02891</v>
      </c>
      <c r="O152" s="17"/>
      <c r="P152" s="18"/>
      <c r="Q152" s="16"/>
      <c r="R152" s="16"/>
      <c r="S152" s="18"/>
      <c r="T152" s="17">
        <f>SUMIF('RECAP PDV'!$E:$E,$G152,'RECAP PDV'!T:T)</f>
        <v>43</v>
      </c>
      <c r="U152" s="16"/>
      <c r="V152" s="18"/>
      <c r="W152" s="17"/>
      <c r="X152" s="16"/>
      <c r="Y152" s="18"/>
      <c r="Z152" s="17">
        <f>SUMIF('RECAP PDV'!E:E,G152,'RECAP PDV'!Z:Z)</f>
        <v>-5</v>
      </c>
      <c r="AA152" s="16"/>
      <c r="AB152" s="18"/>
      <c r="AI152" s="30" t="e">
        <f t="shared" si="30"/>
        <v>#REF!</v>
      </c>
      <c r="AJ152" s="31" t="e">
        <f t="shared" si="1"/>
        <v>#REF!</v>
      </c>
      <c r="AK152" s="31" t="e">
        <f t="shared" si="2"/>
        <v>#REF!</v>
      </c>
      <c r="AL152" s="31" t="e">
        <f t="shared" si="3"/>
        <v>#REF!</v>
      </c>
      <c r="AM152" s="32" t="e">
        <f t="shared" si="4"/>
        <v>#REF!</v>
      </c>
      <c r="AN152" s="30" t="e">
        <f t="shared" si="31"/>
        <v>#REF!</v>
      </c>
      <c r="AO152" s="31" t="e">
        <f t="shared" si="6"/>
        <v>#REF!</v>
      </c>
      <c r="AP152" s="31" t="e">
        <f t="shared" si="7"/>
        <v>#REF!</v>
      </c>
      <c r="AQ152" s="31" t="e">
        <f t="shared" si="8"/>
        <v>#REF!</v>
      </c>
      <c r="AR152" s="32" t="e">
        <f t="shared" si="9"/>
        <v>#REF!</v>
      </c>
      <c r="AS152" s="30" t="e">
        <f t="shared" si="32"/>
        <v>#REF!</v>
      </c>
      <c r="AT152" s="31" t="e">
        <f t="shared" si="11"/>
        <v>#REF!</v>
      </c>
      <c r="AU152" s="31" t="e">
        <f t="shared" si="12"/>
        <v>#REF!</v>
      </c>
      <c r="AV152" s="31" t="e">
        <f t="shared" si="13"/>
        <v>#REF!</v>
      </c>
      <c r="AW152" s="32" t="e">
        <f t="shared" si="14"/>
        <v>#REF!</v>
      </c>
      <c r="AX152" s="30" t="e">
        <f t="shared" si="33"/>
        <v>#REF!</v>
      </c>
      <c r="AY152" s="31" t="e">
        <f t="shared" si="16"/>
        <v>#REF!</v>
      </c>
      <c r="AZ152" s="31" t="e">
        <f t="shared" si="17"/>
        <v>#REF!</v>
      </c>
      <c r="BA152" s="31" t="e">
        <f t="shared" si="18"/>
        <v>#REF!</v>
      </c>
      <c r="BB152" s="32" t="e">
        <f t="shared" si="19"/>
        <v>#REF!</v>
      </c>
      <c r="BC152" s="30" t="e">
        <f t="shared" si="34"/>
        <v>#REF!</v>
      </c>
      <c r="BD152" s="31" t="e">
        <f t="shared" si="21"/>
        <v>#REF!</v>
      </c>
      <c r="BE152" s="31" t="e">
        <f t="shared" si="22"/>
        <v>#REF!</v>
      </c>
      <c r="BF152" s="31" t="e">
        <f t="shared" si="23"/>
        <v>#REF!</v>
      </c>
      <c r="BG152" s="32" t="e">
        <f t="shared" si="24"/>
        <v>#REF!</v>
      </c>
    </row>
    <row r="153" spans="3:59" ht="15.75" thickBot="1" x14ac:dyDescent="0.3">
      <c r="C153" s="26">
        <v>30</v>
      </c>
      <c r="D153" s="27" t="s">
        <v>386</v>
      </c>
      <c r="E153" s="26">
        <v>11</v>
      </c>
      <c r="F153" s="28" t="s">
        <v>199</v>
      </c>
      <c r="G153" s="26">
        <v>551314</v>
      </c>
      <c r="H153" s="28" t="s">
        <v>205</v>
      </c>
      <c r="I153" s="29"/>
      <c r="K153" s="17">
        <f>SUMIF('RECAP PDV'!$E:$E,$G153,'RECAP PDV'!K:K)</f>
        <v>-418.60712000000012</v>
      </c>
      <c r="L153" s="17"/>
      <c r="M153" s="18"/>
      <c r="N153" s="17">
        <f>SUMIF('RECAP PDV'!$E:$E,$G153,'RECAP PDV'!N:N)</f>
        <v>1632.7645399999999</v>
      </c>
      <c r="O153" s="17"/>
      <c r="P153" s="18"/>
      <c r="Q153" s="16"/>
      <c r="R153" s="16"/>
      <c r="S153" s="18"/>
      <c r="T153" s="17">
        <f>SUMIF('RECAP PDV'!$E:$E,$G153,'RECAP PDV'!T:T)</f>
        <v>15</v>
      </c>
      <c r="U153" s="16"/>
      <c r="V153" s="18"/>
      <c r="W153" s="17"/>
      <c r="X153" s="16"/>
      <c r="Y153" s="18"/>
      <c r="Z153" s="17">
        <f>SUMIF('RECAP PDV'!E:E,G153,'RECAP PDV'!Z:Z)</f>
        <v>-1</v>
      </c>
      <c r="AA153" s="16"/>
      <c r="AB153" s="18"/>
      <c r="AI153" s="30" t="e">
        <f t="shared" si="30"/>
        <v>#REF!</v>
      </c>
      <c r="AJ153" s="31" t="e">
        <f t="shared" si="1"/>
        <v>#REF!</v>
      </c>
      <c r="AK153" s="31" t="e">
        <f t="shared" si="2"/>
        <v>#REF!</v>
      </c>
      <c r="AL153" s="31" t="e">
        <f t="shared" si="3"/>
        <v>#REF!</v>
      </c>
      <c r="AM153" s="32" t="e">
        <f t="shared" si="4"/>
        <v>#REF!</v>
      </c>
      <c r="AN153" s="30" t="e">
        <f t="shared" si="31"/>
        <v>#REF!</v>
      </c>
      <c r="AO153" s="31" t="e">
        <f t="shared" si="6"/>
        <v>#REF!</v>
      </c>
      <c r="AP153" s="31" t="e">
        <f t="shared" si="7"/>
        <v>#REF!</v>
      </c>
      <c r="AQ153" s="31" t="e">
        <f t="shared" si="8"/>
        <v>#REF!</v>
      </c>
      <c r="AR153" s="32" t="e">
        <f t="shared" si="9"/>
        <v>#REF!</v>
      </c>
      <c r="AS153" s="30" t="e">
        <f t="shared" si="32"/>
        <v>#REF!</v>
      </c>
      <c r="AT153" s="31" t="e">
        <f t="shared" si="11"/>
        <v>#REF!</v>
      </c>
      <c r="AU153" s="31" t="e">
        <f t="shared" si="12"/>
        <v>#REF!</v>
      </c>
      <c r="AV153" s="31" t="e">
        <f t="shared" si="13"/>
        <v>#REF!</v>
      </c>
      <c r="AW153" s="32" t="e">
        <f t="shared" si="14"/>
        <v>#REF!</v>
      </c>
      <c r="AX153" s="30" t="e">
        <f t="shared" si="33"/>
        <v>#REF!</v>
      </c>
      <c r="AY153" s="31" t="e">
        <f t="shared" si="16"/>
        <v>#REF!</v>
      </c>
      <c r="AZ153" s="31" t="e">
        <f t="shared" si="17"/>
        <v>#REF!</v>
      </c>
      <c r="BA153" s="31" t="e">
        <f t="shared" si="18"/>
        <v>#REF!</v>
      </c>
      <c r="BB153" s="32" t="e">
        <f t="shared" si="19"/>
        <v>#REF!</v>
      </c>
      <c r="BC153" s="30" t="e">
        <f t="shared" si="34"/>
        <v>#REF!</v>
      </c>
      <c r="BD153" s="31" t="e">
        <f t="shared" si="21"/>
        <v>#REF!</v>
      </c>
      <c r="BE153" s="31" t="e">
        <f t="shared" si="22"/>
        <v>#REF!</v>
      </c>
      <c r="BF153" s="31" t="e">
        <f t="shared" si="23"/>
        <v>#REF!</v>
      </c>
      <c r="BG153" s="32" t="e">
        <f t="shared" si="24"/>
        <v>#REF!</v>
      </c>
    </row>
    <row r="154" spans="3:59" ht="15.75" thickBot="1" x14ac:dyDescent="0.3">
      <c r="C154" s="26">
        <v>30</v>
      </c>
      <c r="D154" s="27" t="s">
        <v>386</v>
      </c>
      <c r="E154" s="26">
        <v>11</v>
      </c>
      <c r="F154" s="28" t="s">
        <v>199</v>
      </c>
      <c r="G154" s="26">
        <v>451361</v>
      </c>
      <c r="H154" s="28" t="s">
        <v>206</v>
      </c>
      <c r="I154" s="29"/>
      <c r="K154" s="17">
        <f>SUMIF('RECAP PDV'!$E:$E,$G154,'RECAP PDV'!K:K)</f>
        <v>61.354110000000006</v>
      </c>
      <c r="L154" s="17"/>
      <c r="M154" s="18"/>
      <c r="N154" s="17">
        <f>SUMIF('RECAP PDV'!$E:$E,$G154,'RECAP PDV'!N:N)</f>
        <v>112.4</v>
      </c>
      <c r="O154" s="17"/>
      <c r="P154" s="18"/>
      <c r="Q154" s="16"/>
      <c r="R154" s="16"/>
      <c r="S154" s="18"/>
      <c r="T154" s="17">
        <f>SUMIF('RECAP PDV'!$E:$E,$G154,'RECAP PDV'!T:T)</f>
        <v>1</v>
      </c>
      <c r="U154" s="16"/>
      <c r="V154" s="18"/>
      <c r="W154" s="17"/>
      <c r="X154" s="16"/>
      <c r="Y154" s="18"/>
      <c r="Z154" s="17">
        <f>SUMIF('RECAP PDV'!E:E,G154,'RECAP PDV'!Z:Z)</f>
        <v>-2</v>
      </c>
      <c r="AA154" s="16"/>
      <c r="AB154" s="18"/>
      <c r="AI154" s="30" t="e">
        <f t="shared" si="30"/>
        <v>#REF!</v>
      </c>
      <c r="AJ154" s="31" t="e">
        <f t="shared" si="1"/>
        <v>#REF!</v>
      </c>
      <c r="AK154" s="31" t="e">
        <f t="shared" si="2"/>
        <v>#REF!</v>
      </c>
      <c r="AL154" s="31" t="e">
        <f t="shared" si="3"/>
        <v>#REF!</v>
      </c>
      <c r="AM154" s="32" t="e">
        <f t="shared" si="4"/>
        <v>#REF!</v>
      </c>
      <c r="AN154" s="30" t="e">
        <f t="shared" si="31"/>
        <v>#REF!</v>
      </c>
      <c r="AO154" s="31" t="e">
        <f t="shared" si="6"/>
        <v>#REF!</v>
      </c>
      <c r="AP154" s="31" t="e">
        <f t="shared" si="7"/>
        <v>#REF!</v>
      </c>
      <c r="AQ154" s="31" t="e">
        <f t="shared" si="8"/>
        <v>#REF!</v>
      </c>
      <c r="AR154" s="32" t="e">
        <f t="shared" si="9"/>
        <v>#REF!</v>
      </c>
      <c r="AS154" s="30" t="e">
        <f t="shared" si="32"/>
        <v>#REF!</v>
      </c>
      <c r="AT154" s="31" t="e">
        <f t="shared" si="11"/>
        <v>#REF!</v>
      </c>
      <c r="AU154" s="31" t="e">
        <f t="shared" si="12"/>
        <v>#REF!</v>
      </c>
      <c r="AV154" s="31" t="e">
        <f t="shared" si="13"/>
        <v>#REF!</v>
      </c>
      <c r="AW154" s="32" t="e">
        <f t="shared" si="14"/>
        <v>#REF!</v>
      </c>
      <c r="AX154" s="30" t="e">
        <f t="shared" si="33"/>
        <v>#REF!</v>
      </c>
      <c r="AY154" s="31" t="e">
        <f t="shared" si="16"/>
        <v>#REF!</v>
      </c>
      <c r="AZ154" s="31" t="e">
        <f t="shared" si="17"/>
        <v>#REF!</v>
      </c>
      <c r="BA154" s="31" t="e">
        <f t="shared" si="18"/>
        <v>#REF!</v>
      </c>
      <c r="BB154" s="32" t="e">
        <f t="shared" si="19"/>
        <v>#REF!</v>
      </c>
      <c r="BC154" s="30" t="e">
        <f t="shared" si="34"/>
        <v>#REF!</v>
      </c>
      <c r="BD154" s="31" t="e">
        <f t="shared" si="21"/>
        <v>#REF!</v>
      </c>
      <c r="BE154" s="31" t="e">
        <f t="shared" si="22"/>
        <v>#REF!</v>
      </c>
      <c r="BF154" s="31" t="e">
        <f t="shared" si="23"/>
        <v>#REF!</v>
      </c>
      <c r="BG154" s="32" t="e">
        <f t="shared" si="24"/>
        <v>#REF!</v>
      </c>
    </row>
    <row r="155" spans="3:59" ht="15.75" thickBot="1" x14ac:dyDescent="0.3">
      <c r="C155" s="26">
        <v>30</v>
      </c>
      <c r="D155" s="27" t="s">
        <v>386</v>
      </c>
      <c r="E155" s="26">
        <v>11</v>
      </c>
      <c r="F155" s="28" t="s">
        <v>199</v>
      </c>
      <c r="G155" s="26">
        <v>451350</v>
      </c>
      <c r="H155" s="28" t="s">
        <v>207</v>
      </c>
      <c r="I155" s="29"/>
      <c r="K155" s="17">
        <f>SUMIF('RECAP PDV'!$E:$E,$G155,'RECAP PDV'!K:K)</f>
        <v>3134.3468399999997</v>
      </c>
      <c r="L155" s="17"/>
      <c r="M155" s="18"/>
      <c r="N155" s="17">
        <f>SUMIF('RECAP PDV'!$E:$E,$G155,'RECAP PDV'!N:N)</f>
        <v>3092.3165600000002</v>
      </c>
      <c r="O155" s="17"/>
      <c r="P155" s="18"/>
      <c r="Q155" s="16"/>
      <c r="R155" s="16"/>
      <c r="S155" s="18"/>
      <c r="T155" s="17">
        <f>SUMIF('RECAP PDV'!$E:$E,$G155,'RECAP PDV'!T:T)</f>
        <v>49</v>
      </c>
      <c r="U155" s="16"/>
      <c r="V155" s="18"/>
      <c r="W155" s="17"/>
      <c r="X155" s="16"/>
      <c r="Y155" s="18"/>
      <c r="Z155" s="17">
        <f>SUMIF('RECAP PDV'!E:E,G155,'RECAP PDV'!Z:Z)</f>
        <v>0</v>
      </c>
      <c r="AA155" s="16"/>
      <c r="AB155" s="18"/>
      <c r="AI155" s="30" t="e">
        <f t="shared" si="30"/>
        <v>#REF!</v>
      </c>
      <c r="AJ155" s="31" t="e">
        <f t="shared" si="1"/>
        <v>#REF!</v>
      </c>
      <c r="AK155" s="31" t="e">
        <f t="shared" si="2"/>
        <v>#REF!</v>
      </c>
      <c r="AL155" s="31" t="e">
        <f t="shared" si="3"/>
        <v>#REF!</v>
      </c>
      <c r="AM155" s="32" t="e">
        <f t="shared" si="4"/>
        <v>#REF!</v>
      </c>
      <c r="AN155" s="30" t="e">
        <f t="shared" si="31"/>
        <v>#REF!</v>
      </c>
      <c r="AO155" s="31" t="e">
        <f t="shared" si="6"/>
        <v>#REF!</v>
      </c>
      <c r="AP155" s="31" t="e">
        <f t="shared" si="7"/>
        <v>#REF!</v>
      </c>
      <c r="AQ155" s="31" t="e">
        <f t="shared" si="8"/>
        <v>#REF!</v>
      </c>
      <c r="AR155" s="32" t="e">
        <f t="shared" si="9"/>
        <v>#REF!</v>
      </c>
      <c r="AS155" s="30" t="e">
        <f t="shared" si="32"/>
        <v>#REF!</v>
      </c>
      <c r="AT155" s="31" t="e">
        <f t="shared" si="11"/>
        <v>#REF!</v>
      </c>
      <c r="AU155" s="31" t="e">
        <f t="shared" si="12"/>
        <v>#REF!</v>
      </c>
      <c r="AV155" s="31" t="e">
        <f t="shared" si="13"/>
        <v>#REF!</v>
      </c>
      <c r="AW155" s="32" t="e">
        <f t="shared" si="14"/>
        <v>#REF!</v>
      </c>
      <c r="AX155" s="30" t="e">
        <f t="shared" si="33"/>
        <v>#REF!</v>
      </c>
      <c r="AY155" s="31" t="e">
        <f t="shared" si="16"/>
        <v>#REF!</v>
      </c>
      <c r="AZ155" s="31" t="e">
        <f t="shared" si="17"/>
        <v>#REF!</v>
      </c>
      <c r="BA155" s="31" t="e">
        <f t="shared" si="18"/>
        <v>#REF!</v>
      </c>
      <c r="BB155" s="32" t="e">
        <f t="shared" si="19"/>
        <v>#REF!</v>
      </c>
      <c r="BC155" s="30" t="e">
        <f t="shared" si="34"/>
        <v>#REF!</v>
      </c>
      <c r="BD155" s="31" t="e">
        <f t="shared" si="21"/>
        <v>#REF!</v>
      </c>
      <c r="BE155" s="31" t="e">
        <f t="shared" si="22"/>
        <v>#REF!</v>
      </c>
      <c r="BF155" s="31" t="e">
        <f t="shared" si="23"/>
        <v>#REF!</v>
      </c>
      <c r="BG155" s="32" t="e">
        <f t="shared" si="24"/>
        <v>#REF!</v>
      </c>
    </row>
    <row r="156" spans="3:59" ht="15.75" thickBot="1" x14ac:dyDescent="0.3">
      <c r="C156" s="26">
        <v>30</v>
      </c>
      <c r="D156" s="27" t="s">
        <v>386</v>
      </c>
      <c r="E156" s="26">
        <v>11</v>
      </c>
      <c r="F156" s="28" t="s">
        <v>199</v>
      </c>
      <c r="G156" s="26">
        <v>551310</v>
      </c>
      <c r="H156" s="28" t="s">
        <v>208</v>
      </c>
      <c r="I156" s="29"/>
      <c r="K156" s="17">
        <f>SUMIF('RECAP PDV'!$E:$E,$G156,'RECAP PDV'!K:K)</f>
        <v>354.51468999999997</v>
      </c>
      <c r="L156" s="17"/>
      <c r="M156" s="18"/>
      <c r="N156" s="17">
        <f>SUMIF('RECAP PDV'!$E:$E,$G156,'RECAP PDV'!N:N)</f>
        <v>564</v>
      </c>
      <c r="O156" s="17"/>
      <c r="P156" s="18"/>
      <c r="Q156" s="16"/>
      <c r="R156" s="16"/>
      <c r="S156" s="18"/>
      <c r="T156" s="17">
        <f>SUMIF('RECAP PDV'!$E:$E,$G156,'RECAP PDV'!T:T)</f>
        <v>16</v>
      </c>
      <c r="U156" s="16"/>
      <c r="V156" s="18"/>
      <c r="W156" s="17"/>
      <c r="X156" s="16"/>
      <c r="Y156" s="18"/>
      <c r="Z156" s="17">
        <f>SUMIF('RECAP PDV'!E:E,G156,'RECAP PDV'!Z:Z)</f>
        <v>2</v>
      </c>
      <c r="AA156" s="16"/>
      <c r="AB156" s="18"/>
      <c r="AI156" s="30" t="e">
        <f t="shared" si="30"/>
        <v>#REF!</v>
      </c>
      <c r="AJ156" s="31" t="e">
        <f t="shared" si="1"/>
        <v>#REF!</v>
      </c>
      <c r="AK156" s="31" t="e">
        <f t="shared" si="2"/>
        <v>#REF!</v>
      </c>
      <c r="AL156" s="31" t="e">
        <f t="shared" si="3"/>
        <v>#REF!</v>
      </c>
      <c r="AM156" s="32" t="e">
        <f t="shared" si="4"/>
        <v>#REF!</v>
      </c>
      <c r="AN156" s="30" t="e">
        <f t="shared" si="31"/>
        <v>#REF!</v>
      </c>
      <c r="AO156" s="31" t="e">
        <f t="shared" si="6"/>
        <v>#REF!</v>
      </c>
      <c r="AP156" s="31" t="e">
        <f t="shared" si="7"/>
        <v>#REF!</v>
      </c>
      <c r="AQ156" s="31" t="e">
        <f t="shared" si="8"/>
        <v>#REF!</v>
      </c>
      <c r="AR156" s="32" t="e">
        <f t="shared" si="9"/>
        <v>#REF!</v>
      </c>
      <c r="AS156" s="30" t="e">
        <f t="shared" si="32"/>
        <v>#REF!</v>
      </c>
      <c r="AT156" s="31" t="e">
        <f t="shared" si="11"/>
        <v>#REF!</v>
      </c>
      <c r="AU156" s="31" t="e">
        <f t="shared" si="12"/>
        <v>#REF!</v>
      </c>
      <c r="AV156" s="31" t="e">
        <f t="shared" si="13"/>
        <v>#REF!</v>
      </c>
      <c r="AW156" s="32" t="e">
        <f t="shared" si="14"/>
        <v>#REF!</v>
      </c>
      <c r="AX156" s="30" t="e">
        <f t="shared" si="33"/>
        <v>#REF!</v>
      </c>
      <c r="AY156" s="31" t="e">
        <f t="shared" si="16"/>
        <v>#REF!</v>
      </c>
      <c r="AZ156" s="31" t="e">
        <f t="shared" si="17"/>
        <v>#REF!</v>
      </c>
      <c r="BA156" s="31" t="e">
        <f t="shared" si="18"/>
        <v>#REF!</v>
      </c>
      <c r="BB156" s="32" t="e">
        <f t="shared" si="19"/>
        <v>#REF!</v>
      </c>
      <c r="BC156" s="30" t="e">
        <f t="shared" si="34"/>
        <v>#REF!</v>
      </c>
      <c r="BD156" s="31" t="e">
        <f t="shared" si="21"/>
        <v>#REF!</v>
      </c>
      <c r="BE156" s="31" t="e">
        <f t="shared" si="22"/>
        <v>#REF!</v>
      </c>
      <c r="BF156" s="31" t="e">
        <f t="shared" si="23"/>
        <v>#REF!</v>
      </c>
      <c r="BG156" s="32" t="e">
        <f t="shared" si="24"/>
        <v>#REF!</v>
      </c>
    </row>
    <row r="157" spans="3:59" ht="15.75" thickBot="1" x14ac:dyDescent="0.3">
      <c r="C157" s="26">
        <v>30</v>
      </c>
      <c r="D157" s="27" t="s">
        <v>386</v>
      </c>
      <c r="E157" s="26">
        <v>11</v>
      </c>
      <c r="F157" s="28" t="s">
        <v>199</v>
      </c>
      <c r="G157" s="26">
        <v>551309</v>
      </c>
      <c r="H157" s="28" t="s">
        <v>209</v>
      </c>
      <c r="I157" s="29"/>
      <c r="K157" s="17">
        <f>SUMIF('RECAP PDV'!$E:$E,$G157,'RECAP PDV'!K:K)</f>
        <v>-178.36620000000002</v>
      </c>
      <c r="L157" s="17"/>
      <c r="M157" s="18"/>
      <c r="N157" s="17">
        <f>SUMIF('RECAP PDV'!$E:$E,$G157,'RECAP PDV'!N:N)</f>
        <v>-3.2860299999999998</v>
      </c>
      <c r="O157" s="17"/>
      <c r="P157" s="18"/>
      <c r="Q157" s="16"/>
      <c r="R157" s="16"/>
      <c r="S157" s="18"/>
      <c r="T157" s="17">
        <f>SUMIF('RECAP PDV'!$E:$E,$G157,'RECAP PDV'!T:T)</f>
        <v>1</v>
      </c>
      <c r="U157" s="16"/>
      <c r="V157" s="18"/>
      <c r="W157" s="17"/>
      <c r="X157" s="16"/>
      <c r="Y157" s="18"/>
      <c r="Z157" s="17">
        <f>SUMIF('RECAP PDV'!E:E,G157,'RECAP PDV'!Z:Z)</f>
        <v>-1</v>
      </c>
      <c r="AA157" s="16"/>
      <c r="AB157" s="18"/>
      <c r="AI157" s="30" t="e">
        <f t="shared" si="30"/>
        <v>#REF!</v>
      </c>
      <c r="AJ157" s="31" t="e">
        <f t="shared" si="1"/>
        <v>#REF!</v>
      </c>
      <c r="AK157" s="31" t="e">
        <f t="shared" si="2"/>
        <v>#REF!</v>
      </c>
      <c r="AL157" s="31" t="e">
        <f t="shared" si="3"/>
        <v>#REF!</v>
      </c>
      <c r="AM157" s="32" t="e">
        <f t="shared" si="4"/>
        <v>#REF!</v>
      </c>
      <c r="AN157" s="30" t="e">
        <f t="shared" si="31"/>
        <v>#REF!</v>
      </c>
      <c r="AO157" s="31" t="e">
        <f t="shared" si="6"/>
        <v>#REF!</v>
      </c>
      <c r="AP157" s="31" t="e">
        <f t="shared" si="7"/>
        <v>#REF!</v>
      </c>
      <c r="AQ157" s="31" t="e">
        <f t="shared" si="8"/>
        <v>#REF!</v>
      </c>
      <c r="AR157" s="32" t="e">
        <f t="shared" si="9"/>
        <v>#REF!</v>
      </c>
      <c r="AS157" s="30" t="e">
        <f t="shared" si="32"/>
        <v>#REF!</v>
      </c>
      <c r="AT157" s="31" t="e">
        <f t="shared" si="11"/>
        <v>#REF!</v>
      </c>
      <c r="AU157" s="31" t="e">
        <f t="shared" si="12"/>
        <v>#REF!</v>
      </c>
      <c r="AV157" s="31" t="e">
        <f t="shared" si="13"/>
        <v>#REF!</v>
      </c>
      <c r="AW157" s="32" t="e">
        <f t="shared" si="14"/>
        <v>#REF!</v>
      </c>
      <c r="AX157" s="30" t="e">
        <f t="shared" si="33"/>
        <v>#REF!</v>
      </c>
      <c r="AY157" s="31" t="e">
        <f t="shared" si="16"/>
        <v>#REF!</v>
      </c>
      <c r="AZ157" s="31" t="e">
        <f t="shared" si="17"/>
        <v>#REF!</v>
      </c>
      <c r="BA157" s="31" t="e">
        <f t="shared" si="18"/>
        <v>#REF!</v>
      </c>
      <c r="BB157" s="32" t="e">
        <f t="shared" si="19"/>
        <v>#REF!</v>
      </c>
      <c r="BC157" s="30" t="e">
        <f t="shared" si="34"/>
        <v>#REF!</v>
      </c>
      <c r="BD157" s="31" t="e">
        <f t="shared" si="21"/>
        <v>#REF!</v>
      </c>
      <c r="BE157" s="31" t="e">
        <f t="shared" si="22"/>
        <v>#REF!</v>
      </c>
      <c r="BF157" s="31" t="e">
        <f t="shared" si="23"/>
        <v>#REF!</v>
      </c>
      <c r="BG157" s="32" t="e">
        <f t="shared" si="24"/>
        <v>#REF!</v>
      </c>
    </row>
    <row r="158" spans="3:59" ht="15.75" thickBot="1" x14ac:dyDescent="0.3">
      <c r="C158" s="26">
        <v>30</v>
      </c>
      <c r="D158" s="27" t="s">
        <v>386</v>
      </c>
      <c r="E158" s="26">
        <v>11</v>
      </c>
      <c r="F158" s="28" t="s">
        <v>199</v>
      </c>
      <c r="G158" s="26">
        <v>551305</v>
      </c>
      <c r="H158" s="28" t="s">
        <v>210</v>
      </c>
      <c r="I158" s="29"/>
      <c r="K158" s="17">
        <f>SUMIF('RECAP PDV'!$E:$E,$G158,'RECAP PDV'!K:K)</f>
        <v>534.48087999999996</v>
      </c>
      <c r="L158" s="17"/>
      <c r="M158" s="18"/>
      <c r="N158" s="17">
        <f>SUMIF('RECAP PDV'!$E:$E,$G158,'RECAP PDV'!N:N)</f>
        <v>286.89647000000002</v>
      </c>
      <c r="O158" s="17"/>
      <c r="P158" s="18"/>
      <c r="Q158" s="16"/>
      <c r="R158" s="16"/>
      <c r="S158" s="18"/>
      <c r="T158" s="17">
        <f>SUMIF('RECAP PDV'!$E:$E,$G158,'RECAP PDV'!T:T)</f>
        <v>17</v>
      </c>
      <c r="U158" s="16"/>
      <c r="V158" s="18"/>
      <c r="W158" s="17"/>
      <c r="X158" s="16"/>
      <c r="Y158" s="18"/>
      <c r="Z158" s="17">
        <f>SUMIF('RECAP PDV'!E:E,G158,'RECAP PDV'!Z:Z)</f>
        <v>6</v>
      </c>
      <c r="AA158" s="16"/>
      <c r="AB158" s="18"/>
      <c r="AI158" s="30" t="e">
        <f t="shared" si="30"/>
        <v>#REF!</v>
      </c>
      <c r="AJ158" s="31" t="e">
        <f t="shared" si="1"/>
        <v>#REF!</v>
      </c>
      <c r="AK158" s="31" t="e">
        <f t="shared" si="2"/>
        <v>#REF!</v>
      </c>
      <c r="AL158" s="31" t="e">
        <f t="shared" si="3"/>
        <v>#REF!</v>
      </c>
      <c r="AM158" s="32" t="e">
        <f t="shared" si="4"/>
        <v>#REF!</v>
      </c>
      <c r="AN158" s="30" t="e">
        <f t="shared" si="31"/>
        <v>#REF!</v>
      </c>
      <c r="AO158" s="31" t="e">
        <f t="shared" si="6"/>
        <v>#REF!</v>
      </c>
      <c r="AP158" s="31" t="e">
        <f t="shared" si="7"/>
        <v>#REF!</v>
      </c>
      <c r="AQ158" s="31" t="e">
        <f t="shared" si="8"/>
        <v>#REF!</v>
      </c>
      <c r="AR158" s="32" t="e">
        <f t="shared" si="9"/>
        <v>#REF!</v>
      </c>
      <c r="AS158" s="30" t="e">
        <f t="shared" si="32"/>
        <v>#REF!</v>
      </c>
      <c r="AT158" s="31" t="e">
        <f t="shared" si="11"/>
        <v>#REF!</v>
      </c>
      <c r="AU158" s="31" t="e">
        <f t="shared" si="12"/>
        <v>#REF!</v>
      </c>
      <c r="AV158" s="31" t="e">
        <f t="shared" si="13"/>
        <v>#REF!</v>
      </c>
      <c r="AW158" s="32" t="e">
        <f t="shared" si="14"/>
        <v>#REF!</v>
      </c>
      <c r="AX158" s="30" t="e">
        <f t="shared" si="33"/>
        <v>#REF!</v>
      </c>
      <c r="AY158" s="31" t="e">
        <f t="shared" si="16"/>
        <v>#REF!</v>
      </c>
      <c r="AZ158" s="31" t="e">
        <f t="shared" si="17"/>
        <v>#REF!</v>
      </c>
      <c r="BA158" s="31" t="e">
        <f t="shared" si="18"/>
        <v>#REF!</v>
      </c>
      <c r="BB158" s="32" t="e">
        <f t="shared" si="19"/>
        <v>#REF!</v>
      </c>
      <c r="BC158" s="30" t="e">
        <f t="shared" si="34"/>
        <v>#REF!</v>
      </c>
      <c r="BD158" s="31" t="e">
        <f t="shared" si="21"/>
        <v>#REF!</v>
      </c>
      <c r="BE158" s="31" t="e">
        <f t="shared" si="22"/>
        <v>#REF!</v>
      </c>
      <c r="BF158" s="31" t="e">
        <f t="shared" si="23"/>
        <v>#REF!</v>
      </c>
      <c r="BG158" s="32" t="e">
        <f t="shared" si="24"/>
        <v>#REF!</v>
      </c>
    </row>
    <row r="159" spans="3:59" ht="15.75" thickBot="1" x14ac:dyDescent="0.3">
      <c r="C159" s="26">
        <v>30</v>
      </c>
      <c r="D159" s="27" t="s">
        <v>386</v>
      </c>
      <c r="E159" s="26">
        <v>11</v>
      </c>
      <c r="F159" s="28" t="s">
        <v>199</v>
      </c>
      <c r="G159" s="26">
        <v>451301</v>
      </c>
      <c r="H159" s="28" t="s">
        <v>211</v>
      </c>
      <c r="I159" s="29"/>
      <c r="K159" s="17">
        <f>SUMIF('RECAP PDV'!$E:$E,$G159,'RECAP PDV'!K:K)</f>
        <v>1675.1455999999998</v>
      </c>
      <c r="L159" s="17"/>
      <c r="M159" s="18"/>
      <c r="N159" s="17">
        <f>SUMIF('RECAP PDV'!$E:$E,$G159,'RECAP PDV'!N:N)</f>
        <v>2978.0086000000001</v>
      </c>
      <c r="O159" s="17"/>
      <c r="P159" s="18"/>
      <c r="Q159" s="16"/>
      <c r="R159" s="16"/>
      <c r="S159" s="18"/>
      <c r="T159" s="17">
        <f>SUMIF('RECAP PDV'!$E:$E,$G159,'RECAP PDV'!T:T)</f>
        <v>114</v>
      </c>
      <c r="U159" s="16"/>
      <c r="V159" s="18"/>
      <c r="W159" s="17"/>
      <c r="X159" s="16"/>
      <c r="Y159" s="18"/>
      <c r="Z159" s="17">
        <f>SUMIF('RECAP PDV'!E:E,G159,'RECAP PDV'!Z:Z)</f>
        <v>4</v>
      </c>
      <c r="AA159" s="16"/>
      <c r="AB159" s="18"/>
      <c r="AI159" s="30" t="e">
        <f t="shared" si="30"/>
        <v>#REF!</v>
      </c>
      <c r="AJ159" s="31" t="e">
        <f t="shared" si="1"/>
        <v>#REF!</v>
      </c>
      <c r="AK159" s="31" t="e">
        <f t="shared" si="2"/>
        <v>#REF!</v>
      </c>
      <c r="AL159" s="31" t="e">
        <f t="shared" si="3"/>
        <v>#REF!</v>
      </c>
      <c r="AM159" s="32" t="e">
        <f t="shared" si="4"/>
        <v>#REF!</v>
      </c>
      <c r="AN159" s="30" t="e">
        <f t="shared" si="31"/>
        <v>#REF!</v>
      </c>
      <c r="AO159" s="31" t="e">
        <f t="shared" si="6"/>
        <v>#REF!</v>
      </c>
      <c r="AP159" s="31" t="e">
        <f t="shared" si="7"/>
        <v>#REF!</v>
      </c>
      <c r="AQ159" s="31" t="e">
        <f t="shared" si="8"/>
        <v>#REF!</v>
      </c>
      <c r="AR159" s="32" t="e">
        <f t="shared" si="9"/>
        <v>#REF!</v>
      </c>
      <c r="AS159" s="30" t="e">
        <f t="shared" si="32"/>
        <v>#REF!</v>
      </c>
      <c r="AT159" s="31" t="e">
        <f t="shared" si="11"/>
        <v>#REF!</v>
      </c>
      <c r="AU159" s="31" t="e">
        <f t="shared" si="12"/>
        <v>#REF!</v>
      </c>
      <c r="AV159" s="31" t="e">
        <f t="shared" si="13"/>
        <v>#REF!</v>
      </c>
      <c r="AW159" s="32" t="e">
        <f t="shared" si="14"/>
        <v>#REF!</v>
      </c>
      <c r="AX159" s="30" t="e">
        <f t="shared" si="33"/>
        <v>#REF!</v>
      </c>
      <c r="AY159" s="31" t="e">
        <f t="shared" si="16"/>
        <v>#REF!</v>
      </c>
      <c r="AZ159" s="31" t="e">
        <f t="shared" si="17"/>
        <v>#REF!</v>
      </c>
      <c r="BA159" s="31" t="e">
        <f t="shared" si="18"/>
        <v>#REF!</v>
      </c>
      <c r="BB159" s="32" t="e">
        <f t="shared" si="19"/>
        <v>#REF!</v>
      </c>
      <c r="BC159" s="30" t="e">
        <f t="shared" si="34"/>
        <v>#REF!</v>
      </c>
      <c r="BD159" s="31" t="e">
        <f t="shared" si="21"/>
        <v>#REF!</v>
      </c>
      <c r="BE159" s="31" t="e">
        <f t="shared" si="22"/>
        <v>#REF!</v>
      </c>
      <c r="BF159" s="31" t="e">
        <f t="shared" si="23"/>
        <v>#REF!</v>
      </c>
      <c r="BG159" s="32" t="e">
        <f t="shared" si="24"/>
        <v>#REF!</v>
      </c>
    </row>
    <row r="160" spans="3:59" ht="15.75" thickBot="1" x14ac:dyDescent="0.3">
      <c r="C160" s="26">
        <v>30</v>
      </c>
      <c r="D160" s="27" t="s">
        <v>386</v>
      </c>
      <c r="E160" s="26">
        <v>11</v>
      </c>
      <c r="F160" s="28" t="s">
        <v>199</v>
      </c>
      <c r="G160" s="26">
        <v>551341</v>
      </c>
      <c r="H160" s="28" t="s">
        <v>212</v>
      </c>
      <c r="I160" s="29"/>
      <c r="K160" s="17">
        <f>SUMIF('RECAP PDV'!$E:$E,$G160,'RECAP PDV'!K:K)</f>
        <v>517.09782999999993</v>
      </c>
      <c r="L160" s="17"/>
      <c r="M160" s="18"/>
      <c r="N160" s="17">
        <f>SUMIF('RECAP PDV'!$E:$E,$G160,'RECAP PDV'!N:N)</f>
        <v>677.41051000000004</v>
      </c>
      <c r="O160" s="17"/>
      <c r="P160" s="18"/>
      <c r="Q160" s="16"/>
      <c r="R160" s="16"/>
      <c r="S160" s="18"/>
      <c r="T160" s="17">
        <f>SUMIF('RECAP PDV'!$E:$E,$G160,'RECAP PDV'!T:T)</f>
        <v>15</v>
      </c>
      <c r="U160" s="16"/>
      <c r="V160" s="18"/>
      <c r="W160" s="17"/>
      <c r="X160" s="16"/>
      <c r="Y160" s="18"/>
      <c r="Z160" s="17">
        <f>SUMIF('RECAP PDV'!E:E,G160,'RECAP PDV'!Z:Z)</f>
        <v>0</v>
      </c>
      <c r="AA160" s="16"/>
      <c r="AB160" s="18"/>
      <c r="AI160" s="30" t="e">
        <f t="shared" si="30"/>
        <v>#REF!</v>
      </c>
      <c r="AJ160" s="31" t="e">
        <f t="shared" si="1"/>
        <v>#REF!</v>
      </c>
      <c r="AK160" s="31" t="e">
        <f t="shared" si="2"/>
        <v>#REF!</v>
      </c>
      <c r="AL160" s="31" t="e">
        <f t="shared" si="3"/>
        <v>#REF!</v>
      </c>
      <c r="AM160" s="32" t="e">
        <f t="shared" si="4"/>
        <v>#REF!</v>
      </c>
      <c r="AN160" s="30" t="e">
        <f t="shared" si="31"/>
        <v>#REF!</v>
      </c>
      <c r="AO160" s="31" t="e">
        <f t="shared" si="6"/>
        <v>#REF!</v>
      </c>
      <c r="AP160" s="31" t="e">
        <f t="shared" si="7"/>
        <v>#REF!</v>
      </c>
      <c r="AQ160" s="31" t="e">
        <f t="shared" si="8"/>
        <v>#REF!</v>
      </c>
      <c r="AR160" s="32" t="e">
        <f t="shared" si="9"/>
        <v>#REF!</v>
      </c>
      <c r="AS160" s="30" t="e">
        <f t="shared" si="32"/>
        <v>#REF!</v>
      </c>
      <c r="AT160" s="31" t="e">
        <f t="shared" si="11"/>
        <v>#REF!</v>
      </c>
      <c r="AU160" s="31" t="e">
        <f t="shared" si="12"/>
        <v>#REF!</v>
      </c>
      <c r="AV160" s="31" t="e">
        <f t="shared" si="13"/>
        <v>#REF!</v>
      </c>
      <c r="AW160" s="32" t="e">
        <f t="shared" si="14"/>
        <v>#REF!</v>
      </c>
      <c r="AX160" s="30" t="e">
        <f t="shared" si="33"/>
        <v>#REF!</v>
      </c>
      <c r="AY160" s="31" t="e">
        <f t="shared" si="16"/>
        <v>#REF!</v>
      </c>
      <c r="AZ160" s="31" t="e">
        <f t="shared" si="17"/>
        <v>#REF!</v>
      </c>
      <c r="BA160" s="31" t="e">
        <f t="shared" si="18"/>
        <v>#REF!</v>
      </c>
      <c r="BB160" s="32" t="e">
        <f t="shared" si="19"/>
        <v>#REF!</v>
      </c>
      <c r="BC160" s="30" t="e">
        <f t="shared" si="34"/>
        <v>#REF!</v>
      </c>
      <c r="BD160" s="31" t="e">
        <f t="shared" si="21"/>
        <v>#REF!</v>
      </c>
      <c r="BE160" s="31" t="e">
        <f t="shared" si="22"/>
        <v>#REF!</v>
      </c>
      <c r="BF160" s="31" t="e">
        <f t="shared" si="23"/>
        <v>#REF!</v>
      </c>
      <c r="BG160" s="32" t="e">
        <f t="shared" si="24"/>
        <v>#REF!</v>
      </c>
    </row>
    <row r="161" spans="3:59" ht="15.75" thickBot="1" x14ac:dyDescent="0.3">
      <c r="C161" s="26">
        <v>30</v>
      </c>
      <c r="D161" s="27" t="s">
        <v>386</v>
      </c>
      <c r="E161" s="26">
        <v>11</v>
      </c>
      <c r="F161" s="28" t="s">
        <v>199</v>
      </c>
      <c r="G161" s="26">
        <v>551306</v>
      </c>
      <c r="H161" s="28" t="s">
        <v>213</v>
      </c>
      <c r="I161" s="29"/>
      <c r="K161" s="17">
        <f>SUMIF('RECAP PDV'!$E:$E,$G161,'RECAP PDV'!K:K)</f>
        <v>-183.12156000000002</v>
      </c>
      <c r="L161" s="17"/>
      <c r="M161" s="18"/>
      <c r="N161" s="17">
        <f>SUMIF('RECAP PDV'!$E:$E,$G161,'RECAP PDV'!N:N)</f>
        <v>564.22484999999995</v>
      </c>
      <c r="O161" s="17"/>
      <c r="P161" s="18"/>
      <c r="Q161" s="16"/>
      <c r="R161" s="16"/>
      <c r="S161" s="18"/>
      <c r="T161" s="17">
        <f>SUMIF('RECAP PDV'!$E:$E,$G161,'RECAP PDV'!T:T)</f>
        <v>18</v>
      </c>
      <c r="U161" s="16"/>
      <c r="V161" s="18"/>
      <c r="W161" s="17"/>
      <c r="X161" s="16"/>
      <c r="Y161" s="18"/>
      <c r="Z161" s="17">
        <f>SUMIF('RECAP PDV'!E:E,G161,'RECAP PDV'!Z:Z)</f>
        <v>-1</v>
      </c>
      <c r="AA161" s="16"/>
      <c r="AB161" s="18"/>
      <c r="AI161" s="30" t="e">
        <f t="shared" si="30"/>
        <v>#REF!</v>
      </c>
      <c r="AJ161" s="31" t="e">
        <f t="shared" si="1"/>
        <v>#REF!</v>
      </c>
      <c r="AK161" s="31" t="e">
        <f t="shared" si="2"/>
        <v>#REF!</v>
      </c>
      <c r="AL161" s="31" t="e">
        <f t="shared" si="3"/>
        <v>#REF!</v>
      </c>
      <c r="AM161" s="32" t="e">
        <f t="shared" si="4"/>
        <v>#REF!</v>
      </c>
      <c r="AN161" s="30" t="e">
        <f t="shared" si="31"/>
        <v>#REF!</v>
      </c>
      <c r="AO161" s="31" t="e">
        <f t="shared" si="6"/>
        <v>#REF!</v>
      </c>
      <c r="AP161" s="31" t="e">
        <f t="shared" si="7"/>
        <v>#REF!</v>
      </c>
      <c r="AQ161" s="31" t="e">
        <f t="shared" si="8"/>
        <v>#REF!</v>
      </c>
      <c r="AR161" s="32" t="e">
        <f t="shared" si="9"/>
        <v>#REF!</v>
      </c>
      <c r="AS161" s="30" t="e">
        <f t="shared" si="32"/>
        <v>#REF!</v>
      </c>
      <c r="AT161" s="31" t="e">
        <f t="shared" si="11"/>
        <v>#REF!</v>
      </c>
      <c r="AU161" s="31" t="e">
        <f t="shared" si="12"/>
        <v>#REF!</v>
      </c>
      <c r="AV161" s="31" t="e">
        <f t="shared" si="13"/>
        <v>#REF!</v>
      </c>
      <c r="AW161" s="32" t="e">
        <f t="shared" si="14"/>
        <v>#REF!</v>
      </c>
      <c r="AX161" s="30" t="e">
        <f t="shared" si="33"/>
        <v>#REF!</v>
      </c>
      <c r="AY161" s="31" t="e">
        <f t="shared" si="16"/>
        <v>#REF!</v>
      </c>
      <c r="AZ161" s="31" t="e">
        <f t="shared" si="17"/>
        <v>#REF!</v>
      </c>
      <c r="BA161" s="31" t="e">
        <f t="shared" si="18"/>
        <v>#REF!</v>
      </c>
      <c r="BB161" s="32" t="e">
        <f t="shared" si="19"/>
        <v>#REF!</v>
      </c>
      <c r="BC161" s="30" t="e">
        <f t="shared" si="34"/>
        <v>#REF!</v>
      </c>
      <c r="BD161" s="31" t="e">
        <f t="shared" si="21"/>
        <v>#REF!</v>
      </c>
      <c r="BE161" s="31" t="e">
        <f t="shared" si="22"/>
        <v>#REF!</v>
      </c>
      <c r="BF161" s="31" t="e">
        <f t="shared" si="23"/>
        <v>#REF!</v>
      </c>
      <c r="BG161" s="32" t="e">
        <f t="shared" si="24"/>
        <v>#REF!</v>
      </c>
    </row>
    <row r="162" spans="3:59" ht="15.75" thickBot="1" x14ac:dyDescent="0.3">
      <c r="C162" s="26">
        <v>30</v>
      </c>
      <c r="D162" s="27" t="s">
        <v>386</v>
      </c>
      <c r="E162" s="26">
        <v>11</v>
      </c>
      <c r="F162" s="28" t="s">
        <v>199</v>
      </c>
      <c r="G162" s="26">
        <v>551349</v>
      </c>
      <c r="H162" s="28" t="s">
        <v>214</v>
      </c>
      <c r="I162" s="29"/>
      <c r="K162" s="17">
        <f>SUMIF('RECAP PDV'!$E:$E,$G162,'RECAP PDV'!K:K)</f>
        <v>974.33476999999993</v>
      </c>
      <c r="L162" s="17"/>
      <c r="M162" s="18"/>
      <c r="N162" s="17">
        <f>SUMIF('RECAP PDV'!$E:$E,$G162,'RECAP PDV'!N:N)</f>
        <v>901.88513</v>
      </c>
      <c r="O162" s="17"/>
      <c r="P162" s="18"/>
      <c r="Q162" s="16"/>
      <c r="R162" s="16"/>
      <c r="S162" s="18"/>
      <c r="T162" s="17">
        <f>SUMIF('RECAP PDV'!$E:$E,$G162,'RECAP PDV'!T:T)</f>
        <v>10</v>
      </c>
      <c r="U162" s="16"/>
      <c r="V162" s="18"/>
      <c r="W162" s="17"/>
      <c r="X162" s="16"/>
      <c r="Y162" s="18"/>
      <c r="Z162" s="17">
        <f>SUMIF('RECAP PDV'!E:E,G162,'RECAP PDV'!Z:Z)</f>
        <v>2</v>
      </c>
      <c r="AA162" s="16"/>
      <c r="AB162" s="18"/>
      <c r="AI162" s="30" t="e">
        <f t="shared" si="30"/>
        <v>#REF!</v>
      </c>
      <c r="AJ162" s="31" t="e">
        <f t="shared" si="1"/>
        <v>#REF!</v>
      </c>
      <c r="AK162" s="31" t="e">
        <f t="shared" si="2"/>
        <v>#REF!</v>
      </c>
      <c r="AL162" s="31" t="e">
        <f t="shared" si="3"/>
        <v>#REF!</v>
      </c>
      <c r="AM162" s="32" t="e">
        <f t="shared" si="4"/>
        <v>#REF!</v>
      </c>
      <c r="AN162" s="30" t="e">
        <f t="shared" si="31"/>
        <v>#REF!</v>
      </c>
      <c r="AO162" s="31" t="e">
        <f t="shared" si="6"/>
        <v>#REF!</v>
      </c>
      <c r="AP162" s="31" t="e">
        <f t="shared" si="7"/>
        <v>#REF!</v>
      </c>
      <c r="AQ162" s="31" t="e">
        <f t="shared" si="8"/>
        <v>#REF!</v>
      </c>
      <c r="AR162" s="32" t="e">
        <f t="shared" si="9"/>
        <v>#REF!</v>
      </c>
      <c r="AS162" s="30" t="e">
        <f t="shared" si="32"/>
        <v>#REF!</v>
      </c>
      <c r="AT162" s="31" t="e">
        <f t="shared" si="11"/>
        <v>#REF!</v>
      </c>
      <c r="AU162" s="31" t="e">
        <f t="shared" si="12"/>
        <v>#REF!</v>
      </c>
      <c r="AV162" s="31" t="e">
        <f t="shared" si="13"/>
        <v>#REF!</v>
      </c>
      <c r="AW162" s="32" t="e">
        <f t="shared" si="14"/>
        <v>#REF!</v>
      </c>
      <c r="AX162" s="30" t="e">
        <f t="shared" si="33"/>
        <v>#REF!</v>
      </c>
      <c r="AY162" s="31" t="e">
        <f t="shared" si="16"/>
        <v>#REF!</v>
      </c>
      <c r="AZ162" s="31" t="e">
        <f t="shared" si="17"/>
        <v>#REF!</v>
      </c>
      <c r="BA162" s="31" t="e">
        <f t="shared" si="18"/>
        <v>#REF!</v>
      </c>
      <c r="BB162" s="32" t="e">
        <f t="shared" si="19"/>
        <v>#REF!</v>
      </c>
      <c r="BC162" s="30" t="e">
        <f t="shared" si="34"/>
        <v>#REF!</v>
      </c>
      <c r="BD162" s="31" t="e">
        <f t="shared" si="21"/>
        <v>#REF!</v>
      </c>
      <c r="BE162" s="31" t="e">
        <f t="shared" si="22"/>
        <v>#REF!</v>
      </c>
      <c r="BF162" s="31" t="e">
        <f t="shared" si="23"/>
        <v>#REF!</v>
      </c>
      <c r="BG162" s="32" t="e">
        <f t="shared" si="24"/>
        <v>#REF!</v>
      </c>
    </row>
    <row r="163" spans="3:59" ht="15.75" thickBot="1" x14ac:dyDescent="0.3">
      <c r="C163" s="26">
        <v>30</v>
      </c>
      <c r="D163" s="27" t="s">
        <v>386</v>
      </c>
      <c r="E163" s="26">
        <v>11</v>
      </c>
      <c r="F163" s="28" t="s">
        <v>199</v>
      </c>
      <c r="G163" s="26">
        <v>451308</v>
      </c>
      <c r="H163" s="28" t="s">
        <v>215</v>
      </c>
      <c r="I163" s="29"/>
      <c r="K163" s="17">
        <f>SUMIF('RECAP PDV'!$E:$E,$G163,'RECAP PDV'!K:K)</f>
        <v>-436.84896000000043</v>
      </c>
      <c r="L163" s="17"/>
      <c r="M163" s="18"/>
      <c r="N163" s="17">
        <f>SUMIF('RECAP PDV'!$E:$E,$G163,'RECAP PDV'!N:N)</f>
        <v>2487.7701299999999</v>
      </c>
      <c r="O163" s="17"/>
      <c r="P163" s="18"/>
      <c r="Q163" s="16"/>
      <c r="R163" s="16"/>
      <c r="S163" s="18"/>
      <c r="T163" s="17">
        <f>SUMIF('RECAP PDV'!$E:$E,$G163,'RECAP PDV'!T:T)</f>
        <v>33</v>
      </c>
      <c r="U163" s="16"/>
      <c r="V163" s="18"/>
      <c r="W163" s="17"/>
      <c r="X163" s="16"/>
      <c r="Y163" s="18"/>
      <c r="Z163" s="17">
        <f>SUMIF('RECAP PDV'!E:E,G163,'RECAP PDV'!Z:Z)</f>
        <v>-3</v>
      </c>
      <c r="AA163" s="16"/>
      <c r="AB163" s="18"/>
      <c r="AI163" s="30" t="e">
        <f t="shared" si="30"/>
        <v>#REF!</v>
      </c>
      <c r="AJ163" s="31" t="e">
        <f t="shared" si="1"/>
        <v>#REF!</v>
      </c>
      <c r="AK163" s="31" t="e">
        <f t="shared" si="2"/>
        <v>#REF!</v>
      </c>
      <c r="AL163" s="31" t="e">
        <f t="shared" si="3"/>
        <v>#REF!</v>
      </c>
      <c r="AM163" s="32" t="e">
        <f t="shared" si="4"/>
        <v>#REF!</v>
      </c>
      <c r="AN163" s="30" t="e">
        <f t="shared" si="31"/>
        <v>#REF!</v>
      </c>
      <c r="AO163" s="31" t="e">
        <f t="shared" si="6"/>
        <v>#REF!</v>
      </c>
      <c r="AP163" s="31" t="e">
        <f t="shared" si="7"/>
        <v>#REF!</v>
      </c>
      <c r="AQ163" s="31" t="e">
        <f t="shared" si="8"/>
        <v>#REF!</v>
      </c>
      <c r="AR163" s="32" t="e">
        <f t="shared" si="9"/>
        <v>#REF!</v>
      </c>
      <c r="AS163" s="30" t="e">
        <f t="shared" si="32"/>
        <v>#REF!</v>
      </c>
      <c r="AT163" s="31" t="e">
        <f t="shared" si="11"/>
        <v>#REF!</v>
      </c>
      <c r="AU163" s="31" t="e">
        <f t="shared" si="12"/>
        <v>#REF!</v>
      </c>
      <c r="AV163" s="31" t="e">
        <f t="shared" si="13"/>
        <v>#REF!</v>
      </c>
      <c r="AW163" s="32" t="e">
        <f t="shared" si="14"/>
        <v>#REF!</v>
      </c>
      <c r="AX163" s="30" t="e">
        <f t="shared" si="33"/>
        <v>#REF!</v>
      </c>
      <c r="AY163" s="31" t="e">
        <f t="shared" si="16"/>
        <v>#REF!</v>
      </c>
      <c r="AZ163" s="31" t="e">
        <f t="shared" si="17"/>
        <v>#REF!</v>
      </c>
      <c r="BA163" s="31" t="e">
        <f t="shared" si="18"/>
        <v>#REF!</v>
      </c>
      <c r="BB163" s="32" t="e">
        <f t="shared" si="19"/>
        <v>#REF!</v>
      </c>
      <c r="BC163" s="30" t="e">
        <f t="shared" si="34"/>
        <v>#REF!</v>
      </c>
      <c r="BD163" s="31" t="e">
        <f t="shared" si="21"/>
        <v>#REF!</v>
      </c>
      <c r="BE163" s="31" t="e">
        <f t="shared" si="22"/>
        <v>#REF!</v>
      </c>
      <c r="BF163" s="31" t="e">
        <f t="shared" si="23"/>
        <v>#REF!</v>
      </c>
      <c r="BG163" s="32" t="e">
        <f t="shared" si="24"/>
        <v>#REF!</v>
      </c>
    </row>
    <row r="164" spans="3:59" ht="15.75" thickBot="1" x14ac:dyDescent="0.3">
      <c r="C164" s="26">
        <v>30</v>
      </c>
      <c r="D164" s="27" t="s">
        <v>386</v>
      </c>
      <c r="E164" s="26">
        <v>11</v>
      </c>
      <c r="F164" s="28" t="s">
        <v>199</v>
      </c>
      <c r="G164" s="26">
        <v>551307</v>
      </c>
      <c r="H164" s="28" t="s">
        <v>216</v>
      </c>
      <c r="I164" s="29"/>
      <c r="K164" s="17">
        <f>SUMIF('RECAP PDV'!$E:$E,$G164,'RECAP PDV'!K:K)</f>
        <v>649.39980000000003</v>
      </c>
      <c r="L164" s="17"/>
      <c r="M164" s="18"/>
      <c r="N164" s="17">
        <f>SUMIF('RECAP PDV'!$E:$E,$G164,'RECAP PDV'!N:N)</f>
        <v>602.45029</v>
      </c>
      <c r="O164" s="17"/>
      <c r="P164" s="18"/>
      <c r="Q164" s="16"/>
      <c r="R164" s="16"/>
      <c r="S164" s="18"/>
      <c r="T164" s="17">
        <f>SUMIF('RECAP PDV'!$E:$E,$G164,'RECAP PDV'!T:T)</f>
        <v>11</v>
      </c>
      <c r="U164" s="16"/>
      <c r="V164" s="18"/>
      <c r="W164" s="17"/>
      <c r="X164" s="16"/>
      <c r="Y164" s="18"/>
      <c r="Z164" s="17">
        <f>SUMIF('RECAP PDV'!E:E,G164,'RECAP PDV'!Z:Z)</f>
        <v>7</v>
      </c>
      <c r="AA164" s="16"/>
      <c r="AB164" s="18"/>
      <c r="AI164" s="30" t="e">
        <f t="shared" si="30"/>
        <v>#REF!</v>
      </c>
      <c r="AJ164" s="31" t="e">
        <f t="shared" si="1"/>
        <v>#REF!</v>
      </c>
      <c r="AK164" s="31" t="e">
        <f t="shared" si="2"/>
        <v>#REF!</v>
      </c>
      <c r="AL164" s="31" t="e">
        <f t="shared" si="3"/>
        <v>#REF!</v>
      </c>
      <c r="AM164" s="32" t="e">
        <f t="shared" si="4"/>
        <v>#REF!</v>
      </c>
      <c r="AN164" s="30" t="e">
        <f t="shared" si="31"/>
        <v>#REF!</v>
      </c>
      <c r="AO164" s="31" t="e">
        <f t="shared" si="6"/>
        <v>#REF!</v>
      </c>
      <c r="AP164" s="31" t="e">
        <f t="shared" si="7"/>
        <v>#REF!</v>
      </c>
      <c r="AQ164" s="31" t="e">
        <f t="shared" si="8"/>
        <v>#REF!</v>
      </c>
      <c r="AR164" s="32" t="e">
        <f t="shared" si="9"/>
        <v>#REF!</v>
      </c>
      <c r="AS164" s="30" t="e">
        <f t="shared" si="32"/>
        <v>#REF!</v>
      </c>
      <c r="AT164" s="31" t="e">
        <f t="shared" si="11"/>
        <v>#REF!</v>
      </c>
      <c r="AU164" s="31" t="e">
        <f t="shared" si="12"/>
        <v>#REF!</v>
      </c>
      <c r="AV164" s="31" t="e">
        <f t="shared" si="13"/>
        <v>#REF!</v>
      </c>
      <c r="AW164" s="32" t="e">
        <f t="shared" si="14"/>
        <v>#REF!</v>
      </c>
      <c r="AX164" s="30" t="e">
        <f t="shared" si="33"/>
        <v>#REF!</v>
      </c>
      <c r="AY164" s="31" t="e">
        <f t="shared" si="16"/>
        <v>#REF!</v>
      </c>
      <c r="AZ164" s="31" t="e">
        <f t="shared" si="17"/>
        <v>#REF!</v>
      </c>
      <c r="BA164" s="31" t="e">
        <f t="shared" si="18"/>
        <v>#REF!</v>
      </c>
      <c r="BB164" s="32" t="e">
        <f t="shared" si="19"/>
        <v>#REF!</v>
      </c>
      <c r="BC164" s="30" t="e">
        <f t="shared" si="34"/>
        <v>#REF!</v>
      </c>
      <c r="BD164" s="31" t="e">
        <f t="shared" si="21"/>
        <v>#REF!</v>
      </c>
      <c r="BE164" s="31" t="e">
        <f t="shared" si="22"/>
        <v>#REF!</v>
      </c>
      <c r="BF164" s="31" t="e">
        <f t="shared" si="23"/>
        <v>#REF!</v>
      </c>
      <c r="BG164" s="32" t="e">
        <f t="shared" si="24"/>
        <v>#REF!</v>
      </c>
    </row>
    <row r="165" spans="3:59" ht="15.75" thickBot="1" x14ac:dyDescent="0.3">
      <c r="C165" s="26">
        <v>30</v>
      </c>
      <c r="D165" s="27" t="s">
        <v>386</v>
      </c>
      <c r="E165" s="26">
        <v>11</v>
      </c>
      <c r="F165" s="28" t="s">
        <v>199</v>
      </c>
      <c r="G165" s="26">
        <v>451336</v>
      </c>
      <c r="H165" s="28" t="s">
        <v>217</v>
      </c>
      <c r="I165" s="29"/>
      <c r="K165" s="17">
        <f>SUMIF('RECAP PDV'!$E:$E,$G165,'RECAP PDV'!K:K)</f>
        <v>1948.110879999999</v>
      </c>
      <c r="L165" s="17"/>
      <c r="M165" s="18"/>
      <c r="N165" s="17">
        <f>SUMIF('RECAP PDV'!$E:$E,$G165,'RECAP PDV'!N:N)</f>
        <v>3290.2777799999999</v>
      </c>
      <c r="O165" s="17"/>
      <c r="P165" s="18"/>
      <c r="Q165" s="16"/>
      <c r="R165" s="16"/>
      <c r="S165" s="18"/>
      <c r="T165" s="17">
        <f>SUMIF('RECAP PDV'!$E:$E,$G165,'RECAP PDV'!T:T)</f>
        <v>41</v>
      </c>
      <c r="U165" s="16"/>
      <c r="V165" s="18"/>
      <c r="W165" s="17"/>
      <c r="X165" s="16"/>
      <c r="Y165" s="18"/>
      <c r="Z165" s="17">
        <f>SUMIF('RECAP PDV'!E:E,G165,'RECAP PDV'!Z:Z)</f>
        <v>21</v>
      </c>
      <c r="AA165" s="16"/>
      <c r="AB165" s="18"/>
      <c r="AI165" s="30" t="e">
        <f t="shared" si="30"/>
        <v>#REF!</v>
      </c>
      <c r="AJ165" s="31" t="e">
        <f t="shared" si="1"/>
        <v>#REF!</v>
      </c>
      <c r="AK165" s="31" t="e">
        <f t="shared" si="2"/>
        <v>#REF!</v>
      </c>
      <c r="AL165" s="31" t="e">
        <f t="shared" si="3"/>
        <v>#REF!</v>
      </c>
      <c r="AM165" s="32" t="e">
        <f t="shared" si="4"/>
        <v>#REF!</v>
      </c>
      <c r="AN165" s="30" t="e">
        <f t="shared" si="31"/>
        <v>#REF!</v>
      </c>
      <c r="AO165" s="31" t="e">
        <f t="shared" si="6"/>
        <v>#REF!</v>
      </c>
      <c r="AP165" s="31" t="e">
        <f t="shared" si="7"/>
        <v>#REF!</v>
      </c>
      <c r="AQ165" s="31" t="e">
        <f t="shared" si="8"/>
        <v>#REF!</v>
      </c>
      <c r="AR165" s="32" t="e">
        <f t="shared" si="9"/>
        <v>#REF!</v>
      </c>
      <c r="AS165" s="30" t="e">
        <f t="shared" si="32"/>
        <v>#REF!</v>
      </c>
      <c r="AT165" s="31" t="e">
        <f t="shared" si="11"/>
        <v>#REF!</v>
      </c>
      <c r="AU165" s="31" t="e">
        <f t="shared" si="12"/>
        <v>#REF!</v>
      </c>
      <c r="AV165" s="31" t="e">
        <f t="shared" si="13"/>
        <v>#REF!</v>
      </c>
      <c r="AW165" s="32" t="e">
        <f t="shared" si="14"/>
        <v>#REF!</v>
      </c>
      <c r="AX165" s="30" t="e">
        <f t="shared" si="33"/>
        <v>#REF!</v>
      </c>
      <c r="AY165" s="31" t="e">
        <f t="shared" si="16"/>
        <v>#REF!</v>
      </c>
      <c r="AZ165" s="31" t="e">
        <f t="shared" si="17"/>
        <v>#REF!</v>
      </c>
      <c r="BA165" s="31" t="e">
        <f t="shared" si="18"/>
        <v>#REF!</v>
      </c>
      <c r="BB165" s="32" t="e">
        <f t="shared" si="19"/>
        <v>#REF!</v>
      </c>
      <c r="BC165" s="30" t="e">
        <f t="shared" si="34"/>
        <v>#REF!</v>
      </c>
      <c r="BD165" s="31" t="e">
        <f t="shared" si="21"/>
        <v>#REF!</v>
      </c>
      <c r="BE165" s="31" t="e">
        <f t="shared" si="22"/>
        <v>#REF!</v>
      </c>
      <c r="BF165" s="31" t="e">
        <f t="shared" si="23"/>
        <v>#REF!</v>
      </c>
      <c r="BG165" s="32" t="e">
        <f t="shared" si="24"/>
        <v>#REF!</v>
      </c>
    </row>
    <row r="166" spans="3:59" ht="15.75" thickBot="1" x14ac:dyDescent="0.3">
      <c r="C166" s="26">
        <v>30</v>
      </c>
      <c r="D166" s="27" t="s">
        <v>386</v>
      </c>
      <c r="E166" s="26">
        <v>11</v>
      </c>
      <c r="F166" s="28" t="s">
        <v>199</v>
      </c>
      <c r="G166" s="26">
        <v>451318</v>
      </c>
      <c r="H166" s="28" t="s">
        <v>218</v>
      </c>
      <c r="I166" s="29"/>
      <c r="K166" s="17">
        <f>SUMIF('RECAP PDV'!$E:$E,$G166,'RECAP PDV'!K:K)</f>
        <v>525.73247000000026</v>
      </c>
      <c r="L166" s="17"/>
      <c r="M166" s="18"/>
      <c r="N166" s="17">
        <f>SUMIF('RECAP PDV'!$E:$E,$G166,'RECAP PDV'!N:N)</f>
        <v>4848.3237900000004</v>
      </c>
      <c r="O166" s="17"/>
      <c r="P166" s="18"/>
      <c r="Q166" s="16"/>
      <c r="R166" s="16"/>
      <c r="S166" s="18"/>
      <c r="T166" s="17">
        <f>SUMIF('RECAP PDV'!$E:$E,$G166,'RECAP PDV'!T:T)</f>
        <v>8</v>
      </c>
      <c r="U166" s="16"/>
      <c r="V166" s="18"/>
      <c r="W166" s="17"/>
      <c r="X166" s="16"/>
      <c r="Y166" s="18"/>
      <c r="Z166" s="17">
        <f>SUMIF('RECAP PDV'!E:E,G166,'RECAP PDV'!Z:Z)</f>
        <v>3</v>
      </c>
      <c r="AA166" s="16"/>
      <c r="AB166" s="18"/>
      <c r="AI166" s="30" t="e">
        <f t="shared" si="30"/>
        <v>#REF!</v>
      </c>
      <c r="AJ166" s="31" t="e">
        <f t="shared" si="1"/>
        <v>#REF!</v>
      </c>
      <c r="AK166" s="31" t="e">
        <f t="shared" si="2"/>
        <v>#REF!</v>
      </c>
      <c r="AL166" s="31" t="e">
        <f t="shared" si="3"/>
        <v>#REF!</v>
      </c>
      <c r="AM166" s="32" t="e">
        <f t="shared" si="4"/>
        <v>#REF!</v>
      </c>
      <c r="AN166" s="30" t="e">
        <f t="shared" si="31"/>
        <v>#REF!</v>
      </c>
      <c r="AO166" s="31" t="e">
        <f t="shared" si="6"/>
        <v>#REF!</v>
      </c>
      <c r="AP166" s="31" t="e">
        <f t="shared" si="7"/>
        <v>#REF!</v>
      </c>
      <c r="AQ166" s="31" t="e">
        <f t="shared" si="8"/>
        <v>#REF!</v>
      </c>
      <c r="AR166" s="32" t="e">
        <f t="shared" si="9"/>
        <v>#REF!</v>
      </c>
      <c r="AS166" s="30" t="e">
        <f t="shared" si="32"/>
        <v>#REF!</v>
      </c>
      <c r="AT166" s="31" t="e">
        <f t="shared" si="11"/>
        <v>#REF!</v>
      </c>
      <c r="AU166" s="31" t="e">
        <f t="shared" si="12"/>
        <v>#REF!</v>
      </c>
      <c r="AV166" s="31" t="e">
        <f t="shared" si="13"/>
        <v>#REF!</v>
      </c>
      <c r="AW166" s="32" t="e">
        <f t="shared" si="14"/>
        <v>#REF!</v>
      </c>
      <c r="AX166" s="30" t="e">
        <f t="shared" si="33"/>
        <v>#REF!</v>
      </c>
      <c r="AY166" s="31" t="e">
        <f t="shared" si="16"/>
        <v>#REF!</v>
      </c>
      <c r="AZ166" s="31" t="e">
        <f t="shared" si="17"/>
        <v>#REF!</v>
      </c>
      <c r="BA166" s="31" t="e">
        <f t="shared" si="18"/>
        <v>#REF!</v>
      </c>
      <c r="BB166" s="32" t="e">
        <f t="shared" si="19"/>
        <v>#REF!</v>
      </c>
      <c r="BC166" s="30" t="e">
        <f t="shared" si="34"/>
        <v>#REF!</v>
      </c>
      <c r="BD166" s="31" t="e">
        <f t="shared" si="21"/>
        <v>#REF!</v>
      </c>
      <c r="BE166" s="31" t="e">
        <f t="shared" si="22"/>
        <v>#REF!</v>
      </c>
      <c r="BF166" s="31" t="e">
        <f t="shared" si="23"/>
        <v>#REF!</v>
      </c>
      <c r="BG166" s="32" t="e">
        <f t="shared" si="24"/>
        <v>#REF!</v>
      </c>
    </row>
    <row r="167" spans="3:59" ht="15.75" thickBot="1" x14ac:dyDescent="0.3">
      <c r="C167" s="26">
        <v>110</v>
      </c>
      <c r="D167" s="27" t="s">
        <v>387</v>
      </c>
      <c r="E167" s="26">
        <v>26</v>
      </c>
      <c r="F167" s="28" t="s">
        <v>220</v>
      </c>
      <c r="G167" s="26">
        <v>554116</v>
      </c>
      <c r="H167" s="28" t="s">
        <v>221</v>
      </c>
      <c r="I167" s="29"/>
      <c r="K167" s="17">
        <f>SUMIF('RECAP PDV'!$E:$E,$G167,'RECAP PDV'!K:K)</f>
        <v>138.54003</v>
      </c>
      <c r="L167" s="17"/>
      <c r="M167" s="18"/>
      <c r="N167" s="17">
        <f>SUMIF('RECAP PDV'!$E:$E,$G167,'RECAP PDV'!N:N)</f>
        <v>29</v>
      </c>
      <c r="O167" s="17"/>
      <c r="P167" s="18"/>
      <c r="Q167" s="16"/>
      <c r="R167" s="16"/>
      <c r="S167" s="18"/>
      <c r="T167" s="17">
        <f>SUMIF('RECAP PDV'!$E:$E,$G167,'RECAP PDV'!T:T)</f>
        <v>4</v>
      </c>
      <c r="U167" s="16"/>
      <c r="V167" s="18"/>
      <c r="W167" s="17"/>
      <c r="X167" s="16"/>
      <c r="Y167" s="18"/>
      <c r="Z167" s="17">
        <f>SUMIF('RECAP PDV'!E:E,G167,'RECAP PDV'!Z:Z)</f>
        <v>-2</v>
      </c>
      <c r="AA167" s="16"/>
      <c r="AB167" s="18"/>
      <c r="AI167" s="30" t="e">
        <f t="shared" si="30"/>
        <v>#REF!</v>
      </c>
      <c r="AJ167" s="31" t="e">
        <f t="shared" si="1"/>
        <v>#REF!</v>
      </c>
      <c r="AK167" s="31" t="e">
        <f t="shared" si="2"/>
        <v>#REF!</v>
      </c>
      <c r="AL167" s="31" t="e">
        <f t="shared" si="3"/>
        <v>#REF!</v>
      </c>
      <c r="AM167" s="32" t="e">
        <f t="shared" si="4"/>
        <v>#REF!</v>
      </c>
      <c r="AN167" s="30" t="e">
        <f t="shared" si="31"/>
        <v>#REF!</v>
      </c>
      <c r="AO167" s="31" t="e">
        <f t="shared" si="6"/>
        <v>#REF!</v>
      </c>
      <c r="AP167" s="31" t="e">
        <f t="shared" si="7"/>
        <v>#REF!</v>
      </c>
      <c r="AQ167" s="31" t="e">
        <f t="shared" si="8"/>
        <v>#REF!</v>
      </c>
      <c r="AR167" s="32" t="e">
        <f t="shared" si="9"/>
        <v>#REF!</v>
      </c>
      <c r="AS167" s="30" t="e">
        <f t="shared" si="32"/>
        <v>#REF!</v>
      </c>
      <c r="AT167" s="31" t="e">
        <f t="shared" si="11"/>
        <v>#REF!</v>
      </c>
      <c r="AU167" s="31" t="e">
        <f t="shared" si="12"/>
        <v>#REF!</v>
      </c>
      <c r="AV167" s="31" t="e">
        <f t="shared" si="13"/>
        <v>#REF!</v>
      </c>
      <c r="AW167" s="32" t="e">
        <f t="shared" si="14"/>
        <v>#REF!</v>
      </c>
      <c r="AX167" s="30" t="e">
        <f t="shared" si="33"/>
        <v>#REF!</v>
      </c>
      <c r="AY167" s="31" t="e">
        <f t="shared" si="16"/>
        <v>#REF!</v>
      </c>
      <c r="AZ167" s="31" t="e">
        <f t="shared" si="17"/>
        <v>#REF!</v>
      </c>
      <c r="BA167" s="31" t="e">
        <f t="shared" si="18"/>
        <v>#REF!</v>
      </c>
      <c r="BB167" s="32" t="e">
        <f t="shared" si="19"/>
        <v>#REF!</v>
      </c>
      <c r="BC167" s="30" t="e">
        <f t="shared" si="34"/>
        <v>#REF!</v>
      </c>
      <c r="BD167" s="31" t="e">
        <f t="shared" si="21"/>
        <v>#REF!</v>
      </c>
      <c r="BE167" s="31" t="e">
        <f t="shared" si="22"/>
        <v>#REF!</v>
      </c>
      <c r="BF167" s="31" t="e">
        <f t="shared" si="23"/>
        <v>#REF!</v>
      </c>
      <c r="BG167" s="32" t="e">
        <f t="shared" si="24"/>
        <v>#REF!</v>
      </c>
    </row>
    <row r="168" spans="3:59" ht="15.75" thickBot="1" x14ac:dyDescent="0.3">
      <c r="C168" s="26">
        <v>110</v>
      </c>
      <c r="D168" s="27" t="s">
        <v>387</v>
      </c>
      <c r="E168" s="26">
        <v>26</v>
      </c>
      <c r="F168" s="28" t="s">
        <v>220</v>
      </c>
      <c r="G168" s="26">
        <v>454161</v>
      </c>
      <c r="H168" s="28" t="s">
        <v>222</v>
      </c>
      <c r="I168" s="29"/>
      <c r="K168" s="17">
        <f>SUMIF('RECAP PDV'!$E:$E,$G168,'RECAP PDV'!K:K)</f>
        <v>110.11452999999997</v>
      </c>
      <c r="L168" s="17"/>
      <c r="M168" s="18"/>
      <c r="N168" s="17">
        <f>SUMIF('RECAP PDV'!$E:$E,$G168,'RECAP PDV'!N:N)</f>
        <v>52.5</v>
      </c>
      <c r="O168" s="17"/>
      <c r="P168" s="18"/>
      <c r="Q168" s="16"/>
      <c r="R168" s="16"/>
      <c r="S168" s="18"/>
      <c r="T168" s="17">
        <f>SUMIF('RECAP PDV'!$E:$E,$G168,'RECAP PDV'!T:T)</f>
        <v>1</v>
      </c>
      <c r="U168" s="16"/>
      <c r="V168" s="18"/>
      <c r="W168" s="17"/>
      <c r="X168" s="16"/>
      <c r="Y168" s="18"/>
      <c r="Z168" s="17">
        <f>SUMIF('RECAP PDV'!E:E,G168,'RECAP PDV'!Z:Z)</f>
        <v>2</v>
      </c>
      <c r="AA168" s="16"/>
      <c r="AB168" s="18"/>
      <c r="AI168" s="30" t="e">
        <f t="shared" si="30"/>
        <v>#REF!</v>
      </c>
      <c r="AJ168" s="31" t="e">
        <f t="shared" si="1"/>
        <v>#REF!</v>
      </c>
      <c r="AK168" s="31" t="e">
        <f t="shared" si="2"/>
        <v>#REF!</v>
      </c>
      <c r="AL168" s="31" t="e">
        <f t="shared" si="3"/>
        <v>#REF!</v>
      </c>
      <c r="AM168" s="32" t="e">
        <f t="shared" si="4"/>
        <v>#REF!</v>
      </c>
      <c r="AN168" s="30" t="e">
        <f t="shared" si="31"/>
        <v>#REF!</v>
      </c>
      <c r="AO168" s="31" t="e">
        <f t="shared" si="6"/>
        <v>#REF!</v>
      </c>
      <c r="AP168" s="31" t="e">
        <f t="shared" si="7"/>
        <v>#REF!</v>
      </c>
      <c r="AQ168" s="31" t="e">
        <f t="shared" si="8"/>
        <v>#REF!</v>
      </c>
      <c r="AR168" s="32" t="e">
        <f t="shared" si="9"/>
        <v>#REF!</v>
      </c>
      <c r="AS168" s="30" t="e">
        <f t="shared" si="32"/>
        <v>#REF!</v>
      </c>
      <c r="AT168" s="31" t="e">
        <f t="shared" si="11"/>
        <v>#REF!</v>
      </c>
      <c r="AU168" s="31" t="e">
        <f t="shared" si="12"/>
        <v>#REF!</v>
      </c>
      <c r="AV168" s="31" t="e">
        <f t="shared" si="13"/>
        <v>#REF!</v>
      </c>
      <c r="AW168" s="32" t="e">
        <f t="shared" si="14"/>
        <v>#REF!</v>
      </c>
      <c r="AX168" s="30" t="e">
        <f t="shared" si="33"/>
        <v>#REF!</v>
      </c>
      <c r="AY168" s="31" t="e">
        <f t="shared" si="16"/>
        <v>#REF!</v>
      </c>
      <c r="AZ168" s="31" t="e">
        <f t="shared" si="17"/>
        <v>#REF!</v>
      </c>
      <c r="BA168" s="31" t="e">
        <f t="shared" si="18"/>
        <v>#REF!</v>
      </c>
      <c r="BB168" s="32" t="e">
        <f t="shared" si="19"/>
        <v>#REF!</v>
      </c>
      <c r="BC168" s="30" t="e">
        <f t="shared" si="34"/>
        <v>#REF!</v>
      </c>
      <c r="BD168" s="31" t="e">
        <f t="shared" si="21"/>
        <v>#REF!</v>
      </c>
      <c r="BE168" s="31" t="e">
        <f t="shared" si="22"/>
        <v>#REF!</v>
      </c>
      <c r="BF168" s="31" t="e">
        <f t="shared" si="23"/>
        <v>#REF!</v>
      </c>
      <c r="BG168" s="32" t="e">
        <f t="shared" si="24"/>
        <v>#REF!</v>
      </c>
    </row>
    <row r="169" spans="3:59" ht="15.75" thickBot="1" x14ac:dyDescent="0.3">
      <c r="C169" s="26">
        <v>110</v>
      </c>
      <c r="D169" s="27" t="s">
        <v>387</v>
      </c>
      <c r="E169" s="26">
        <v>26</v>
      </c>
      <c r="F169" s="28" t="s">
        <v>220</v>
      </c>
      <c r="G169" s="26">
        <v>554166</v>
      </c>
      <c r="H169" s="28" t="s">
        <v>223</v>
      </c>
      <c r="I169" s="29"/>
      <c r="K169" s="17">
        <f>SUMIF('RECAP PDV'!$E:$E,$G169,'RECAP PDV'!K:K)</f>
        <v>36.174900000000008</v>
      </c>
      <c r="L169" s="17"/>
      <c r="M169" s="18"/>
      <c r="N169" s="17">
        <f>SUMIF('RECAP PDV'!$E:$E,$G169,'RECAP PDV'!N:N)</f>
        <v>593.1</v>
      </c>
      <c r="O169" s="17"/>
      <c r="P169" s="18"/>
      <c r="Q169" s="16"/>
      <c r="R169" s="16"/>
      <c r="S169" s="18"/>
      <c r="T169" s="17">
        <f>SUMIF('RECAP PDV'!$E:$E,$G169,'RECAP PDV'!T:T)</f>
        <v>9</v>
      </c>
      <c r="U169" s="16"/>
      <c r="V169" s="18"/>
      <c r="W169" s="17"/>
      <c r="X169" s="16"/>
      <c r="Y169" s="18"/>
      <c r="Z169" s="17">
        <f>SUMIF('RECAP PDV'!E:E,G169,'RECAP PDV'!Z:Z)</f>
        <v>2</v>
      </c>
      <c r="AA169" s="16"/>
      <c r="AB169" s="18"/>
      <c r="AI169" s="30" t="e">
        <f t="shared" si="30"/>
        <v>#REF!</v>
      </c>
      <c r="AJ169" s="31" t="e">
        <f t="shared" si="1"/>
        <v>#REF!</v>
      </c>
      <c r="AK169" s="31" t="e">
        <f t="shared" si="2"/>
        <v>#REF!</v>
      </c>
      <c r="AL169" s="31" t="e">
        <f t="shared" si="3"/>
        <v>#REF!</v>
      </c>
      <c r="AM169" s="32" t="e">
        <f t="shared" si="4"/>
        <v>#REF!</v>
      </c>
      <c r="AN169" s="30" t="e">
        <f t="shared" si="31"/>
        <v>#REF!</v>
      </c>
      <c r="AO169" s="31" t="e">
        <f t="shared" si="6"/>
        <v>#REF!</v>
      </c>
      <c r="AP169" s="31" t="e">
        <f t="shared" si="7"/>
        <v>#REF!</v>
      </c>
      <c r="AQ169" s="31" t="e">
        <f t="shared" si="8"/>
        <v>#REF!</v>
      </c>
      <c r="AR169" s="32" t="e">
        <f t="shared" si="9"/>
        <v>#REF!</v>
      </c>
      <c r="AS169" s="30" t="e">
        <f t="shared" si="32"/>
        <v>#REF!</v>
      </c>
      <c r="AT169" s="31" t="e">
        <f t="shared" si="11"/>
        <v>#REF!</v>
      </c>
      <c r="AU169" s="31" t="e">
        <f t="shared" si="12"/>
        <v>#REF!</v>
      </c>
      <c r="AV169" s="31" t="e">
        <f t="shared" si="13"/>
        <v>#REF!</v>
      </c>
      <c r="AW169" s="32" t="e">
        <f t="shared" si="14"/>
        <v>#REF!</v>
      </c>
      <c r="AX169" s="30" t="e">
        <f t="shared" si="33"/>
        <v>#REF!</v>
      </c>
      <c r="AY169" s="31" t="e">
        <f t="shared" si="16"/>
        <v>#REF!</v>
      </c>
      <c r="AZ169" s="31" t="e">
        <f t="shared" si="17"/>
        <v>#REF!</v>
      </c>
      <c r="BA169" s="31" t="e">
        <f t="shared" si="18"/>
        <v>#REF!</v>
      </c>
      <c r="BB169" s="32" t="e">
        <f t="shared" si="19"/>
        <v>#REF!</v>
      </c>
      <c r="BC169" s="30" t="e">
        <f t="shared" si="34"/>
        <v>#REF!</v>
      </c>
      <c r="BD169" s="31" t="e">
        <f t="shared" si="21"/>
        <v>#REF!</v>
      </c>
      <c r="BE169" s="31" t="e">
        <f t="shared" si="22"/>
        <v>#REF!</v>
      </c>
      <c r="BF169" s="31" t="e">
        <f t="shared" si="23"/>
        <v>#REF!</v>
      </c>
      <c r="BG169" s="32" t="e">
        <f t="shared" si="24"/>
        <v>#REF!</v>
      </c>
    </row>
    <row r="170" spans="3:59" ht="15.75" thickBot="1" x14ac:dyDescent="0.3">
      <c r="C170" s="26">
        <v>110</v>
      </c>
      <c r="D170" s="27" t="s">
        <v>387</v>
      </c>
      <c r="E170" s="26">
        <v>26</v>
      </c>
      <c r="F170" s="33" t="s">
        <v>220</v>
      </c>
      <c r="G170" s="26">
        <v>454171</v>
      </c>
      <c r="H170" s="33" t="s">
        <v>224</v>
      </c>
      <c r="I170" s="29"/>
      <c r="K170" s="17">
        <f>SUMIF('RECAP PDV'!$E:$E,$G170,'RECAP PDV'!K:K)</f>
        <v>88.185440000000028</v>
      </c>
      <c r="L170" s="17"/>
      <c r="M170" s="18"/>
      <c r="N170" s="17">
        <f>SUMIF('RECAP PDV'!$E:$E,$G170,'RECAP PDV'!N:N)</f>
        <v>113.5</v>
      </c>
      <c r="O170" s="17"/>
      <c r="P170" s="18"/>
      <c r="Q170" s="16"/>
      <c r="R170" s="16"/>
      <c r="S170" s="18"/>
      <c r="T170" s="17">
        <f>SUMIF('RECAP PDV'!$E:$E,$G170,'RECAP PDV'!T:T)</f>
        <v>4</v>
      </c>
      <c r="U170" s="16"/>
      <c r="V170" s="18"/>
      <c r="W170" s="17"/>
      <c r="X170" s="16"/>
      <c r="Y170" s="18"/>
      <c r="Z170" s="17">
        <f>SUMIF('RECAP PDV'!E:E,G170,'RECAP PDV'!Z:Z)</f>
        <v>6</v>
      </c>
      <c r="AA170" s="16"/>
      <c r="AB170" s="18"/>
      <c r="AI170" s="30" t="e">
        <f t="shared" si="30"/>
        <v>#REF!</v>
      </c>
      <c r="AJ170" s="31" t="e">
        <f t="shared" si="1"/>
        <v>#REF!</v>
      </c>
      <c r="AK170" s="31" t="e">
        <f t="shared" si="2"/>
        <v>#REF!</v>
      </c>
      <c r="AL170" s="31" t="e">
        <f t="shared" si="3"/>
        <v>#REF!</v>
      </c>
      <c r="AM170" s="32" t="e">
        <f t="shared" si="4"/>
        <v>#REF!</v>
      </c>
      <c r="AN170" s="30" t="e">
        <f t="shared" si="31"/>
        <v>#REF!</v>
      </c>
      <c r="AO170" s="31" t="e">
        <f t="shared" si="6"/>
        <v>#REF!</v>
      </c>
      <c r="AP170" s="31" t="e">
        <f t="shared" si="7"/>
        <v>#REF!</v>
      </c>
      <c r="AQ170" s="31" t="e">
        <f t="shared" si="8"/>
        <v>#REF!</v>
      </c>
      <c r="AR170" s="32" t="e">
        <f t="shared" si="9"/>
        <v>#REF!</v>
      </c>
      <c r="AS170" s="30" t="e">
        <f t="shared" si="32"/>
        <v>#REF!</v>
      </c>
      <c r="AT170" s="31" t="e">
        <f t="shared" si="11"/>
        <v>#REF!</v>
      </c>
      <c r="AU170" s="31" t="e">
        <f t="shared" si="12"/>
        <v>#REF!</v>
      </c>
      <c r="AV170" s="31" t="e">
        <f t="shared" si="13"/>
        <v>#REF!</v>
      </c>
      <c r="AW170" s="32" t="e">
        <f t="shared" si="14"/>
        <v>#REF!</v>
      </c>
      <c r="AX170" s="30" t="e">
        <f t="shared" si="33"/>
        <v>#REF!</v>
      </c>
      <c r="AY170" s="31" t="e">
        <f t="shared" si="16"/>
        <v>#REF!</v>
      </c>
      <c r="AZ170" s="31" t="e">
        <f t="shared" si="17"/>
        <v>#REF!</v>
      </c>
      <c r="BA170" s="31" t="e">
        <f t="shared" si="18"/>
        <v>#REF!</v>
      </c>
      <c r="BB170" s="32" t="e">
        <f t="shared" si="19"/>
        <v>#REF!</v>
      </c>
      <c r="BC170" s="30" t="e">
        <f t="shared" si="34"/>
        <v>#REF!</v>
      </c>
      <c r="BD170" s="31" t="e">
        <f t="shared" si="21"/>
        <v>#REF!</v>
      </c>
      <c r="BE170" s="31" t="e">
        <f t="shared" si="22"/>
        <v>#REF!</v>
      </c>
      <c r="BF170" s="31" t="e">
        <f t="shared" si="23"/>
        <v>#REF!</v>
      </c>
      <c r="BG170" s="32" t="e">
        <f t="shared" si="24"/>
        <v>#REF!</v>
      </c>
    </row>
    <row r="171" spans="3:59" ht="15.75" thickBot="1" x14ac:dyDescent="0.3">
      <c r="C171" s="26">
        <v>110</v>
      </c>
      <c r="D171" s="27" t="s">
        <v>387</v>
      </c>
      <c r="E171" s="26">
        <v>26</v>
      </c>
      <c r="F171" s="33" t="s">
        <v>220</v>
      </c>
      <c r="G171" s="26">
        <v>554266</v>
      </c>
      <c r="H171" s="28" t="s">
        <v>225</v>
      </c>
      <c r="I171" s="29"/>
      <c r="K171" s="17">
        <f>SUMIF('RECAP PDV'!$E:$E,$G171,'RECAP PDV'!K:K)</f>
        <v>385.89477999999997</v>
      </c>
      <c r="L171" s="17"/>
      <c r="M171" s="18"/>
      <c r="N171" s="17">
        <f>SUMIF('RECAP PDV'!$E:$E,$G171,'RECAP PDV'!N:N)</f>
        <v>268.95</v>
      </c>
      <c r="O171" s="17"/>
      <c r="P171" s="18"/>
      <c r="Q171" s="16"/>
      <c r="R171" s="16"/>
      <c r="S171" s="18"/>
      <c r="T171" s="17">
        <f>SUMIF('RECAP PDV'!$E:$E,$G171,'RECAP PDV'!T:T)</f>
        <v>14</v>
      </c>
      <c r="U171" s="16"/>
      <c r="V171" s="18"/>
      <c r="W171" s="17"/>
      <c r="X171" s="16"/>
      <c r="Y171" s="18"/>
      <c r="Z171" s="17">
        <f>SUMIF('RECAP PDV'!E:E,G171,'RECAP PDV'!Z:Z)</f>
        <v>2</v>
      </c>
      <c r="AA171" s="16"/>
      <c r="AB171" s="18"/>
      <c r="AI171" s="30" t="e">
        <f t="shared" si="30"/>
        <v>#REF!</v>
      </c>
      <c r="AJ171" s="31" t="e">
        <f t="shared" si="1"/>
        <v>#REF!</v>
      </c>
      <c r="AK171" s="31" t="e">
        <f t="shared" si="2"/>
        <v>#REF!</v>
      </c>
      <c r="AL171" s="31" t="e">
        <f t="shared" si="3"/>
        <v>#REF!</v>
      </c>
      <c r="AM171" s="32" t="e">
        <f t="shared" si="4"/>
        <v>#REF!</v>
      </c>
      <c r="AN171" s="30" t="e">
        <f t="shared" si="31"/>
        <v>#REF!</v>
      </c>
      <c r="AO171" s="31" t="e">
        <f t="shared" si="6"/>
        <v>#REF!</v>
      </c>
      <c r="AP171" s="31" t="e">
        <f t="shared" si="7"/>
        <v>#REF!</v>
      </c>
      <c r="AQ171" s="31" t="e">
        <f t="shared" si="8"/>
        <v>#REF!</v>
      </c>
      <c r="AR171" s="32" t="e">
        <f t="shared" si="9"/>
        <v>#REF!</v>
      </c>
      <c r="AS171" s="30" t="e">
        <f t="shared" si="32"/>
        <v>#REF!</v>
      </c>
      <c r="AT171" s="31" t="e">
        <f t="shared" si="11"/>
        <v>#REF!</v>
      </c>
      <c r="AU171" s="31" t="e">
        <f t="shared" si="12"/>
        <v>#REF!</v>
      </c>
      <c r="AV171" s="31" t="e">
        <f t="shared" si="13"/>
        <v>#REF!</v>
      </c>
      <c r="AW171" s="32" t="e">
        <f t="shared" si="14"/>
        <v>#REF!</v>
      </c>
      <c r="AX171" s="30" t="e">
        <f t="shared" si="33"/>
        <v>#REF!</v>
      </c>
      <c r="AY171" s="31" t="e">
        <f t="shared" si="16"/>
        <v>#REF!</v>
      </c>
      <c r="AZ171" s="31" t="e">
        <f t="shared" si="17"/>
        <v>#REF!</v>
      </c>
      <c r="BA171" s="31" t="e">
        <f t="shared" si="18"/>
        <v>#REF!</v>
      </c>
      <c r="BB171" s="32" t="e">
        <f t="shared" si="19"/>
        <v>#REF!</v>
      </c>
      <c r="BC171" s="30" t="e">
        <f t="shared" si="34"/>
        <v>#REF!</v>
      </c>
      <c r="BD171" s="31" t="e">
        <f t="shared" si="21"/>
        <v>#REF!</v>
      </c>
      <c r="BE171" s="31" t="e">
        <f t="shared" si="22"/>
        <v>#REF!</v>
      </c>
      <c r="BF171" s="31" t="e">
        <f t="shared" si="23"/>
        <v>#REF!</v>
      </c>
      <c r="BG171" s="32" t="e">
        <f t="shared" si="24"/>
        <v>#REF!</v>
      </c>
    </row>
    <row r="172" spans="3:59" ht="15.75" thickBot="1" x14ac:dyDescent="0.3">
      <c r="C172" s="26">
        <v>110</v>
      </c>
      <c r="D172" s="27" t="s">
        <v>387</v>
      </c>
      <c r="E172" s="26">
        <v>26</v>
      </c>
      <c r="F172" s="33" t="s">
        <v>220</v>
      </c>
      <c r="G172" s="26">
        <v>554296</v>
      </c>
      <c r="H172" s="28" t="s">
        <v>226</v>
      </c>
      <c r="I172" s="29"/>
      <c r="K172" s="17">
        <f>SUMIF('RECAP PDV'!$E:$E,$G172,'RECAP PDV'!K:K)</f>
        <v>3.1863099999999775</v>
      </c>
      <c r="L172" s="17"/>
      <c r="M172" s="18"/>
      <c r="N172" s="17">
        <f>SUMIF('RECAP PDV'!$E:$E,$G172,'RECAP PDV'!N:N)</f>
        <v>530</v>
      </c>
      <c r="O172" s="17"/>
      <c r="P172" s="18"/>
      <c r="Q172" s="16"/>
      <c r="R172" s="16"/>
      <c r="S172" s="18"/>
      <c r="T172" s="17">
        <f>SUMIF('RECAP PDV'!$E:$E,$G172,'RECAP PDV'!T:T)</f>
        <v>12</v>
      </c>
      <c r="U172" s="16"/>
      <c r="V172" s="18"/>
      <c r="W172" s="17"/>
      <c r="X172" s="16"/>
      <c r="Y172" s="18"/>
      <c r="Z172" s="17">
        <f>SUMIF('RECAP PDV'!E:E,G172,'RECAP PDV'!Z:Z)</f>
        <v>-1</v>
      </c>
      <c r="AA172" s="16"/>
      <c r="AB172" s="18"/>
      <c r="AI172" s="30" t="e">
        <f t="shared" si="30"/>
        <v>#REF!</v>
      </c>
      <c r="AJ172" s="31" t="e">
        <f t="shared" si="1"/>
        <v>#REF!</v>
      </c>
      <c r="AK172" s="31" t="e">
        <f t="shared" si="2"/>
        <v>#REF!</v>
      </c>
      <c r="AL172" s="31" t="e">
        <f t="shared" si="3"/>
        <v>#REF!</v>
      </c>
      <c r="AM172" s="32" t="e">
        <f t="shared" si="4"/>
        <v>#REF!</v>
      </c>
      <c r="AN172" s="30" t="e">
        <f t="shared" si="31"/>
        <v>#REF!</v>
      </c>
      <c r="AO172" s="31" t="e">
        <f t="shared" si="6"/>
        <v>#REF!</v>
      </c>
      <c r="AP172" s="31" t="e">
        <f t="shared" si="7"/>
        <v>#REF!</v>
      </c>
      <c r="AQ172" s="31" t="e">
        <f t="shared" si="8"/>
        <v>#REF!</v>
      </c>
      <c r="AR172" s="32" t="e">
        <f t="shared" si="9"/>
        <v>#REF!</v>
      </c>
      <c r="AS172" s="30" t="e">
        <f t="shared" si="32"/>
        <v>#REF!</v>
      </c>
      <c r="AT172" s="31" t="e">
        <f t="shared" si="11"/>
        <v>#REF!</v>
      </c>
      <c r="AU172" s="31" t="e">
        <f t="shared" si="12"/>
        <v>#REF!</v>
      </c>
      <c r="AV172" s="31" t="e">
        <f t="shared" si="13"/>
        <v>#REF!</v>
      </c>
      <c r="AW172" s="32" t="e">
        <f t="shared" si="14"/>
        <v>#REF!</v>
      </c>
      <c r="AX172" s="30" t="e">
        <f t="shared" si="33"/>
        <v>#REF!</v>
      </c>
      <c r="AY172" s="31" t="e">
        <f t="shared" si="16"/>
        <v>#REF!</v>
      </c>
      <c r="AZ172" s="31" t="e">
        <f t="shared" si="17"/>
        <v>#REF!</v>
      </c>
      <c r="BA172" s="31" t="e">
        <f t="shared" si="18"/>
        <v>#REF!</v>
      </c>
      <c r="BB172" s="32" t="e">
        <f t="shared" si="19"/>
        <v>#REF!</v>
      </c>
      <c r="BC172" s="30" t="e">
        <f t="shared" si="34"/>
        <v>#REF!</v>
      </c>
      <c r="BD172" s="31" t="e">
        <f t="shared" si="21"/>
        <v>#REF!</v>
      </c>
      <c r="BE172" s="31" t="e">
        <f t="shared" si="22"/>
        <v>#REF!</v>
      </c>
      <c r="BF172" s="31" t="e">
        <f t="shared" si="23"/>
        <v>#REF!</v>
      </c>
      <c r="BG172" s="32" t="e">
        <f t="shared" si="24"/>
        <v>#REF!</v>
      </c>
    </row>
    <row r="173" spans="3:59" ht="15.75" thickBot="1" x14ac:dyDescent="0.3">
      <c r="C173" s="26">
        <v>110</v>
      </c>
      <c r="D173" s="27" t="s">
        <v>387</v>
      </c>
      <c r="E173" s="26">
        <v>26</v>
      </c>
      <c r="F173" s="28" t="s">
        <v>220</v>
      </c>
      <c r="G173" s="26">
        <v>554356</v>
      </c>
      <c r="H173" s="28" t="s">
        <v>227</v>
      </c>
      <c r="I173" s="29"/>
      <c r="K173" s="17">
        <f>SUMIF('RECAP PDV'!$E:$E,$G173,'RECAP PDV'!K:K)</f>
        <v>-109.57809999999996</v>
      </c>
      <c r="L173" s="17"/>
      <c r="M173" s="18"/>
      <c r="N173" s="17">
        <f>SUMIF('RECAP PDV'!$E:$E,$G173,'RECAP PDV'!N:N)</f>
        <v>283.39384000000001</v>
      </c>
      <c r="O173" s="17"/>
      <c r="P173" s="18"/>
      <c r="Q173" s="16"/>
      <c r="R173" s="16"/>
      <c r="S173" s="18"/>
      <c r="T173" s="17">
        <f>SUMIF('RECAP PDV'!$E:$E,$G173,'RECAP PDV'!T:T)</f>
        <v>8</v>
      </c>
      <c r="U173" s="16"/>
      <c r="V173" s="18"/>
      <c r="W173" s="17"/>
      <c r="X173" s="16"/>
      <c r="Y173" s="18"/>
      <c r="Z173" s="17">
        <f>SUMIF('RECAP PDV'!E:E,G173,'RECAP PDV'!Z:Z)</f>
        <v>1</v>
      </c>
      <c r="AA173" s="16"/>
      <c r="AB173" s="18"/>
      <c r="AI173" s="30" t="e">
        <f t="shared" si="30"/>
        <v>#REF!</v>
      </c>
      <c r="AJ173" s="31" t="e">
        <f t="shared" si="1"/>
        <v>#REF!</v>
      </c>
      <c r="AK173" s="31" t="e">
        <f t="shared" si="2"/>
        <v>#REF!</v>
      </c>
      <c r="AL173" s="31" t="e">
        <f t="shared" si="3"/>
        <v>#REF!</v>
      </c>
      <c r="AM173" s="32" t="e">
        <f t="shared" si="4"/>
        <v>#REF!</v>
      </c>
      <c r="AN173" s="30" t="e">
        <f t="shared" si="31"/>
        <v>#REF!</v>
      </c>
      <c r="AO173" s="31" t="e">
        <f t="shared" si="6"/>
        <v>#REF!</v>
      </c>
      <c r="AP173" s="31" t="e">
        <f t="shared" si="7"/>
        <v>#REF!</v>
      </c>
      <c r="AQ173" s="31" t="e">
        <f t="shared" si="8"/>
        <v>#REF!</v>
      </c>
      <c r="AR173" s="32" t="e">
        <f t="shared" si="9"/>
        <v>#REF!</v>
      </c>
      <c r="AS173" s="30" t="e">
        <f t="shared" si="32"/>
        <v>#REF!</v>
      </c>
      <c r="AT173" s="31" t="e">
        <f t="shared" si="11"/>
        <v>#REF!</v>
      </c>
      <c r="AU173" s="31" t="e">
        <f t="shared" si="12"/>
        <v>#REF!</v>
      </c>
      <c r="AV173" s="31" t="e">
        <f t="shared" si="13"/>
        <v>#REF!</v>
      </c>
      <c r="AW173" s="32" t="e">
        <f t="shared" si="14"/>
        <v>#REF!</v>
      </c>
      <c r="AX173" s="30" t="e">
        <f t="shared" si="33"/>
        <v>#REF!</v>
      </c>
      <c r="AY173" s="31" t="e">
        <f t="shared" si="16"/>
        <v>#REF!</v>
      </c>
      <c r="AZ173" s="31" t="e">
        <f t="shared" si="17"/>
        <v>#REF!</v>
      </c>
      <c r="BA173" s="31" t="e">
        <f t="shared" si="18"/>
        <v>#REF!</v>
      </c>
      <c r="BB173" s="32" t="e">
        <f t="shared" si="19"/>
        <v>#REF!</v>
      </c>
      <c r="BC173" s="30" t="e">
        <f t="shared" si="34"/>
        <v>#REF!</v>
      </c>
      <c r="BD173" s="31" t="e">
        <f t="shared" si="21"/>
        <v>#REF!</v>
      </c>
      <c r="BE173" s="31" t="e">
        <f t="shared" si="22"/>
        <v>#REF!</v>
      </c>
      <c r="BF173" s="31" t="e">
        <f t="shared" si="23"/>
        <v>#REF!</v>
      </c>
      <c r="BG173" s="32" t="e">
        <f t="shared" si="24"/>
        <v>#REF!</v>
      </c>
    </row>
    <row r="174" spans="3:59" ht="15.75" thickBot="1" x14ac:dyDescent="0.3">
      <c r="C174" s="26">
        <v>110</v>
      </c>
      <c r="D174" s="27" t="s">
        <v>387</v>
      </c>
      <c r="E174" s="26">
        <v>26</v>
      </c>
      <c r="F174" s="28" t="s">
        <v>220</v>
      </c>
      <c r="G174" s="26">
        <v>454426</v>
      </c>
      <c r="H174" s="28" t="s">
        <v>228</v>
      </c>
      <c r="I174" s="29"/>
      <c r="K174" s="17">
        <f>SUMIF('RECAP PDV'!$E:$E,$G174,'RECAP PDV'!K:K)</f>
        <v>54.152299999999968</v>
      </c>
      <c r="L174" s="17"/>
      <c r="M174" s="18"/>
      <c r="N174" s="17">
        <f>SUMIF('RECAP PDV'!$E:$E,$G174,'RECAP PDV'!N:N)</f>
        <v>740.07402000000002</v>
      </c>
      <c r="O174" s="17"/>
      <c r="P174" s="18"/>
      <c r="Q174" s="16"/>
      <c r="R174" s="16"/>
      <c r="S174" s="18"/>
      <c r="T174" s="17">
        <f>SUMIF('RECAP PDV'!$E:$E,$G174,'RECAP PDV'!T:T)</f>
        <v>26</v>
      </c>
      <c r="U174" s="16"/>
      <c r="V174" s="18"/>
      <c r="W174" s="17"/>
      <c r="X174" s="16"/>
      <c r="Y174" s="18"/>
      <c r="Z174" s="17">
        <f>SUMIF('RECAP PDV'!E:E,G174,'RECAP PDV'!Z:Z)</f>
        <v>6</v>
      </c>
      <c r="AA174" s="16"/>
      <c r="AB174" s="18"/>
      <c r="AI174" s="30" t="e">
        <f t="shared" si="30"/>
        <v>#REF!</v>
      </c>
      <c r="AJ174" s="31" t="e">
        <f t="shared" si="1"/>
        <v>#REF!</v>
      </c>
      <c r="AK174" s="31" t="e">
        <f t="shared" si="2"/>
        <v>#REF!</v>
      </c>
      <c r="AL174" s="31" t="e">
        <f t="shared" si="3"/>
        <v>#REF!</v>
      </c>
      <c r="AM174" s="32" t="e">
        <f t="shared" si="4"/>
        <v>#REF!</v>
      </c>
      <c r="AN174" s="30" t="e">
        <f t="shared" si="31"/>
        <v>#REF!</v>
      </c>
      <c r="AO174" s="31" t="e">
        <f t="shared" si="6"/>
        <v>#REF!</v>
      </c>
      <c r="AP174" s="31" t="e">
        <f t="shared" si="7"/>
        <v>#REF!</v>
      </c>
      <c r="AQ174" s="31" t="e">
        <f t="shared" si="8"/>
        <v>#REF!</v>
      </c>
      <c r="AR174" s="32" t="e">
        <f t="shared" si="9"/>
        <v>#REF!</v>
      </c>
      <c r="AS174" s="30" t="e">
        <f t="shared" si="32"/>
        <v>#REF!</v>
      </c>
      <c r="AT174" s="31" t="e">
        <f t="shared" si="11"/>
        <v>#REF!</v>
      </c>
      <c r="AU174" s="31" t="e">
        <f t="shared" si="12"/>
        <v>#REF!</v>
      </c>
      <c r="AV174" s="31" t="e">
        <f t="shared" si="13"/>
        <v>#REF!</v>
      </c>
      <c r="AW174" s="32" t="e">
        <f t="shared" si="14"/>
        <v>#REF!</v>
      </c>
      <c r="AX174" s="30" t="e">
        <f t="shared" si="33"/>
        <v>#REF!</v>
      </c>
      <c r="AY174" s="31" t="e">
        <f t="shared" si="16"/>
        <v>#REF!</v>
      </c>
      <c r="AZ174" s="31" t="e">
        <f t="shared" si="17"/>
        <v>#REF!</v>
      </c>
      <c r="BA174" s="31" t="e">
        <f t="shared" si="18"/>
        <v>#REF!</v>
      </c>
      <c r="BB174" s="32" t="e">
        <f t="shared" si="19"/>
        <v>#REF!</v>
      </c>
      <c r="BC174" s="30" t="e">
        <f t="shared" si="34"/>
        <v>#REF!</v>
      </c>
      <c r="BD174" s="31" t="e">
        <f t="shared" si="21"/>
        <v>#REF!</v>
      </c>
      <c r="BE174" s="31" t="e">
        <f t="shared" si="22"/>
        <v>#REF!</v>
      </c>
      <c r="BF174" s="31" t="e">
        <f t="shared" si="23"/>
        <v>#REF!</v>
      </c>
      <c r="BG174" s="32" t="e">
        <f t="shared" si="24"/>
        <v>#REF!</v>
      </c>
    </row>
    <row r="175" spans="3:59" ht="15.75" thickBot="1" x14ac:dyDescent="0.3">
      <c r="C175" s="26">
        <v>110</v>
      </c>
      <c r="D175" s="27" t="s">
        <v>387</v>
      </c>
      <c r="E175" s="26">
        <v>26</v>
      </c>
      <c r="F175" s="28" t="s">
        <v>220</v>
      </c>
      <c r="G175" s="26">
        <v>554431</v>
      </c>
      <c r="H175" s="28" t="s">
        <v>229</v>
      </c>
      <c r="I175" s="29"/>
      <c r="K175" s="17">
        <f>SUMIF('RECAP PDV'!$E:$E,$G175,'RECAP PDV'!K:K)</f>
        <v>202.46288000000001</v>
      </c>
      <c r="L175" s="17"/>
      <c r="M175" s="18"/>
      <c r="N175" s="17">
        <f>SUMIF('RECAP PDV'!$E:$E,$G175,'RECAP PDV'!N:N)</f>
        <v>393.15908000000002</v>
      </c>
      <c r="O175" s="17"/>
      <c r="P175" s="18"/>
      <c r="Q175" s="16"/>
      <c r="R175" s="16"/>
      <c r="S175" s="18"/>
      <c r="T175" s="17">
        <f>SUMIF('RECAP PDV'!$E:$E,$G175,'RECAP PDV'!T:T)</f>
        <v>10</v>
      </c>
      <c r="U175" s="16"/>
      <c r="V175" s="18"/>
      <c r="W175" s="17"/>
      <c r="X175" s="16"/>
      <c r="Y175" s="18"/>
      <c r="Z175" s="17">
        <f>SUMIF('RECAP PDV'!E:E,G175,'RECAP PDV'!Z:Z)</f>
        <v>5</v>
      </c>
      <c r="AA175" s="16"/>
      <c r="AB175" s="18"/>
      <c r="AI175" s="30" t="e">
        <f t="shared" si="30"/>
        <v>#REF!</v>
      </c>
      <c r="AJ175" s="31" t="e">
        <f t="shared" si="1"/>
        <v>#REF!</v>
      </c>
      <c r="AK175" s="31" t="e">
        <f t="shared" si="2"/>
        <v>#REF!</v>
      </c>
      <c r="AL175" s="31" t="e">
        <f t="shared" si="3"/>
        <v>#REF!</v>
      </c>
      <c r="AM175" s="32" t="e">
        <f t="shared" si="4"/>
        <v>#REF!</v>
      </c>
      <c r="AN175" s="30" t="e">
        <f t="shared" si="31"/>
        <v>#REF!</v>
      </c>
      <c r="AO175" s="31" t="e">
        <f t="shared" si="6"/>
        <v>#REF!</v>
      </c>
      <c r="AP175" s="31" t="e">
        <f t="shared" si="7"/>
        <v>#REF!</v>
      </c>
      <c r="AQ175" s="31" t="e">
        <f t="shared" si="8"/>
        <v>#REF!</v>
      </c>
      <c r="AR175" s="32" t="e">
        <f t="shared" si="9"/>
        <v>#REF!</v>
      </c>
      <c r="AS175" s="30" t="e">
        <f t="shared" si="32"/>
        <v>#REF!</v>
      </c>
      <c r="AT175" s="31" t="e">
        <f t="shared" si="11"/>
        <v>#REF!</v>
      </c>
      <c r="AU175" s="31" t="e">
        <f t="shared" si="12"/>
        <v>#REF!</v>
      </c>
      <c r="AV175" s="31" t="e">
        <f t="shared" si="13"/>
        <v>#REF!</v>
      </c>
      <c r="AW175" s="32" t="e">
        <f t="shared" si="14"/>
        <v>#REF!</v>
      </c>
      <c r="AX175" s="30" t="e">
        <f t="shared" si="33"/>
        <v>#REF!</v>
      </c>
      <c r="AY175" s="31" t="e">
        <f t="shared" si="16"/>
        <v>#REF!</v>
      </c>
      <c r="AZ175" s="31" t="e">
        <f t="shared" si="17"/>
        <v>#REF!</v>
      </c>
      <c r="BA175" s="31" t="e">
        <f t="shared" si="18"/>
        <v>#REF!</v>
      </c>
      <c r="BB175" s="32" t="e">
        <f t="shared" si="19"/>
        <v>#REF!</v>
      </c>
      <c r="BC175" s="30" t="e">
        <f t="shared" si="34"/>
        <v>#REF!</v>
      </c>
      <c r="BD175" s="31" t="e">
        <f t="shared" si="21"/>
        <v>#REF!</v>
      </c>
      <c r="BE175" s="31" t="e">
        <f t="shared" si="22"/>
        <v>#REF!</v>
      </c>
      <c r="BF175" s="31" t="e">
        <f t="shared" si="23"/>
        <v>#REF!</v>
      </c>
      <c r="BG175" s="32" t="e">
        <f t="shared" si="24"/>
        <v>#REF!</v>
      </c>
    </row>
    <row r="176" spans="3:59" ht="15.75" thickBot="1" x14ac:dyDescent="0.3">
      <c r="C176" s="26">
        <v>110</v>
      </c>
      <c r="D176" s="27" t="s">
        <v>387</v>
      </c>
      <c r="E176" s="26">
        <v>26</v>
      </c>
      <c r="F176" s="28" t="s">
        <v>220</v>
      </c>
      <c r="G176" s="26">
        <v>554476</v>
      </c>
      <c r="H176" s="28" t="s">
        <v>230</v>
      </c>
      <c r="I176" s="29"/>
      <c r="K176" s="17">
        <f>SUMIF('RECAP PDV'!$E:$E,$G176,'RECAP PDV'!K:K)</f>
        <v>228.92169000000004</v>
      </c>
      <c r="L176" s="17"/>
      <c r="M176" s="18"/>
      <c r="N176" s="17">
        <f>SUMIF('RECAP PDV'!$E:$E,$G176,'RECAP PDV'!N:N)</f>
        <v>229.315</v>
      </c>
      <c r="O176" s="17"/>
      <c r="P176" s="18"/>
      <c r="Q176" s="16"/>
      <c r="R176" s="16"/>
      <c r="S176" s="18"/>
      <c r="T176" s="17">
        <f>SUMIF('RECAP PDV'!$E:$E,$G176,'RECAP PDV'!T:T)</f>
        <v>6</v>
      </c>
      <c r="U176" s="16"/>
      <c r="V176" s="18"/>
      <c r="W176" s="17"/>
      <c r="X176" s="16"/>
      <c r="Y176" s="18"/>
      <c r="Z176" s="17">
        <f>SUMIF('RECAP PDV'!E:E,G176,'RECAP PDV'!Z:Z)</f>
        <v>-5</v>
      </c>
      <c r="AA176" s="16"/>
      <c r="AB176" s="18"/>
      <c r="AI176" s="30" t="e">
        <f t="shared" si="30"/>
        <v>#REF!</v>
      </c>
      <c r="AJ176" s="31" t="e">
        <f t="shared" si="1"/>
        <v>#REF!</v>
      </c>
      <c r="AK176" s="31" t="e">
        <f t="shared" si="2"/>
        <v>#REF!</v>
      </c>
      <c r="AL176" s="31" t="e">
        <f t="shared" si="3"/>
        <v>#REF!</v>
      </c>
      <c r="AM176" s="32" t="e">
        <f t="shared" si="4"/>
        <v>#REF!</v>
      </c>
      <c r="AN176" s="30" t="e">
        <f t="shared" si="31"/>
        <v>#REF!</v>
      </c>
      <c r="AO176" s="31" t="e">
        <f t="shared" si="6"/>
        <v>#REF!</v>
      </c>
      <c r="AP176" s="31" t="e">
        <f t="shared" si="7"/>
        <v>#REF!</v>
      </c>
      <c r="AQ176" s="31" t="e">
        <f t="shared" si="8"/>
        <v>#REF!</v>
      </c>
      <c r="AR176" s="32" t="e">
        <f t="shared" si="9"/>
        <v>#REF!</v>
      </c>
      <c r="AS176" s="30" t="e">
        <f t="shared" si="32"/>
        <v>#REF!</v>
      </c>
      <c r="AT176" s="31" t="e">
        <f t="shared" si="11"/>
        <v>#REF!</v>
      </c>
      <c r="AU176" s="31" t="e">
        <f t="shared" si="12"/>
        <v>#REF!</v>
      </c>
      <c r="AV176" s="31" t="e">
        <f t="shared" si="13"/>
        <v>#REF!</v>
      </c>
      <c r="AW176" s="32" t="e">
        <f t="shared" si="14"/>
        <v>#REF!</v>
      </c>
      <c r="AX176" s="30" t="e">
        <f t="shared" si="33"/>
        <v>#REF!</v>
      </c>
      <c r="AY176" s="31" t="e">
        <f t="shared" si="16"/>
        <v>#REF!</v>
      </c>
      <c r="AZ176" s="31" t="e">
        <f t="shared" si="17"/>
        <v>#REF!</v>
      </c>
      <c r="BA176" s="31" t="e">
        <f t="shared" si="18"/>
        <v>#REF!</v>
      </c>
      <c r="BB176" s="32" t="e">
        <f t="shared" si="19"/>
        <v>#REF!</v>
      </c>
      <c r="BC176" s="30" t="e">
        <f t="shared" si="34"/>
        <v>#REF!</v>
      </c>
      <c r="BD176" s="31" t="e">
        <f t="shared" si="21"/>
        <v>#REF!</v>
      </c>
      <c r="BE176" s="31" t="e">
        <f t="shared" si="22"/>
        <v>#REF!</v>
      </c>
      <c r="BF176" s="31" t="e">
        <f t="shared" si="23"/>
        <v>#REF!</v>
      </c>
      <c r="BG176" s="32" t="e">
        <f t="shared" si="24"/>
        <v>#REF!</v>
      </c>
    </row>
    <row r="177" spans="3:59" ht="15.75" thickBot="1" x14ac:dyDescent="0.3">
      <c r="C177" s="26">
        <v>110</v>
      </c>
      <c r="D177" s="27" t="s">
        <v>387</v>
      </c>
      <c r="E177" s="26">
        <v>26</v>
      </c>
      <c r="F177" s="28" t="s">
        <v>220</v>
      </c>
      <c r="G177" s="26">
        <v>554471</v>
      </c>
      <c r="H177" s="28" t="s">
        <v>231</v>
      </c>
      <c r="I177" s="29"/>
      <c r="K177" s="17">
        <f>SUMIF('RECAP PDV'!$E:$E,$G177,'RECAP PDV'!K:K)</f>
        <v>702.52892999999995</v>
      </c>
      <c r="L177" s="17"/>
      <c r="M177" s="18"/>
      <c r="N177" s="17">
        <f>SUMIF('RECAP PDV'!$E:$E,$G177,'RECAP PDV'!N:N)</f>
        <v>15</v>
      </c>
      <c r="O177" s="17"/>
      <c r="P177" s="18"/>
      <c r="Q177" s="16"/>
      <c r="R177" s="16"/>
      <c r="S177" s="18"/>
      <c r="T177" s="17">
        <f>SUMIF('RECAP PDV'!$E:$E,$G177,'RECAP PDV'!T:T)</f>
        <v>6</v>
      </c>
      <c r="U177" s="16"/>
      <c r="V177" s="18"/>
      <c r="W177" s="17"/>
      <c r="X177" s="16"/>
      <c r="Y177" s="18"/>
      <c r="Z177" s="17">
        <f>SUMIF('RECAP PDV'!E:E,G177,'RECAP PDV'!Z:Z)</f>
        <v>0</v>
      </c>
      <c r="AA177" s="16"/>
      <c r="AB177" s="18"/>
      <c r="AI177" s="30" t="e">
        <f t="shared" si="30"/>
        <v>#REF!</v>
      </c>
      <c r="AJ177" s="31" t="e">
        <f t="shared" si="1"/>
        <v>#REF!</v>
      </c>
      <c r="AK177" s="31" t="e">
        <f t="shared" si="2"/>
        <v>#REF!</v>
      </c>
      <c r="AL177" s="31" t="e">
        <f t="shared" si="3"/>
        <v>#REF!</v>
      </c>
      <c r="AM177" s="32" t="e">
        <f t="shared" si="4"/>
        <v>#REF!</v>
      </c>
      <c r="AN177" s="30" t="e">
        <f t="shared" si="31"/>
        <v>#REF!</v>
      </c>
      <c r="AO177" s="31" t="e">
        <f t="shared" si="6"/>
        <v>#REF!</v>
      </c>
      <c r="AP177" s="31" t="e">
        <f t="shared" si="7"/>
        <v>#REF!</v>
      </c>
      <c r="AQ177" s="31" t="e">
        <f t="shared" si="8"/>
        <v>#REF!</v>
      </c>
      <c r="AR177" s="32" t="e">
        <f t="shared" si="9"/>
        <v>#REF!</v>
      </c>
      <c r="AS177" s="30" t="e">
        <f t="shared" si="32"/>
        <v>#REF!</v>
      </c>
      <c r="AT177" s="31" t="e">
        <f t="shared" si="11"/>
        <v>#REF!</v>
      </c>
      <c r="AU177" s="31" t="e">
        <f t="shared" si="12"/>
        <v>#REF!</v>
      </c>
      <c r="AV177" s="31" t="e">
        <f t="shared" si="13"/>
        <v>#REF!</v>
      </c>
      <c r="AW177" s="32" t="e">
        <f t="shared" si="14"/>
        <v>#REF!</v>
      </c>
      <c r="AX177" s="30" t="e">
        <f t="shared" si="33"/>
        <v>#REF!</v>
      </c>
      <c r="AY177" s="31" t="e">
        <f t="shared" si="16"/>
        <v>#REF!</v>
      </c>
      <c r="AZ177" s="31" t="e">
        <f t="shared" si="17"/>
        <v>#REF!</v>
      </c>
      <c r="BA177" s="31" t="e">
        <f t="shared" si="18"/>
        <v>#REF!</v>
      </c>
      <c r="BB177" s="32" t="e">
        <f t="shared" si="19"/>
        <v>#REF!</v>
      </c>
      <c r="BC177" s="30" t="e">
        <f t="shared" si="34"/>
        <v>#REF!</v>
      </c>
      <c r="BD177" s="31" t="e">
        <f t="shared" si="21"/>
        <v>#REF!</v>
      </c>
      <c r="BE177" s="31" t="e">
        <f t="shared" si="22"/>
        <v>#REF!</v>
      </c>
      <c r="BF177" s="31" t="e">
        <f t="shared" si="23"/>
        <v>#REF!</v>
      </c>
      <c r="BG177" s="32" t="e">
        <f t="shared" si="24"/>
        <v>#REF!</v>
      </c>
    </row>
    <row r="178" spans="3:59" ht="15.75" thickBot="1" x14ac:dyDescent="0.3">
      <c r="C178" s="26">
        <v>110</v>
      </c>
      <c r="D178" s="27" t="s">
        <v>387</v>
      </c>
      <c r="E178" s="26">
        <v>26</v>
      </c>
      <c r="F178" s="28" t="s">
        <v>220</v>
      </c>
      <c r="G178" s="26">
        <v>454481</v>
      </c>
      <c r="H178" s="28" t="s">
        <v>232</v>
      </c>
      <c r="I178" s="29"/>
      <c r="K178" s="17">
        <f>SUMIF('RECAP PDV'!$E:$E,$G178,'RECAP PDV'!K:K)</f>
        <v>445.27587000000017</v>
      </c>
      <c r="L178" s="17"/>
      <c r="M178" s="18"/>
      <c r="N178" s="17">
        <f>SUMIF('RECAP PDV'!$E:$E,$G178,'RECAP PDV'!N:N)</f>
        <v>4972.71828</v>
      </c>
      <c r="O178" s="17"/>
      <c r="P178" s="18"/>
      <c r="Q178" s="16"/>
      <c r="R178" s="16"/>
      <c r="S178" s="18"/>
      <c r="T178" s="17">
        <f>SUMIF('RECAP PDV'!$E:$E,$G178,'RECAP PDV'!T:T)</f>
        <v>75</v>
      </c>
      <c r="U178" s="16"/>
      <c r="V178" s="18"/>
      <c r="W178" s="17"/>
      <c r="X178" s="16"/>
      <c r="Y178" s="18"/>
      <c r="Z178" s="17">
        <f>SUMIF('RECAP PDV'!E:E,G178,'RECAP PDV'!Z:Z)</f>
        <v>7</v>
      </c>
      <c r="AA178" s="16"/>
      <c r="AB178" s="18"/>
      <c r="AI178" s="30" t="e">
        <f t="shared" si="30"/>
        <v>#REF!</v>
      </c>
      <c r="AJ178" s="31" t="e">
        <f t="shared" si="1"/>
        <v>#REF!</v>
      </c>
      <c r="AK178" s="31" t="e">
        <f t="shared" si="2"/>
        <v>#REF!</v>
      </c>
      <c r="AL178" s="31" t="e">
        <f t="shared" si="3"/>
        <v>#REF!</v>
      </c>
      <c r="AM178" s="32" t="e">
        <f t="shared" si="4"/>
        <v>#REF!</v>
      </c>
      <c r="AN178" s="30" t="e">
        <f t="shared" si="31"/>
        <v>#REF!</v>
      </c>
      <c r="AO178" s="31" t="e">
        <f t="shared" si="6"/>
        <v>#REF!</v>
      </c>
      <c r="AP178" s="31" t="e">
        <f t="shared" si="7"/>
        <v>#REF!</v>
      </c>
      <c r="AQ178" s="31" t="e">
        <f t="shared" si="8"/>
        <v>#REF!</v>
      </c>
      <c r="AR178" s="32" t="e">
        <f t="shared" si="9"/>
        <v>#REF!</v>
      </c>
      <c r="AS178" s="30" t="e">
        <f t="shared" si="32"/>
        <v>#REF!</v>
      </c>
      <c r="AT178" s="31" t="e">
        <f t="shared" si="11"/>
        <v>#REF!</v>
      </c>
      <c r="AU178" s="31" t="e">
        <f t="shared" si="12"/>
        <v>#REF!</v>
      </c>
      <c r="AV178" s="31" t="e">
        <f t="shared" si="13"/>
        <v>#REF!</v>
      </c>
      <c r="AW178" s="32" t="e">
        <f t="shared" si="14"/>
        <v>#REF!</v>
      </c>
      <c r="AX178" s="30" t="e">
        <f t="shared" si="33"/>
        <v>#REF!</v>
      </c>
      <c r="AY178" s="31" t="e">
        <f t="shared" si="16"/>
        <v>#REF!</v>
      </c>
      <c r="AZ178" s="31" t="e">
        <f t="shared" si="17"/>
        <v>#REF!</v>
      </c>
      <c r="BA178" s="31" t="e">
        <f t="shared" si="18"/>
        <v>#REF!</v>
      </c>
      <c r="BB178" s="32" t="e">
        <f t="shared" si="19"/>
        <v>#REF!</v>
      </c>
      <c r="BC178" s="30" t="e">
        <f t="shared" si="34"/>
        <v>#REF!</v>
      </c>
      <c r="BD178" s="31" t="e">
        <f t="shared" si="21"/>
        <v>#REF!</v>
      </c>
      <c r="BE178" s="31" t="e">
        <f t="shared" si="22"/>
        <v>#REF!</v>
      </c>
      <c r="BF178" s="31" t="e">
        <f t="shared" si="23"/>
        <v>#REF!</v>
      </c>
      <c r="BG178" s="32" t="e">
        <f t="shared" si="24"/>
        <v>#REF!</v>
      </c>
    </row>
    <row r="179" spans="3:59" ht="15.75" thickBot="1" x14ac:dyDescent="0.3">
      <c r="C179" s="26">
        <v>110</v>
      </c>
      <c r="D179" s="27" t="s">
        <v>387</v>
      </c>
      <c r="E179" s="26">
        <v>26</v>
      </c>
      <c r="F179" s="28" t="s">
        <v>220</v>
      </c>
      <c r="G179" s="26">
        <v>554486</v>
      </c>
      <c r="H179" s="28" t="s">
        <v>233</v>
      </c>
      <c r="I179" s="29"/>
      <c r="K179" s="17">
        <f>SUMIF('RECAP PDV'!$E:$E,$G179,'RECAP PDV'!K:K)</f>
        <v>-392.87747999999999</v>
      </c>
      <c r="L179" s="17"/>
      <c r="M179" s="18"/>
      <c r="N179" s="17">
        <f>SUMIF('RECAP PDV'!$E:$E,$G179,'RECAP PDV'!N:N)</f>
        <v>120.08995</v>
      </c>
      <c r="O179" s="17"/>
      <c r="P179" s="18"/>
      <c r="Q179" s="16"/>
      <c r="R179" s="16"/>
      <c r="S179" s="18"/>
      <c r="T179" s="17">
        <f>SUMIF('RECAP PDV'!$E:$E,$G179,'RECAP PDV'!T:T)</f>
        <v>11</v>
      </c>
      <c r="U179" s="16"/>
      <c r="V179" s="18"/>
      <c r="W179" s="17"/>
      <c r="X179" s="16"/>
      <c r="Y179" s="18"/>
      <c r="Z179" s="17">
        <f>SUMIF('RECAP PDV'!E:E,G179,'RECAP PDV'!Z:Z)</f>
        <v>1</v>
      </c>
      <c r="AA179" s="16"/>
      <c r="AB179" s="18"/>
      <c r="AI179" s="30" t="e">
        <f t="shared" si="30"/>
        <v>#REF!</v>
      </c>
      <c r="AJ179" s="31" t="e">
        <f t="shared" si="1"/>
        <v>#REF!</v>
      </c>
      <c r="AK179" s="31" t="e">
        <f t="shared" si="2"/>
        <v>#REF!</v>
      </c>
      <c r="AL179" s="31" t="e">
        <f t="shared" si="3"/>
        <v>#REF!</v>
      </c>
      <c r="AM179" s="32" t="e">
        <f t="shared" si="4"/>
        <v>#REF!</v>
      </c>
      <c r="AN179" s="30" t="e">
        <f t="shared" si="31"/>
        <v>#REF!</v>
      </c>
      <c r="AO179" s="31" t="e">
        <f t="shared" si="6"/>
        <v>#REF!</v>
      </c>
      <c r="AP179" s="31" t="e">
        <f t="shared" si="7"/>
        <v>#REF!</v>
      </c>
      <c r="AQ179" s="31" t="e">
        <f t="shared" si="8"/>
        <v>#REF!</v>
      </c>
      <c r="AR179" s="32" t="e">
        <f t="shared" si="9"/>
        <v>#REF!</v>
      </c>
      <c r="AS179" s="30" t="e">
        <f t="shared" si="32"/>
        <v>#REF!</v>
      </c>
      <c r="AT179" s="31" t="e">
        <f t="shared" si="11"/>
        <v>#REF!</v>
      </c>
      <c r="AU179" s="31" t="e">
        <f t="shared" si="12"/>
        <v>#REF!</v>
      </c>
      <c r="AV179" s="31" t="e">
        <f t="shared" si="13"/>
        <v>#REF!</v>
      </c>
      <c r="AW179" s="32" t="e">
        <f t="shared" si="14"/>
        <v>#REF!</v>
      </c>
      <c r="AX179" s="30" t="e">
        <f t="shared" si="33"/>
        <v>#REF!</v>
      </c>
      <c r="AY179" s="31" t="e">
        <f t="shared" si="16"/>
        <v>#REF!</v>
      </c>
      <c r="AZ179" s="31" t="e">
        <f t="shared" si="17"/>
        <v>#REF!</v>
      </c>
      <c r="BA179" s="31" t="e">
        <f t="shared" si="18"/>
        <v>#REF!</v>
      </c>
      <c r="BB179" s="32" t="e">
        <f t="shared" si="19"/>
        <v>#REF!</v>
      </c>
      <c r="BC179" s="30" t="e">
        <f t="shared" si="34"/>
        <v>#REF!</v>
      </c>
      <c r="BD179" s="31" t="e">
        <f t="shared" si="21"/>
        <v>#REF!</v>
      </c>
      <c r="BE179" s="31" t="e">
        <f t="shared" si="22"/>
        <v>#REF!</v>
      </c>
      <c r="BF179" s="31" t="e">
        <f t="shared" si="23"/>
        <v>#REF!</v>
      </c>
      <c r="BG179" s="32" t="e">
        <f t="shared" si="24"/>
        <v>#REF!</v>
      </c>
    </row>
    <row r="180" spans="3:59" ht="15.75" thickBot="1" x14ac:dyDescent="0.3">
      <c r="C180" s="26">
        <v>110</v>
      </c>
      <c r="D180" s="27" t="s">
        <v>387</v>
      </c>
      <c r="E180" s="26">
        <v>26</v>
      </c>
      <c r="F180" s="28" t="s">
        <v>220</v>
      </c>
      <c r="G180" s="26">
        <v>554491</v>
      </c>
      <c r="H180" s="28" t="s">
        <v>234</v>
      </c>
      <c r="I180" s="29"/>
      <c r="K180" s="17">
        <f>SUMIF('RECAP PDV'!$E:$E,$G180,'RECAP PDV'!K:K)</f>
        <v>184.00476999999995</v>
      </c>
      <c r="L180" s="17"/>
      <c r="M180" s="18"/>
      <c r="N180" s="17">
        <f>SUMIF('RECAP PDV'!$E:$E,$G180,'RECAP PDV'!N:N)</f>
        <v>120</v>
      </c>
      <c r="O180" s="17"/>
      <c r="P180" s="18"/>
      <c r="Q180" s="16"/>
      <c r="R180" s="16"/>
      <c r="S180" s="18"/>
      <c r="T180" s="17">
        <f>SUMIF('RECAP PDV'!$E:$E,$G180,'RECAP PDV'!T:T)</f>
        <v>3</v>
      </c>
      <c r="U180" s="16"/>
      <c r="V180" s="18"/>
      <c r="W180" s="17"/>
      <c r="X180" s="16"/>
      <c r="Y180" s="18"/>
      <c r="Z180" s="17">
        <f>SUMIF('RECAP PDV'!E:E,G180,'RECAP PDV'!Z:Z)</f>
        <v>3</v>
      </c>
      <c r="AA180" s="16"/>
      <c r="AB180" s="18"/>
      <c r="AI180" s="30" t="e">
        <f t="shared" si="30"/>
        <v>#REF!</v>
      </c>
      <c r="AJ180" s="31" t="e">
        <f t="shared" si="1"/>
        <v>#REF!</v>
      </c>
      <c r="AK180" s="31" t="e">
        <f t="shared" si="2"/>
        <v>#REF!</v>
      </c>
      <c r="AL180" s="31" t="e">
        <f t="shared" si="3"/>
        <v>#REF!</v>
      </c>
      <c r="AM180" s="32" t="e">
        <f t="shared" si="4"/>
        <v>#REF!</v>
      </c>
      <c r="AN180" s="30" t="e">
        <f t="shared" si="31"/>
        <v>#REF!</v>
      </c>
      <c r="AO180" s="31" t="e">
        <f t="shared" si="6"/>
        <v>#REF!</v>
      </c>
      <c r="AP180" s="31" t="e">
        <f t="shared" si="7"/>
        <v>#REF!</v>
      </c>
      <c r="AQ180" s="31" t="e">
        <f t="shared" si="8"/>
        <v>#REF!</v>
      </c>
      <c r="AR180" s="32" t="e">
        <f t="shared" si="9"/>
        <v>#REF!</v>
      </c>
      <c r="AS180" s="30" t="e">
        <f t="shared" si="32"/>
        <v>#REF!</v>
      </c>
      <c r="AT180" s="31" t="e">
        <f t="shared" si="11"/>
        <v>#REF!</v>
      </c>
      <c r="AU180" s="31" t="e">
        <f t="shared" si="12"/>
        <v>#REF!</v>
      </c>
      <c r="AV180" s="31" t="e">
        <f t="shared" si="13"/>
        <v>#REF!</v>
      </c>
      <c r="AW180" s="32" t="e">
        <f t="shared" si="14"/>
        <v>#REF!</v>
      </c>
      <c r="AX180" s="30" t="e">
        <f t="shared" si="33"/>
        <v>#REF!</v>
      </c>
      <c r="AY180" s="31" t="e">
        <f t="shared" si="16"/>
        <v>#REF!</v>
      </c>
      <c r="AZ180" s="31" t="e">
        <f t="shared" si="17"/>
        <v>#REF!</v>
      </c>
      <c r="BA180" s="31" t="e">
        <f t="shared" si="18"/>
        <v>#REF!</v>
      </c>
      <c r="BB180" s="32" t="e">
        <f t="shared" si="19"/>
        <v>#REF!</v>
      </c>
      <c r="BC180" s="30" t="e">
        <f t="shared" si="34"/>
        <v>#REF!</v>
      </c>
      <c r="BD180" s="31" t="e">
        <f t="shared" si="21"/>
        <v>#REF!</v>
      </c>
      <c r="BE180" s="31" t="e">
        <f t="shared" si="22"/>
        <v>#REF!</v>
      </c>
      <c r="BF180" s="31" t="e">
        <f t="shared" si="23"/>
        <v>#REF!</v>
      </c>
      <c r="BG180" s="32" t="e">
        <f t="shared" si="24"/>
        <v>#REF!</v>
      </c>
    </row>
    <row r="181" spans="3:59" ht="15.75" thickBot="1" x14ac:dyDescent="0.3">
      <c r="C181" s="26">
        <v>110</v>
      </c>
      <c r="D181" s="27" t="s">
        <v>387</v>
      </c>
      <c r="E181" s="26">
        <v>26</v>
      </c>
      <c r="F181" s="28" t="s">
        <v>220</v>
      </c>
      <c r="G181" s="26">
        <v>554601</v>
      </c>
      <c r="H181" s="28" t="s">
        <v>235</v>
      </c>
      <c r="I181" s="29"/>
      <c r="K181" s="17">
        <f>SUMIF('RECAP PDV'!$E:$E,$G181,'RECAP PDV'!K:K)</f>
        <v>874.86231999999995</v>
      </c>
      <c r="L181" s="17"/>
      <c r="M181" s="18"/>
      <c r="N181" s="17">
        <f>SUMIF('RECAP PDV'!$E:$E,$G181,'RECAP PDV'!N:N)</f>
        <v>187.86041</v>
      </c>
      <c r="O181" s="17"/>
      <c r="P181" s="18"/>
      <c r="Q181" s="16"/>
      <c r="R181" s="16"/>
      <c r="S181" s="18"/>
      <c r="T181" s="17">
        <f>SUMIF('RECAP PDV'!$E:$E,$G181,'RECAP PDV'!T:T)</f>
        <v>17</v>
      </c>
      <c r="U181" s="16"/>
      <c r="V181" s="18"/>
      <c r="W181" s="17"/>
      <c r="X181" s="16"/>
      <c r="Y181" s="18"/>
      <c r="Z181" s="17">
        <f>SUMIF('RECAP PDV'!E:E,G181,'RECAP PDV'!Z:Z)</f>
        <v>6</v>
      </c>
      <c r="AA181" s="16"/>
      <c r="AB181" s="18"/>
      <c r="AI181" s="30" t="e">
        <f t="shared" si="30"/>
        <v>#REF!</v>
      </c>
      <c r="AJ181" s="31" t="e">
        <f t="shared" si="1"/>
        <v>#REF!</v>
      </c>
      <c r="AK181" s="31" t="e">
        <f t="shared" si="2"/>
        <v>#REF!</v>
      </c>
      <c r="AL181" s="31" t="e">
        <f t="shared" si="3"/>
        <v>#REF!</v>
      </c>
      <c r="AM181" s="32" t="e">
        <f t="shared" si="4"/>
        <v>#REF!</v>
      </c>
      <c r="AN181" s="30" t="e">
        <f t="shared" si="31"/>
        <v>#REF!</v>
      </c>
      <c r="AO181" s="31" t="e">
        <f t="shared" si="6"/>
        <v>#REF!</v>
      </c>
      <c r="AP181" s="31" t="e">
        <f t="shared" si="7"/>
        <v>#REF!</v>
      </c>
      <c r="AQ181" s="31" t="e">
        <f t="shared" si="8"/>
        <v>#REF!</v>
      </c>
      <c r="AR181" s="32" t="e">
        <f t="shared" si="9"/>
        <v>#REF!</v>
      </c>
      <c r="AS181" s="30" t="e">
        <f t="shared" si="32"/>
        <v>#REF!</v>
      </c>
      <c r="AT181" s="31" t="e">
        <f t="shared" si="11"/>
        <v>#REF!</v>
      </c>
      <c r="AU181" s="31" t="e">
        <f t="shared" si="12"/>
        <v>#REF!</v>
      </c>
      <c r="AV181" s="31" t="e">
        <f t="shared" si="13"/>
        <v>#REF!</v>
      </c>
      <c r="AW181" s="32" t="e">
        <f t="shared" si="14"/>
        <v>#REF!</v>
      </c>
      <c r="AX181" s="30" t="e">
        <f t="shared" si="33"/>
        <v>#REF!</v>
      </c>
      <c r="AY181" s="31" t="e">
        <f t="shared" si="16"/>
        <v>#REF!</v>
      </c>
      <c r="AZ181" s="31" t="e">
        <f t="shared" si="17"/>
        <v>#REF!</v>
      </c>
      <c r="BA181" s="31" t="e">
        <f t="shared" si="18"/>
        <v>#REF!</v>
      </c>
      <c r="BB181" s="32" t="e">
        <f t="shared" si="19"/>
        <v>#REF!</v>
      </c>
      <c r="BC181" s="30" t="e">
        <f t="shared" si="34"/>
        <v>#REF!</v>
      </c>
      <c r="BD181" s="31" t="e">
        <f t="shared" si="21"/>
        <v>#REF!</v>
      </c>
      <c r="BE181" s="31" t="e">
        <f t="shared" si="22"/>
        <v>#REF!</v>
      </c>
      <c r="BF181" s="31" t="e">
        <f t="shared" si="23"/>
        <v>#REF!</v>
      </c>
      <c r="BG181" s="32" t="e">
        <f t="shared" si="24"/>
        <v>#REF!</v>
      </c>
    </row>
    <row r="182" spans="3:59" ht="15.75" thickBot="1" x14ac:dyDescent="0.3">
      <c r="C182" s="26">
        <v>110</v>
      </c>
      <c r="D182" s="27" t="s">
        <v>387</v>
      </c>
      <c r="E182" s="26">
        <v>26</v>
      </c>
      <c r="F182" s="28" t="s">
        <v>220</v>
      </c>
      <c r="G182" s="26">
        <v>554611</v>
      </c>
      <c r="H182" s="28" t="s">
        <v>236</v>
      </c>
      <c r="I182" s="29"/>
      <c r="K182" s="17">
        <f>SUMIF('RECAP PDV'!$E:$E,$G182,'RECAP PDV'!K:K)</f>
        <v>-35.215860000000049</v>
      </c>
      <c r="L182" s="17"/>
      <c r="M182" s="18"/>
      <c r="N182" s="17">
        <f>SUMIF('RECAP PDV'!$E:$E,$G182,'RECAP PDV'!N:N)</f>
        <v>357.84800000000001</v>
      </c>
      <c r="O182" s="17"/>
      <c r="P182" s="18"/>
      <c r="Q182" s="16"/>
      <c r="R182" s="16"/>
      <c r="S182" s="18"/>
      <c r="T182" s="17">
        <f>SUMIF('RECAP PDV'!$E:$E,$G182,'RECAP PDV'!T:T)</f>
        <v>4</v>
      </c>
      <c r="U182" s="16"/>
      <c r="V182" s="18"/>
      <c r="W182" s="17"/>
      <c r="X182" s="16"/>
      <c r="Y182" s="18"/>
      <c r="Z182" s="17">
        <f>SUMIF('RECAP PDV'!E:E,G182,'RECAP PDV'!Z:Z)</f>
        <v>2</v>
      </c>
      <c r="AA182" s="16"/>
      <c r="AB182" s="18"/>
      <c r="AI182" s="30" t="e">
        <f t="shared" si="30"/>
        <v>#REF!</v>
      </c>
      <c r="AJ182" s="31" t="e">
        <f t="shared" si="1"/>
        <v>#REF!</v>
      </c>
      <c r="AK182" s="31" t="e">
        <f t="shared" si="2"/>
        <v>#REF!</v>
      </c>
      <c r="AL182" s="31" t="e">
        <f t="shared" si="3"/>
        <v>#REF!</v>
      </c>
      <c r="AM182" s="32" t="e">
        <f t="shared" si="4"/>
        <v>#REF!</v>
      </c>
      <c r="AN182" s="30" t="e">
        <f t="shared" si="31"/>
        <v>#REF!</v>
      </c>
      <c r="AO182" s="31" t="e">
        <f t="shared" si="6"/>
        <v>#REF!</v>
      </c>
      <c r="AP182" s="31" t="e">
        <f t="shared" si="7"/>
        <v>#REF!</v>
      </c>
      <c r="AQ182" s="31" t="e">
        <f t="shared" si="8"/>
        <v>#REF!</v>
      </c>
      <c r="AR182" s="32" t="e">
        <f t="shared" si="9"/>
        <v>#REF!</v>
      </c>
      <c r="AS182" s="30" t="e">
        <f t="shared" si="32"/>
        <v>#REF!</v>
      </c>
      <c r="AT182" s="31" t="e">
        <f t="shared" si="11"/>
        <v>#REF!</v>
      </c>
      <c r="AU182" s="31" t="e">
        <f t="shared" si="12"/>
        <v>#REF!</v>
      </c>
      <c r="AV182" s="31" t="e">
        <f t="shared" si="13"/>
        <v>#REF!</v>
      </c>
      <c r="AW182" s="32" t="e">
        <f t="shared" si="14"/>
        <v>#REF!</v>
      </c>
      <c r="AX182" s="30" t="e">
        <f t="shared" si="33"/>
        <v>#REF!</v>
      </c>
      <c r="AY182" s="31" t="e">
        <f t="shared" si="16"/>
        <v>#REF!</v>
      </c>
      <c r="AZ182" s="31" t="e">
        <f t="shared" si="17"/>
        <v>#REF!</v>
      </c>
      <c r="BA182" s="31" t="e">
        <f t="shared" si="18"/>
        <v>#REF!</v>
      </c>
      <c r="BB182" s="32" t="e">
        <f t="shared" si="19"/>
        <v>#REF!</v>
      </c>
      <c r="BC182" s="30" t="e">
        <f t="shared" si="34"/>
        <v>#REF!</v>
      </c>
      <c r="BD182" s="31" t="e">
        <f t="shared" si="21"/>
        <v>#REF!</v>
      </c>
      <c r="BE182" s="31" t="e">
        <f t="shared" si="22"/>
        <v>#REF!</v>
      </c>
      <c r="BF182" s="31" t="e">
        <f t="shared" si="23"/>
        <v>#REF!</v>
      </c>
      <c r="BG182" s="32" t="e">
        <f t="shared" si="24"/>
        <v>#REF!</v>
      </c>
    </row>
    <row r="183" spans="3:59" ht="15.75" thickBot="1" x14ac:dyDescent="0.3">
      <c r="C183" s="26">
        <v>110</v>
      </c>
      <c r="D183" s="27" t="s">
        <v>387</v>
      </c>
      <c r="E183" s="26">
        <v>26</v>
      </c>
      <c r="F183" s="28" t="s">
        <v>220</v>
      </c>
      <c r="G183" s="26">
        <v>554636</v>
      </c>
      <c r="H183" s="28" t="s">
        <v>237</v>
      </c>
      <c r="I183" s="29"/>
      <c r="K183" s="17">
        <f>SUMIF('RECAP PDV'!$E:$E,$G183,'RECAP PDV'!K:K)</f>
        <v>72.687950000000058</v>
      </c>
      <c r="L183" s="17"/>
      <c r="M183" s="18"/>
      <c r="N183" s="17">
        <f>SUMIF('RECAP PDV'!$E:$E,$G183,'RECAP PDV'!N:N)</f>
        <v>453.42700000000002</v>
      </c>
      <c r="O183" s="17"/>
      <c r="P183" s="18"/>
      <c r="Q183" s="16"/>
      <c r="R183" s="16"/>
      <c r="S183" s="18"/>
      <c r="T183" s="17">
        <f>SUMIF('RECAP PDV'!$E:$E,$G183,'RECAP PDV'!T:T)</f>
        <v>6</v>
      </c>
      <c r="U183" s="16"/>
      <c r="V183" s="18"/>
      <c r="W183" s="17"/>
      <c r="X183" s="16"/>
      <c r="Y183" s="18"/>
      <c r="Z183" s="17">
        <f>SUMIF('RECAP PDV'!E:E,G183,'RECAP PDV'!Z:Z)</f>
        <v>4</v>
      </c>
      <c r="AA183" s="16"/>
      <c r="AB183" s="18"/>
      <c r="AI183" s="30" t="e">
        <f t="shared" si="30"/>
        <v>#REF!</v>
      </c>
      <c r="AJ183" s="31" t="e">
        <f t="shared" si="1"/>
        <v>#REF!</v>
      </c>
      <c r="AK183" s="31" t="e">
        <f t="shared" si="2"/>
        <v>#REF!</v>
      </c>
      <c r="AL183" s="31" t="e">
        <f t="shared" si="3"/>
        <v>#REF!</v>
      </c>
      <c r="AM183" s="32" t="e">
        <f t="shared" si="4"/>
        <v>#REF!</v>
      </c>
      <c r="AN183" s="30" t="e">
        <f t="shared" si="31"/>
        <v>#REF!</v>
      </c>
      <c r="AO183" s="31" t="e">
        <f t="shared" si="6"/>
        <v>#REF!</v>
      </c>
      <c r="AP183" s="31" t="e">
        <f t="shared" si="7"/>
        <v>#REF!</v>
      </c>
      <c r="AQ183" s="31" t="e">
        <f t="shared" si="8"/>
        <v>#REF!</v>
      </c>
      <c r="AR183" s="32" t="e">
        <f t="shared" si="9"/>
        <v>#REF!</v>
      </c>
      <c r="AS183" s="30" t="e">
        <f t="shared" si="32"/>
        <v>#REF!</v>
      </c>
      <c r="AT183" s="31" t="e">
        <f t="shared" si="11"/>
        <v>#REF!</v>
      </c>
      <c r="AU183" s="31" t="e">
        <f t="shared" si="12"/>
        <v>#REF!</v>
      </c>
      <c r="AV183" s="31" t="e">
        <f t="shared" si="13"/>
        <v>#REF!</v>
      </c>
      <c r="AW183" s="32" t="e">
        <f t="shared" si="14"/>
        <v>#REF!</v>
      </c>
      <c r="AX183" s="30" t="e">
        <f t="shared" si="33"/>
        <v>#REF!</v>
      </c>
      <c r="AY183" s="31" t="e">
        <f t="shared" si="16"/>
        <v>#REF!</v>
      </c>
      <c r="AZ183" s="31" t="e">
        <f t="shared" si="17"/>
        <v>#REF!</v>
      </c>
      <c r="BA183" s="31" t="e">
        <f t="shared" si="18"/>
        <v>#REF!</v>
      </c>
      <c r="BB183" s="32" t="e">
        <f t="shared" si="19"/>
        <v>#REF!</v>
      </c>
      <c r="BC183" s="30" t="e">
        <f t="shared" si="34"/>
        <v>#REF!</v>
      </c>
      <c r="BD183" s="31" t="e">
        <f t="shared" si="21"/>
        <v>#REF!</v>
      </c>
      <c r="BE183" s="31" t="e">
        <f t="shared" si="22"/>
        <v>#REF!</v>
      </c>
      <c r="BF183" s="31" t="e">
        <f t="shared" si="23"/>
        <v>#REF!</v>
      </c>
      <c r="BG183" s="32" t="e">
        <f t="shared" si="24"/>
        <v>#REF!</v>
      </c>
    </row>
    <row r="184" spans="3:59" ht="15.75" thickBot="1" x14ac:dyDescent="0.3">
      <c r="C184" s="26">
        <v>110</v>
      </c>
      <c r="D184" s="27" t="s">
        <v>387</v>
      </c>
      <c r="E184" s="26">
        <v>26</v>
      </c>
      <c r="F184" s="28" t="s">
        <v>220</v>
      </c>
      <c r="G184" s="26">
        <v>454671</v>
      </c>
      <c r="H184" s="28" t="s">
        <v>238</v>
      </c>
      <c r="I184" s="29"/>
      <c r="K184" s="17">
        <f>SUMIF('RECAP PDV'!$E:$E,$G184,'RECAP PDV'!K:K)</f>
        <v>311.74620000000004</v>
      </c>
      <c r="L184" s="17"/>
      <c r="M184" s="18"/>
      <c r="N184" s="17">
        <f>SUMIF('RECAP PDV'!$E:$E,$G184,'RECAP PDV'!N:N)</f>
        <v>318.20999999999998</v>
      </c>
      <c r="O184" s="17"/>
      <c r="P184" s="18"/>
      <c r="Q184" s="16"/>
      <c r="R184" s="16"/>
      <c r="S184" s="18"/>
      <c r="T184" s="17">
        <f>SUMIF('RECAP PDV'!$E:$E,$G184,'RECAP PDV'!T:T)</f>
        <v>8</v>
      </c>
      <c r="U184" s="16"/>
      <c r="V184" s="18"/>
      <c r="W184" s="17"/>
      <c r="X184" s="16"/>
      <c r="Y184" s="18"/>
      <c r="Z184" s="17">
        <f>SUMIF('RECAP PDV'!E:E,G184,'RECAP PDV'!Z:Z)</f>
        <v>-5</v>
      </c>
      <c r="AA184" s="16"/>
      <c r="AB184" s="18"/>
      <c r="AI184" s="30" t="e">
        <f t="shared" si="30"/>
        <v>#REF!</v>
      </c>
      <c r="AJ184" s="31" t="e">
        <f t="shared" si="1"/>
        <v>#REF!</v>
      </c>
      <c r="AK184" s="31" t="e">
        <f t="shared" si="2"/>
        <v>#REF!</v>
      </c>
      <c r="AL184" s="31" t="e">
        <f t="shared" si="3"/>
        <v>#REF!</v>
      </c>
      <c r="AM184" s="32" t="e">
        <f t="shared" si="4"/>
        <v>#REF!</v>
      </c>
      <c r="AN184" s="30" t="e">
        <f t="shared" si="31"/>
        <v>#REF!</v>
      </c>
      <c r="AO184" s="31" t="e">
        <f t="shared" si="6"/>
        <v>#REF!</v>
      </c>
      <c r="AP184" s="31" t="e">
        <f t="shared" si="7"/>
        <v>#REF!</v>
      </c>
      <c r="AQ184" s="31" t="e">
        <f t="shared" si="8"/>
        <v>#REF!</v>
      </c>
      <c r="AR184" s="32" t="e">
        <f t="shared" si="9"/>
        <v>#REF!</v>
      </c>
      <c r="AS184" s="30" t="e">
        <f t="shared" si="32"/>
        <v>#REF!</v>
      </c>
      <c r="AT184" s="31" t="e">
        <f t="shared" si="11"/>
        <v>#REF!</v>
      </c>
      <c r="AU184" s="31" t="e">
        <f t="shared" si="12"/>
        <v>#REF!</v>
      </c>
      <c r="AV184" s="31" t="e">
        <f t="shared" si="13"/>
        <v>#REF!</v>
      </c>
      <c r="AW184" s="32" t="e">
        <f t="shared" si="14"/>
        <v>#REF!</v>
      </c>
      <c r="AX184" s="30" t="e">
        <f t="shared" si="33"/>
        <v>#REF!</v>
      </c>
      <c r="AY184" s="31" t="e">
        <f t="shared" si="16"/>
        <v>#REF!</v>
      </c>
      <c r="AZ184" s="31" t="e">
        <f t="shared" si="17"/>
        <v>#REF!</v>
      </c>
      <c r="BA184" s="31" t="e">
        <f t="shared" si="18"/>
        <v>#REF!</v>
      </c>
      <c r="BB184" s="32" t="e">
        <f t="shared" si="19"/>
        <v>#REF!</v>
      </c>
      <c r="BC184" s="30" t="e">
        <f t="shared" si="34"/>
        <v>#REF!</v>
      </c>
      <c r="BD184" s="31" t="e">
        <f t="shared" si="21"/>
        <v>#REF!</v>
      </c>
      <c r="BE184" s="31" t="e">
        <f t="shared" si="22"/>
        <v>#REF!</v>
      </c>
      <c r="BF184" s="31" t="e">
        <f t="shared" si="23"/>
        <v>#REF!</v>
      </c>
      <c r="BG184" s="32" t="e">
        <f t="shared" si="24"/>
        <v>#REF!</v>
      </c>
    </row>
    <row r="185" spans="3:59" ht="15.75" thickBot="1" x14ac:dyDescent="0.3">
      <c r="C185" s="26">
        <v>110</v>
      </c>
      <c r="D185" s="27" t="s">
        <v>387</v>
      </c>
      <c r="E185" s="26">
        <v>27</v>
      </c>
      <c r="F185" s="28" t="s">
        <v>239</v>
      </c>
      <c r="G185" s="26">
        <v>554184</v>
      </c>
      <c r="H185" s="28" t="s">
        <v>240</v>
      </c>
      <c r="I185" s="29"/>
      <c r="K185" s="17">
        <f>SUMIF('RECAP PDV'!$E:$E,$G185,'RECAP PDV'!K:K)</f>
        <v>-210.72009000000003</v>
      </c>
      <c r="L185" s="17"/>
      <c r="M185" s="18"/>
      <c r="N185" s="17">
        <f>SUMIF('RECAP PDV'!$E:$E,$G185,'RECAP PDV'!N:N)</f>
        <v>370</v>
      </c>
      <c r="O185" s="17"/>
      <c r="P185" s="18"/>
      <c r="Q185" s="16"/>
      <c r="R185" s="16"/>
      <c r="S185" s="18"/>
      <c r="T185" s="17">
        <f>SUMIF('RECAP PDV'!$E:$E,$G185,'RECAP PDV'!T:T)</f>
        <v>6</v>
      </c>
      <c r="U185" s="16"/>
      <c r="V185" s="18"/>
      <c r="W185" s="17"/>
      <c r="X185" s="16"/>
      <c r="Y185" s="18"/>
      <c r="Z185" s="17">
        <f>SUMIF('RECAP PDV'!E:E,G185,'RECAP PDV'!Z:Z)</f>
        <v>2</v>
      </c>
      <c r="AA185" s="16"/>
      <c r="AB185" s="18"/>
      <c r="AI185" s="30" t="e">
        <f t="shared" si="30"/>
        <v>#REF!</v>
      </c>
      <c r="AJ185" s="31" t="e">
        <f t="shared" si="1"/>
        <v>#REF!</v>
      </c>
      <c r="AK185" s="31" t="e">
        <f t="shared" si="2"/>
        <v>#REF!</v>
      </c>
      <c r="AL185" s="31" t="e">
        <f t="shared" si="3"/>
        <v>#REF!</v>
      </c>
      <c r="AM185" s="32" t="e">
        <f t="shared" si="4"/>
        <v>#REF!</v>
      </c>
      <c r="AN185" s="30" t="e">
        <f t="shared" si="31"/>
        <v>#REF!</v>
      </c>
      <c r="AO185" s="31" t="e">
        <f t="shared" si="6"/>
        <v>#REF!</v>
      </c>
      <c r="AP185" s="31" t="e">
        <f t="shared" si="7"/>
        <v>#REF!</v>
      </c>
      <c r="AQ185" s="31" t="e">
        <f t="shared" si="8"/>
        <v>#REF!</v>
      </c>
      <c r="AR185" s="32" t="e">
        <f t="shared" si="9"/>
        <v>#REF!</v>
      </c>
      <c r="AS185" s="30" t="e">
        <f t="shared" si="32"/>
        <v>#REF!</v>
      </c>
      <c r="AT185" s="31" t="e">
        <f t="shared" si="11"/>
        <v>#REF!</v>
      </c>
      <c r="AU185" s="31" t="e">
        <f t="shared" si="12"/>
        <v>#REF!</v>
      </c>
      <c r="AV185" s="31" t="e">
        <f t="shared" si="13"/>
        <v>#REF!</v>
      </c>
      <c r="AW185" s="32" t="e">
        <f t="shared" si="14"/>
        <v>#REF!</v>
      </c>
      <c r="AX185" s="30" t="e">
        <f t="shared" si="33"/>
        <v>#REF!</v>
      </c>
      <c r="AY185" s="31" t="e">
        <f t="shared" si="16"/>
        <v>#REF!</v>
      </c>
      <c r="AZ185" s="31" t="e">
        <f t="shared" si="17"/>
        <v>#REF!</v>
      </c>
      <c r="BA185" s="31" t="e">
        <f t="shared" si="18"/>
        <v>#REF!</v>
      </c>
      <c r="BB185" s="32" t="e">
        <f t="shared" si="19"/>
        <v>#REF!</v>
      </c>
      <c r="BC185" s="30" t="e">
        <f t="shared" si="34"/>
        <v>#REF!</v>
      </c>
      <c r="BD185" s="31" t="e">
        <f t="shared" si="21"/>
        <v>#REF!</v>
      </c>
      <c r="BE185" s="31" t="e">
        <f t="shared" si="22"/>
        <v>#REF!</v>
      </c>
      <c r="BF185" s="31" t="e">
        <f t="shared" si="23"/>
        <v>#REF!</v>
      </c>
      <c r="BG185" s="32" t="e">
        <f t="shared" si="24"/>
        <v>#REF!</v>
      </c>
    </row>
    <row r="186" spans="3:59" ht="15.75" thickBot="1" x14ac:dyDescent="0.3">
      <c r="C186" s="26">
        <v>110</v>
      </c>
      <c r="D186" s="27" t="s">
        <v>387</v>
      </c>
      <c r="E186" s="26">
        <v>27</v>
      </c>
      <c r="F186" s="28" t="s">
        <v>239</v>
      </c>
      <c r="G186" s="26">
        <v>554506</v>
      </c>
      <c r="H186" s="28" t="s">
        <v>241</v>
      </c>
      <c r="I186" s="29"/>
      <c r="K186" s="17">
        <f>SUMIF('RECAP PDV'!$E:$E,$G186,'RECAP PDV'!K:K)</f>
        <v>158.55373999999995</v>
      </c>
      <c r="L186" s="17"/>
      <c r="M186" s="18"/>
      <c r="N186" s="17">
        <f>SUMIF('RECAP PDV'!$E:$E,$G186,'RECAP PDV'!N:N)</f>
        <v>96.546000000000006</v>
      </c>
      <c r="O186" s="17"/>
      <c r="P186" s="18"/>
      <c r="Q186" s="16"/>
      <c r="R186" s="16"/>
      <c r="S186" s="18"/>
      <c r="T186" s="17">
        <f>SUMIF('RECAP PDV'!$E:$E,$G186,'RECAP PDV'!T:T)</f>
        <v>3</v>
      </c>
      <c r="U186" s="16"/>
      <c r="V186" s="18"/>
      <c r="W186" s="17"/>
      <c r="X186" s="16"/>
      <c r="Y186" s="18"/>
      <c r="Z186" s="17">
        <f>SUMIF('RECAP PDV'!E:E,G186,'RECAP PDV'!Z:Z)</f>
        <v>1</v>
      </c>
      <c r="AA186" s="16"/>
      <c r="AB186" s="18"/>
      <c r="AI186" s="30" t="e">
        <f t="shared" si="30"/>
        <v>#REF!</v>
      </c>
      <c r="AJ186" s="31" t="e">
        <f t="shared" si="1"/>
        <v>#REF!</v>
      </c>
      <c r="AK186" s="31" t="e">
        <f t="shared" si="2"/>
        <v>#REF!</v>
      </c>
      <c r="AL186" s="31" t="e">
        <f t="shared" si="3"/>
        <v>#REF!</v>
      </c>
      <c r="AM186" s="32" t="e">
        <f t="shared" si="4"/>
        <v>#REF!</v>
      </c>
      <c r="AN186" s="30" t="e">
        <f t="shared" si="31"/>
        <v>#REF!</v>
      </c>
      <c r="AO186" s="31" t="e">
        <f t="shared" si="6"/>
        <v>#REF!</v>
      </c>
      <c r="AP186" s="31" t="e">
        <f t="shared" si="7"/>
        <v>#REF!</v>
      </c>
      <c r="AQ186" s="31" t="e">
        <f t="shared" si="8"/>
        <v>#REF!</v>
      </c>
      <c r="AR186" s="32" t="e">
        <f t="shared" si="9"/>
        <v>#REF!</v>
      </c>
      <c r="AS186" s="30" t="e">
        <f t="shared" si="32"/>
        <v>#REF!</v>
      </c>
      <c r="AT186" s="31" t="e">
        <f t="shared" si="11"/>
        <v>#REF!</v>
      </c>
      <c r="AU186" s="31" t="e">
        <f t="shared" si="12"/>
        <v>#REF!</v>
      </c>
      <c r="AV186" s="31" t="e">
        <f t="shared" si="13"/>
        <v>#REF!</v>
      </c>
      <c r="AW186" s="32" t="e">
        <f t="shared" si="14"/>
        <v>#REF!</v>
      </c>
      <c r="AX186" s="30" t="e">
        <f t="shared" si="33"/>
        <v>#REF!</v>
      </c>
      <c r="AY186" s="31" t="e">
        <f t="shared" si="16"/>
        <v>#REF!</v>
      </c>
      <c r="AZ186" s="31" t="e">
        <f t="shared" si="17"/>
        <v>#REF!</v>
      </c>
      <c r="BA186" s="31" t="e">
        <f t="shared" si="18"/>
        <v>#REF!</v>
      </c>
      <c r="BB186" s="32" t="e">
        <f t="shared" si="19"/>
        <v>#REF!</v>
      </c>
      <c r="BC186" s="30" t="e">
        <f t="shared" si="34"/>
        <v>#REF!</v>
      </c>
      <c r="BD186" s="31" t="e">
        <f t="shared" si="21"/>
        <v>#REF!</v>
      </c>
      <c r="BE186" s="31" t="e">
        <f t="shared" si="22"/>
        <v>#REF!</v>
      </c>
      <c r="BF186" s="31" t="e">
        <f t="shared" si="23"/>
        <v>#REF!</v>
      </c>
      <c r="BG186" s="32" t="e">
        <f t="shared" si="24"/>
        <v>#REF!</v>
      </c>
    </row>
    <row r="187" spans="3:59" ht="15.75" thickBot="1" x14ac:dyDescent="0.3">
      <c r="C187" s="26">
        <v>110</v>
      </c>
      <c r="D187" s="27" t="s">
        <v>387</v>
      </c>
      <c r="E187" s="26">
        <v>27</v>
      </c>
      <c r="F187" s="28" t="s">
        <v>239</v>
      </c>
      <c r="G187" s="26">
        <v>554196</v>
      </c>
      <c r="H187" s="28" t="s">
        <v>242</v>
      </c>
      <c r="I187" s="29"/>
      <c r="K187" s="17">
        <f>SUMIF('RECAP PDV'!$E:$E,$G187,'RECAP PDV'!K:K)</f>
        <v>147.64575999999997</v>
      </c>
      <c r="L187" s="17"/>
      <c r="M187" s="18"/>
      <c r="N187" s="17">
        <f>SUMIF('RECAP PDV'!$E:$E,$G187,'RECAP PDV'!N:N)</f>
        <v>72.040000000000006</v>
      </c>
      <c r="O187" s="17"/>
      <c r="P187" s="18"/>
      <c r="Q187" s="16"/>
      <c r="R187" s="16"/>
      <c r="S187" s="18"/>
      <c r="T187" s="17">
        <f>SUMIF('RECAP PDV'!$E:$E,$G187,'RECAP PDV'!T:T)</f>
        <v>8</v>
      </c>
      <c r="U187" s="16"/>
      <c r="V187" s="18"/>
      <c r="W187" s="17"/>
      <c r="X187" s="16"/>
      <c r="Y187" s="18"/>
      <c r="Z187" s="17">
        <f>SUMIF('RECAP PDV'!E:E,G187,'RECAP PDV'!Z:Z)</f>
        <v>-2</v>
      </c>
      <c r="AA187" s="16"/>
      <c r="AB187" s="18"/>
      <c r="AI187" s="30" t="e">
        <f t="shared" si="30"/>
        <v>#REF!</v>
      </c>
      <c r="AJ187" s="31" t="e">
        <f t="shared" si="1"/>
        <v>#REF!</v>
      </c>
      <c r="AK187" s="31" t="e">
        <f t="shared" si="2"/>
        <v>#REF!</v>
      </c>
      <c r="AL187" s="31" t="e">
        <f t="shared" si="3"/>
        <v>#REF!</v>
      </c>
      <c r="AM187" s="32" t="e">
        <f t="shared" si="4"/>
        <v>#REF!</v>
      </c>
      <c r="AN187" s="30" t="e">
        <f t="shared" si="31"/>
        <v>#REF!</v>
      </c>
      <c r="AO187" s="31" t="e">
        <f t="shared" si="6"/>
        <v>#REF!</v>
      </c>
      <c r="AP187" s="31" t="e">
        <f t="shared" si="7"/>
        <v>#REF!</v>
      </c>
      <c r="AQ187" s="31" t="e">
        <f t="shared" si="8"/>
        <v>#REF!</v>
      </c>
      <c r="AR187" s="32" t="e">
        <f t="shared" si="9"/>
        <v>#REF!</v>
      </c>
      <c r="AS187" s="30" t="e">
        <f t="shared" si="32"/>
        <v>#REF!</v>
      </c>
      <c r="AT187" s="31" t="e">
        <f t="shared" si="11"/>
        <v>#REF!</v>
      </c>
      <c r="AU187" s="31" t="e">
        <f t="shared" si="12"/>
        <v>#REF!</v>
      </c>
      <c r="AV187" s="31" t="e">
        <f t="shared" si="13"/>
        <v>#REF!</v>
      </c>
      <c r="AW187" s="32" t="e">
        <f t="shared" si="14"/>
        <v>#REF!</v>
      </c>
      <c r="AX187" s="30" t="e">
        <f t="shared" si="33"/>
        <v>#REF!</v>
      </c>
      <c r="AY187" s="31" t="e">
        <f t="shared" si="16"/>
        <v>#REF!</v>
      </c>
      <c r="AZ187" s="31" t="e">
        <f t="shared" si="17"/>
        <v>#REF!</v>
      </c>
      <c r="BA187" s="31" t="e">
        <f t="shared" si="18"/>
        <v>#REF!</v>
      </c>
      <c r="BB187" s="32" t="e">
        <f t="shared" si="19"/>
        <v>#REF!</v>
      </c>
      <c r="BC187" s="30" t="e">
        <f t="shared" si="34"/>
        <v>#REF!</v>
      </c>
      <c r="BD187" s="31" t="e">
        <f t="shared" si="21"/>
        <v>#REF!</v>
      </c>
      <c r="BE187" s="31" t="e">
        <f t="shared" si="22"/>
        <v>#REF!</v>
      </c>
      <c r="BF187" s="31" t="e">
        <f t="shared" si="23"/>
        <v>#REF!</v>
      </c>
      <c r="BG187" s="32" t="e">
        <f t="shared" si="24"/>
        <v>#REF!</v>
      </c>
    </row>
    <row r="188" spans="3:59" ht="15.75" thickBot="1" x14ac:dyDescent="0.3">
      <c r="C188" s="26">
        <v>110</v>
      </c>
      <c r="D188" s="27" t="s">
        <v>387</v>
      </c>
      <c r="E188" s="26">
        <v>27</v>
      </c>
      <c r="F188" s="28" t="s">
        <v>239</v>
      </c>
      <c r="G188" s="26">
        <v>554257</v>
      </c>
      <c r="H188" s="28" t="s">
        <v>243</v>
      </c>
      <c r="I188" s="29"/>
      <c r="K188" s="17">
        <f>SUMIF('RECAP PDV'!$E:$E,$G188,'RECAP PDV'!K:K)</f>
        <v>285.23835000000003</v>
      </c>
      <c r="L188" s="17"/>
      <c r="M188" s="18"/>
      <c r="N188" s="17">
        <f>SUMIF('RECAP PDV'!$E:$E,$G188,'RECAP PDV'!N:N)</f>
        <v>53.5</v>
      </c>
      <c r="O188" s="17"/>
      <c r="P188" s="18"/>
      <c r="Q188" s="16"/>
      <c r="R188" s="16"/>
      <c r="S188" s="18"/>
      <c r="T188" s="17">
        <f>SUMIF('RECAP PDV'!$E:$E,$G188,'RECAP PDV'!T:T)</f>
        <v>1</v>
      </c>
      <c r="U188" s="16"/>
      <c r="V188" s="18"/>
      <c r="W188" s="17"/>
      <c r="X188" s="16"/>
      <c r="Y188" s="18"/>
      <c r="Z188" s="17">
        <f>SUMIF('RECAP PDV'!E:E,G188,'RECAP PDV'!Z:Z)</f>
        <v>-2</v>
      </c>
      <c r="AA188" s="16"/>
      <c r="AB188" s="18"/>
      <c r="AI188" s="30" t="e">
        <f t="shared" si="30"/>
        <v>#REF!</v>
      </c>
      <c r="AJ188" s="31" t="e">
        <f t="shared" si="1"/>
        <v>#REF!</v>
      </c>
      <c r="AK188" s="31" t="e">
        <f t="shared" si="2"/>
        <v>#REF!</v>
      </c>
      <c r="AL188" s="31" t="e">
        <f t="shared" si="3"/>
        <v>#REF!</v>
      </c>
      <c r="AM188" s="32" t="e">
        <f t="shared" si="4"/>
        <v>#REF!</v>
      </c>
      <c r="AN188" s="30" t="e">
        <f t="shared" si="31"/>
        <v>#REF!</v>
      </c>
      <c r="AO188" s="31" t="e">
        <f t="shared" si="6"/>
        <v>#REF!</v>
      </c>
      <c r="AP188" s="31" t="e">
        <f t="shared" si="7"/>
        <v>#REF!</v>
      </c>
      <c r="AQ188" s="31" t="e">
        <f t="shared" si="8"/>
        <v>#REF!</v>
      </c>
      <c r="AR188" s="32" t="e">
        <f t="shared" si="9"/>
        <v>#REF!</v>
      </c>
      <c r="AS188" s="30" t="e">
        <f t="shared" si="32"/>
        <v>#REF!</v>
      </c>
      <c r="AT188" s="31" t="e">
        <f t="shared" si="11"/>
        <v>#REF!</v>
      </c>
      <c r="AU188" s="31" t="e">
        <f t="shared" si="12"/>
        <v>#REF!</v>
      </c>
      <c r="AV188" s="31" t="e">
        <f t="shared" si="13"/>
        <v>#REF!</v>
      </c>
      <c r="AW188" s="32" t="e">
        <f t="shared" si="14"/>
        <v>#REF!</v>
      </c>
      <c r="AX188" s="30" t="e">
        <f t="shared" si="33"/>
        <v>#REF!</v>
      </c>
      <c r="AY188" s="31" t="e">
        <f t="shared" si="16"/>
        <v>#REF!</v>
      </c>
      <c r="AZ188" s="31" t="e">
        <f t="shared" si="17"/>
        <v>#REF!</v>
      </c>
      <c r="BA188" s="31" t="e">
        <f t="shared" si="18"/>
        <v>#REF!</v>
      </c>
      <c r="BB188" s="32" t="e">
        <f t="shared" si="19"/>
        <v>#REF!</v>
      </c>
      <c r="BC188" s="30" t="e">
        <f t="shared" si="34"/>
        <v>#REF!</v>
      </c>
      <c r="BD188" s="31" t="e">
        <f t="shared" si="21"/>
        <v>#REF!</v>
      </c>
      <c r="BE188" s="31" t="e">
        <f t="shared" si="22"/>
        <v>#REF!</v>
      </c>
      <c r="BF188" s="31" t="e">
        <f t="shared" si="23"/>
        <v>#REF!</v>
      </c>
      <c r="BG188" s="32" t="e">
        <f t="shared" si="24"/>
        <v>#REF!</v>
      </c>
    </row>
    <row r="189" spans="3:59" ht="15.75" thickBot="1" x14ac:dyDescent="0.3">
      <c r="C189" s="26">
        <v>110</v>
      </c>
      <c r="D189" s="27" t="s">
        <v>387</v>
      </c>
      <c r="E189" s="26">
        <v>27</v>
      </c>
      <c r="F189" s="28" t="s">
        <v>239</v>
      </c>
      <c r="G189" s="26">
        <v>554321</v>
      </c>
      <c r="H189" s="28" t="s">
        <v>244</v>
      </c>
      <c r="I189" s="29"/>
      <c r="K189" s="17">
        <f>SUMIF('RECAP PDV'!$E:$E,$G189,'RECAP PDV'!K:K)</f>
        <v>272.99482</v>
      </c>
      <c r="L189" s="17"/>
      <c r="M189" s="18"/>
      <c r="N189" s="17">
        <f>SUMIF('RECAP PDV'!$E:$E,$G189,'RECAP PDV'!N:N)</f>
        <v>3.6</v>
      </c>
      <c r="O189" s="17"/>
      <c r="P189" s="18"/>
      <c r="Q189" s="16"/>
      <c r="R189" s="16"/>
      <c r="S189" s="18"/>
      <c r="T189" s="17">
        <f>SUMIF('RECAP PDV'!$E:$E,$G189,'RECAP PDV'!T:T)</f>
        <v>6</v>
      </c>
      <c r="U189" s="16"/>
      <c r="V189" s="18"/>
      <c r="W189" s="17"/>
      <c r="X189" s="16"/>
      <c r="Y189" s="18"/>
      <c r="Z189" s="17">
        <f>SUMIF('RECAP PDV'!E:E,G189,'RECAP PDV'!Z:Z)</f>
        <v>2</v>
      </c>
      <c r="AA189" s="16"/>
      <c r="AB189" s="18"/>
      <c r="AI189" s="30" t="e">
        <f t="shared" si="30"/>
        <v>#REF!</v>
      </c>
      <c r="AJ189" s="31" t="e">
        <f t="shared" si="1"/>
        <v>#REF!</v>
      </c>
      <c r="AK189" s="31" t="e">
        <f t="shared" si="2"/>
        <v>#REF!</v>
      </c>
      <c r="AL189" s="31" t="e">
        <f t="shared" si="3"/>
        <v>#REF!</v>
      </c>
      <c r="AM189" s="32" t="e">
        <f t="shared" si="4"/>
        <v>#REF!</v>
      </c>
      <c r="AN189" s="30" t="e">
        <f t="shared" si="31"/>
        <v>#REF!</v>
      </c>
      <c r="AO189" s="31" t="e">
        <f t="shared" si="6"/>
        <v>#REF!</v>
      </c>
      <c r="AP189" s="31" t="e">
        <f t="shared" si="7"/>
        <v>#REF!</v>
      </c>
      <c r="AQ189" s="31" t="e">
        <f t="shared" si="8"/>
        <v>#REF!</v>
      </c>
      <c r="AR189" s="32" t="e">
        <f t="shared" si="9"/>
        <v>#REF!</v>
      </c>
      <c r="AS189" s="30" t="e">
        <f t="shared" si="32"/>
        <v>#REF!</v>
      </c>
      <c r="AT189" s="31" t="e">
        <f t="shared" si="11"/>
        <v>#REF!</v>
      </c>
      <c r="AU189" s="31" t="e">
        <f t="shared" si="12"/>
        <v>#REF!</v>
      </c>
      <c r="AV189" s="31" t="e">
        <f t="shared" si="13"/>
        <v>#REF!</v>
      </c>
      <c r="AW189" s="32" t="e">
        <f t="shared" si="14"/>
        <v>#REF!</v>
      </c>
      <c r="AX189" s="30" t="e">
        <f t="shared" si="33"/>
        <v>#REF!</v>
      </c>
      <c r="AY189" s="31" t="e">
        <f t="shared" si="16"/>
        <v>#REF!</v>
      </c>
      <c r="AZ189" s="31" t="e">
        <f t="shared" si="17"/>
        <v>#REF!</v>
      </c>
      <c r="BA189" s="31" t="e">
        <f t="shared" si="18"/>
        <v>#REF!</v>
      </c>
      <c r="BB189" s="32" t="e">
        <f t="shared" si="19"/>
        <v>#REF!</v>
      </c>
      <c r="BC189" s="30" t="e">
        <f t="shared" si="34"/>
        <v>#REF!</v>
      </c>
      <c r="BD189" s="31" t="e">
        <f t="shared" si="21"/>
        <v>#REF!</v>
      </c>
      <c r="BE189" s="31" t="e">
        <f t="shared" si="22"/>
        <v>#REF!</v>
      </c>
      <c r="BF189" s="31" t="e">
        <f t="shared" si="23"/>
        <v>#REF!</v>
      </c>
      <c r="BG189" s="32" t="e">
        <f t="shared" si="24"/>
        <v>#REF!</v>
      </c>
    </row>
    <row r="190" spans="3:59" ht="15.75" thickBot="1" x14ac:dyDescent="0.3">
      <c r="C190" s="26">
        <v>110</v>
      </c>
      <c r="D190" s="27" t="s">
        <v>387</v>
      </c>
      <c r="E190" s="26">
        <v>27</v>
      </c>
      <c r="F190" s="28" t="s">
        <v>239</v>
      </c>
      <c r="G190" s="26">
        <v>454355</v>
      </c>
      <c r="H190" s="28" t="s">
        <v>245</v>
      </c>
      <c r="I190" s="29"/>
      <c r="K190" s="17">
        <f>SUMIF('RECAP PDV'!$E:$E,$G190,'RECAP PDV'!K:K)</f>
        <v>112.99943999999999</v>
      </c>
      <c r="L190" s="17"/>
      <c r="M190" s="18"/>
      <c r="N190" s="17">
        <f>SUMIF('RECAP PDV'!$E:$E,$G190,'RECAP PDV'!N:N)</f>
        <v>230.44399999999999</v>
      </c>
      <c r="O190" s="17"/>
      <c r="P190" s="18"/>
      <c r="Q190" s="16"/>
      <c r="R190" s="16"/>
      <c r="S190" s="18"/>
      <c r="T190" s="17">
        <f>SUMIF('RECAP PDV'!$E:$E,$G190,'RECAP PDV'!T:T)</f>
        <v>13</v>
      </c>
      <c r="U190" s="16"/>
      <c r="V190" s="18"/>
      <c r="W190" s="17"/>
      <c r="X190" s="16"/>
      <c r="Y190" s="18"/>
      <c r="Z190" s="17">
        <f>SUMIF('RECAP PDV'!E:E,G190,'RECAP PDV'!Z:Z)</f>
        <v>2</v>
      </c>
      <c r="AA190" s="16"/>
      <c r="AB190" s="18"/>
      <c r="AI190" s="30" t="e">
        <f t="shared" si="30"/>
        <v>#REF!</v>
      </c>
      <c r="AJ190" s="31" t="e">
        <f t="shared" si="1"/>
        <v>#REF!</v>
      </c>
      <c r="AK190" s="31" t="e">
        <f t="shared" si="2"/>
        <v>#REF!</v>
      </c>
      <c r="AL190" s="31" t="e">
        <f t="shared" si="3"/>
        <v>#REF!</v>
      </c>
      <c r="AM190" s="32" t="e">
        <f t="shared" si="4"/>
        <v>#REF!</v>
      </c>
      <c r="AN190" s="30" t="e">
        <f t="shared" si="31"/>
        <v>#REF!</v>
      </c>
      <c r="AO190" s="31" t="e">
        <f t="shared" si="6"/>
        <v>#REF!</v>
      </c>
      <c r="AP190" s="31" t="e">
        <f t="shared" si="7"/>
        <v>#REF!</v>
      </c>
      <c r="AQ190" s="31" t="e">
        <f t="shared" si="8"/>
        <v>#REF!</v>
      </c>
      <c r="AR190" s="32" t="e">
        <f t="shared" si="9"/>
        <v>#REF!</v>
      </c>
      <c r="AS190" s="30" t="e">
        <f t="shared" si="32"/>
        <v>#REF!</v>
      </c>
      <c r="AT190" s="31" t="e">
        <f t="shared" si="11"/>
        <v>#REF!</v>
      </c>
      <c r="AU190" s="31" t="e">
        <f t="shared" si="12"/>
        <v>#REF!</v>
      </c>
      <c r="AV190" s="31" t="e">
        <f t="shared" si="13"/>
        <v>#REF!</v>
      </c>
      <c r="AW190" s="32" t="e">
        <f t="shared" si="14"/>
        <v>#REF!</v>
      </c>
      <c r="AX190" s="30" t="e">
        <f t="shared" si="33"/>
        <v>#REF!</v>
      </c>
      <c r="AY190" s="31" t="e">
        <f t="shared" si="16"/>
        <v>#REF!</v>
      </c>
      <c r="AZ190" s="31" t="e">
        <f t="shared" si="17"/>
        <v>#REF!</v>
      </c>
      <c r="BA190" s="31" t="e">
        <f t="shared" si="18"/>
        <v>#REF!</v>
      </c>
      <c r="BB190" s="32" t="e">
        <f t="shared" si="19"/>
        <v>#REF!</v>
      </c>
      <c r="BC190" s="30" t="e">
        <f t="shared" si="34"/>
        <v>#REF!</v>
      </c>
      <c r="BD190" s="31" t="e">
        <f t="shared" si="21"/>
        <v>#REF!</v>
      </c>
      <c r="BE190" s="31" t="e">
        <f t="shared" si="22"/>
        <v>#REF!</v>
      </c>
      <c r="BF190" s="31" t="e">
        <f t="shared" si="23"/>
        <v>#REF!</v>
      </c>
      <c r="BG190" s="32" t="e">
        <f t="shared" si="24"/>
        <v>#REF!</v>
      </c>
    </row>
    <row r="191" spans="3:59" ht="15.75" thickBot="1" x14ac:dyDescent="0.3">
      <c r="C191" s="26">
        <v>110</v>
      </c>
      <c r="D191" s="27" t="s">
        <v>387</v>
      </c>
      <c r="E191" s="26">
        <v>27</v>
      </c>
      <c r="F191" s="28" t="s">
        <v>239</v>
      </c>
      <c r="G191" s="26">
        <v>554357</v>
      </c>
      <c r="H191" s="28" t="s">
        <v>246</v>
      </c>
      <c r="I191" s="29"/>
      <c r="K191" s="17">
        <f>SUMIF('RECAP PDV'!$E:$E,$G191,'RECAP PDV'!K:K)</f>
        <v>226.32062000000002</v>
      </c>
      <c r="L191" s="17"/>
      <c r="M191" s="18"/>
      <c r="N191" s="17">
        <f>SUMIF('RECAP PDV'!$E:$E,$G191,'RECAP PDV'!N:N)</f>
        <v>118.35</v>
      </c>
      <c r="O191" s="17"/>
      <c r="P191" s="18"/>
      <c r="Q191" s="16"/>
      <c r="R191" s="16"/>
      <c r="S191" s="18"/>
      <c r="T191" s="17">
        <f>SUMIF('RECAP PDV'!$E:$E,$G191,'RECAP PDV'!T:T)</f>
        <v>11</v>
      </c>
      <c r="U191" s="16"/>
      <c r="V191" s="18"/>
      <c r="W191" s="17"/>
      <c r="X191" s="16"/>
      <c r="Y191" s="18"/>
      <c r="Z191" s="17">
        <f>SUMIF('RECAP PDV'!E:E,G191,'RECAP PDV'!Z:Z)</f>
        <v>0</v>
      </c>
      <c r="AA191" s="16"/>
      <c r="AB191" s="18"/>
      <c r="AI191" s="30" t="e">
        <f t="shared" si="30"/>
        <v>#REF!</v>
      </c>
      <c r="AJ191" s="31" t="e">
        <f t="shared" si="1"/>
        <v>#REF!</v>
      </c>
      <c r="AK191" s="31" t="e">
        <f t="shared" si="2"/>
        <v>#REF!</v>
      </c>
      <c r="AL191" s="31" t="e">
        <f t="shared" si="3"/>
        <v>#REF!</v>
      </c>
      <c r="AM191" s="32" t="e">
        <f t="shared" si="4"/>
        <v>#REF!</v>
      </c>
      <c r="AN191" s="30" t="e">
        <f t="shared" si="31"/>
        <v>#REF!</v>
      </c>
      <c r="AO191" s="31" t="e">
        <f t="shared" si="6"/>
        <v>#REF!</v>
      </c>
      <c r="AP191" s="31" t="e">
        <f t="shared" si="7"/>
        <v>#REF!</v>
      </c>
      <c r="AQ191" s="31" t="e">
        <f t="shared" si="8"/>
        <v>#REF!</v>
      </c>
      <c r="AR191" s="32" t="e">
        <f t="shared" si="9"/>
        <v>#REF!</v>
      </c>
      <c r="AS191" s="30" t="e">
        <f t="shared" si="32"/>
        <v>#REF!</v>
      </c>
      <c r="AT191" s="31" t="e">
        <f t="shared" si="11"/>
        <v>#REF!</v>
      </c>
      <c r="AU191" s="31" t="e">
        <f t="shared" si="12"/>
        <v>#REF!</v>
      </c>
      <c r="AV191" s="31" t="e">
        <f t="shared" si="13"/>
        <v>#REF!</v>
      </c>
      <c r="AW191" s="32" t="e">
        <f t="shared" si="14"/>
        <v>#REF!</v>
      </c>
      <c r="AX191" s="30" t="e">
        <f t="shared" si="33"/>
        <v>#REF!</v>
      </c>
      <c r="AY191" s="31" t="e">
        <f t="shared" si="16"/>
        <v>#REF!</v>
      </c>
      <c r="AZ191" s="31" t="e">
        <f t="shared" si="17"/>
        <v>#REF!</v>
      </c>
      <c r="BA191" s="31" t="e">
        <f t="shared" si="18"/>
        <v>#REF!</v>
      </c>
      <c r="BB191" s="32" t="e">
        <f t="shared" si="19"/>
        <v>#REF!</v>
      </c>
      <c r="BC191" s="30" t="e">
        <f t="shared" si="34"/>
        <v>#REF!</v>
      </c>
      <c r="BD191" s="31" t="e">
        <f t="shared" si="21"/>
        <v>#REF!</v>
      </c>
      <c r="BE191" s="31" t="e">
        <f t="shared" si="22"/>
        <v>#REF!</v>
      </c>
      <c r="BF191" s="31" t="e">
        <f t="shared" si="23"/>
        <v>#REF!</v>
      </c>
      <c r="BG191" s="32" t="e">
        <f t="shared" si="24"/>
        <v>#REF!</v>
      </c>
    </row>
    <row r="192" spans="3:59" ht="15.75" thickBot="1" x14ac:dyDescent="0.3">
      <c r="C192" s="26">
        <v>110</v>
      </c>
      <c r="D192" s="27" t="s">
        <v>387</v>
      </c>
      <c r="E192" s="26">
        <v>27</v>
      </c>
      <c r="F192" s="28" t="s">
        <v>239</v>
      </c>
      <c r="G192" s="26">
        <v>554381</v>
      </c>
      <c r="H192" s="28" t="s">
        <v>247</v>
      </c>
      <c r="I192" s="29"/>
      <c r="K192" s="17">
        <f>SUMIF('RECAP PDV'!$E:$E,$G192,'RECAP PDV'!K:K)</f>
        <v>-113.45808000000014</v>
      </c>
      <c r="L192" s="17"/>
      <c r="M192" s="18"/>
      <c r="N192" s="17">
        <f>SUMIF('RECAP PDV'!$E:$E,$G192,'RECAP PDV'!N:N)</f>
        <v>67.674580000000006</v>
      </c>
      <c r="O192" s="17"/>
      <c r="P192" s="18"/>
      <c r="Q192" s="16"/>
      <c r="R192" s="16"/>
      <c r="S192" s="18"/>
      <c r="T192" s="17">
        <f>SUMIF('RECAP PDV'!$E:$E,$G192,'RECAP PDV'!T:T)</f>
        <v>7</v>
      </c>
      <c r="U192" s="16"/>
      <c r="V192" s="18"/>
      <c r="W192" s="17"/>
      <c r="X192" s="16"/>
      <c r="Y192" s="18"/>
      <c r="Z192" s="17">
        <f>SUMIF('RECAP PDV'!E:E,G192,'RECAP PDV'!Z:Z)</f>
        <v>-2</v>
      </c>
      <c r="AA192" s="16"/>
      <c r="AB192" s="18"/>
      <c r="AI192" s="30" t="e">
        <f t="shared" si="30"/>
        <v>#REF!</v>
      </c>
      <c r="AJ192" s="31" t="e">
        <f t="shared" si="1"/>
        <v>#REF!</v>
      </c>
      <c r="AK192" s="31" t="e">
        <f t="shared" si="2"/>
        <v>#REF!</v>
      </c>
      <c r="AL192" s="31" t="e">
        <f t="shared" si="3"/>
        <v>#REF!</v>
      </c>
      <c r="AM192" s="32" t="e">
        <f t="shared" si="4"/>
        <v>#REF!</v>
      </c>
      <c r="AN192" s="30" t="e">
        <f t="shared" si="31"/>
        <v>#REF!</v>
      </c>
      <c r="AO192" s="31" t="e">
        <f t="shared" si="6"/>
        <v>#REF!</v>
      </c>
      <c r="AP192" s="31" t="e">
        <f t="shared" si="7"/>
        <v>#REF!</v>
      </c>
      <c r="AQ192" s="31" t="e">
        <f t="shared" si="8"/>
        <v>#REF!</v>
      </c>
      <c r="AR192" s="32" t="e">
        <f t="shared" si="9"/>
        <v>#REF!</v>
      </c>
      <c r="AS192" s="30" t="e">
        <f t="shared" si="32"/>
        <v>#REF!</v>
      </c>
      <c r="AT192" s="31" t="e">
        <f t="shared" si="11"/>
        <v>#REF!</v>
      </c>
      <c r="AU192" s="31" t="e">
        <f t="shared" si="12"/>
        <v>#REF!</v>
      </c>
      <c r="AV192" s="31" t="e">
        <f t="shared" si="13"/>
        <v>#REF!</v>
      </c>
      <c r="AW192" s="32" t="e">
        <f t="shared" si="14"/>
        <v>#REF!</v>
      </c>
      <c r="AX192" s="30" t="e">
        <f t="shared" si="33"/>
        <v>#REF!</v>
      </c>
      <c r="AY192" s="31" t="e">
        <f t="shared" si="16"/>
        <v>#REF!</v>
      </c>
      <c r="AZ192" s="31" t="e">
        <f t="shared" si="17"/>
        <v>#REF!</v>
      </c>
      <c r="BA192" s="31" t="e">
        <f t="shared" si="18"/>
        <v>#REF!</v>
      </c>
      <c r="BB192" s="32" t="e">
        <f t="shared" si="19"/>
        <v>#REF!</v>
      </c>
      <c r="BC192" s="30" t="e">
        <f t="shared" si="34"/>
        <v>#REF!</v>
      </c>
      <c r="BD192" s="31" t="e">
        <f t="shared" si="21"/>
        <v>#REF!</v>
      </c>
      <c r="BE192" s="31" t="e">
        <f t="shared" si="22"/>
        <v>#REF!</v>
      </c>
      <c r="BF192" s="31" t="e">
        <f t="shared" si="23"/>
        <v>#REF!</v>
      </c>
      <c r="BG192" s="32" t="e">
        <f t="shared" si="24"/>
        <v>#REF!</v>
      </c>
    </row>
    <row r="193" spans="3:59" ht="15.75" thickBot="1" x14ac:dyDescent="0.3">
      <c r="C193" s="26">
        <v>110</v>
      </c>
      <c r="D193" s="27" t="s">
        <v>387</v>
      </c>
      <c r="E193" s="26">
        <v>27</v>
      </c>
      <c r="F193" s="28" t="s">
        <v>239</v>
      </c>
      <c r="G193" s="26">
        <v>554376</v>
      </c>
      <c r="H193" s="28" t="s">
        <v>248</v>
      </c>
      <c r="I193" s="29"/>
      <c r="K193" s="17">
        <f>SUMIF('RECAP PDV'!$E:$E,$G193,'RECAP PDV'!K:K)</f>
        <v>-61.42201</v>
      </c>
      <c r="L193" s="17"/>
      <c r="M193" s="18"/>
      <c r="N193" s="17">
        <f>SUMIF('RECAP PDV'!$E:$E,$G193,'RECAP PDV'!N:N)</f>
        <v>190</v>
      </c>
      <c r="O193" s="17"/>
      <c r="P193" s="18"/>
      <c r="Q193" s="16"/>
      <c r="R193" s="16"/>
      <c r="S193" s="18"/>
      <c r="T193" s="17">
        <f>SUMIF('RECAP PDV'!$E:$E,$G193,'RECAP PDV'!T:T)</f>
        <v>3</v>
      </c>
      <c r="U193" s="16"/>
      <c r="V193" s="18"/>
      <c r="W193" s="17"/>
      <c r="X193" s="16"/>
      <c r="Y193" s="18"/>
      <c r="Z193" s="17">
        <f>SUMIF('RECAP PDV'!E:E,G193,'RECAP PDV'!Z:Z)</f>
        <v>5</v>
      </c>
      <c r="AA193" s="16"/>
      <c r="AB193" s="18"/>
      <c r="AI193" s="30" t="e">
        <f t="shared" si="30"/>
        <v>#REF!</v>
      </c>
      <c r="AJ193" s="31" t="e">
        <f t="shared" si="1"/>
        <v>#REF!</v>
      </c>
      <c r="AK193" s="31" t="e">
        <f t="shared" si="2"/>
        <v>#REF!</v>
      </c>
      <c r="AL193" s="31" t="e">
        <f t="shared" si="3"/>
        <v>#REF!</v>
      </c>
      <c r="AM193" s="32" t="e">
        <f t="shared" si="4"/>
        <v>#REF!</v>
      </c>
      <c r="AN193" s="30" t="e">
        <f t="shared" si="31"/>
        <v>#REF!</v>
      </c>
      <c r="AO193" s="31" t="e">
        <f t="shared" si="6"/>
        <v>#REF!</v>
      </c>
      <c r="AP193" s="31" t="e">
        <f t="shared" si="7"/>
        <v>#REF!</v>
      </c>
      <c r="AQ193" s="31" t="e">
        <f t="shared" si="8"/>
        <v>#REF!</v>
      </c>
      <c r="AR193" s="32" t="e">
        <f t="shared" si="9"/>
        <v>#REF!</v>
      </c>
      <c r="AS193" s="30" t="e">
        <f t="shared" si="32"/>
        <v>#REF!</v>
      </c>
      <c r="AT193" s="31" t="e">
        <f t="shared" si="11"/>
        <v>#REF!</v>
      </c>
      <c r="AU193" s="31" t="e">
        <f t="shared" si="12"/>
        <v>#REF!</v>
      </c>
      <c r="AV193" s="31" t="e">
        <f t="shared" si="13"/>
        <v>#REF!</v>
      </c>
      <c r="AW193" s="32" t="e">
        <f t="shared" si="14"/>
        <v>#REF!</v>
      </c>
      <c r="AX193" s="30" t="e">
        <f t="shared" si="33"/>
        <v>#REF!</v>
      </c>
      <c r="AY193" s="31" t="e">
        <f t="shared" si="16"/>
        <v>#REF!</v>
      </c>
      <c r="AZ193" s="31" t="e">
        <f t="shared" si="17"/>
        <v>#REF!</v>
      </c>
      <c r="BA193" s="31" t="e">
        <f t="shared" si="18"/>
        <v>#REF!</v>
      </c>
      <c r="BB193" s="32" t="e">
        <f t="shared" si="19"/>
        <v>#REF!</v>
      </c>
      <c r="BC193" s="30" t="e">
        <f t="shared" si="34"/>
        <v>#REF!</v>
      </c>
      <c r="BD193" s="31" t="e">
        <f t="shared" si="21"/>
        <v>#REF!</v>
      </c>
      <c r="BE193" s="31" t="e">
        <f t="shared" si="22"/>
        <v>#REF!</v>
      </c>
      <c r="BF193" s="31" t="e">
        <f t="shared" si="23"/>
        <v>#REF!</v>
      </c>
      <c r="BG193" s="32" t="e">
        <f t="shared" si="24"/>
        <v>#REF!</v>
      </c>
    </row>
    <row r="194" spans="3:59" ht="15.75" thickBot="1" x14ac:dyDescent="0.3">
      <c r="C194" s="26">
        <v>110</v>
      </c>
      <c r="D194" s="27" t="s">
        <v>387</v>
      </c>
      <c r="E194" s="26">
        <v>27</v>
      </c>
      <c r="F194" s="28" t="s">
        <v>239</v>
      </c>
      <c r="G194" s="26">
        <v>554416</v>
      </c>
      <c r="H194" s="28" t="s">
        <v>249</v>
      </c>
      <c r="I194" s="29"/>
      <c r="K194" s="17">
        <f>SUMIF('RECAP PDV'!$E:$E,$G194,'RECAP PDV'!K:K)</f>
        <v>570.26657000000012</v>
      </c>
      <c r="L194" s="17"/>
      <c r="M194" s="18"/>
      <c r="N194" s="17">
        <f>SUMIF('RECAP PDV'!$E:$E,$G194,'RECAP PDV'!N:N)</f>
        <v>749.23099000000002</v>
      </c>
      <c r="O194" s="17"/>
      <c r="P194" s="18"/>
      <c r="Q194" s="16"/>
      <c r="R194" s="16"/>
      <c r="S194" s="18"/>
      <c r="T194" s="17">
        <f>SUMIF('RECAP PDV'!$E:$E,$G194,'RECAP PDV'!T:T)</f>
        <v>6</v>
      </c>
      <c r="U194" s="16"/>
      <c r="V194" s="18"/>
      <c r="W194" s="17"/>
      <c r="X194" s="16"/>
      <c r="Y194" s="18"/>
      <c r="Z194" s="17">
        <f>SUMIF('RECAP PDV'!E:E,G194,'RECAP PDV'!Z:Z)</f>
        <v>-6</v>
      </c>
      <c r="AA194" s="16"/>
      <c r="AB194" s="18"/>
      <c r="AI194" s="30" t="e">
        <f t="shared" si="30"/>
        <v>#REF!</v>
      </c>
      <c r="AJ194" s="31" t="e">
        <f t="shared" si="1"/>
        <v>#REF!</v>
      </c>
      <c r="AK194" s="31" t="e">
        <f t="shared" si="2"/>
        <v>#REF!</v>
      </c>
      <c r="AL194" s="31" t="e">
        <f t="shared" si="3"/>
        <v>#REF!</v>
      </c>
      <c r="AM194" s="32" t="e">
        <f t="shared" si="4"/>
        <v>#REF!</v>
      </c>
      <c r="AN194" s="30" t="e">
        <f t="shared" si="31"/>
        <v>#REF!</v>
      </c>
      <c r="AO194" s="31" t="e">
        <f t="shared" si="6"/>
        <v>#REF!</v>
      </c>
      <c r="AP194" s="31" t="e">
        <f t="shared" si="7"/>
        <v>#REF!</v>
      </c>
      <c r="AQ194" s="31" t="e">
        <f t="shared" si="8"/>
        <v>#REF!</v>
      </c>
      <c r="AR194" s="32" t="e">
        <f t="shared" si="9"/>
        <v>#REF!</v>
      </c>
      <c r="AS194" s="30" t="e">
        <f t="shared" si="32"/>
        <v>#REF!</v>
      </c>
      <c r="AT194" s="31" t="e">
        <f t="shared" si="11"/>
        <v>#REF!</v>
      </c>
      <c r="AU194" s="31" t="e">
        <f t="shared" si="12"/>
        <v>#REF!</v>
      </c>
      <c r="AV194" s="31" t="e">
        <f t="shared" si="13"/>
        <v>#REF!</v>
      </c>
      <c r="AW194" s="32" t="e">
        <f t="shared" si="14"/>
        <v>#REF!</v>
      </c>
      <c r="AX194" s="30" t="e">
        <f t="shared" si="33"/>
        <v>#REF!</v>
      </c>
      <c r="AY194" s="31" t="e">
        <f t="shared" si="16"/>
        <v>#REF!</v>
      </c>
      <c r="AZ194" s="31" t="e">
        <f t="shared" si="17"/>
        <v>#REF!</v>
      </c>
      <c r="BA194" s="31" t="e">
        <f t="shared" si="18"/>
        <v>#REF!</v>
      </c>
      <c r="BB194" s="32" t="e">
        <f t="shared" si="19"/>
        <v>#REF!</v>
      </c>
      <c r="BC194" s="30" t="e">
        <f t="shared" si="34"/>
        <v>#REF!</v>
      </c>
      <c r="BD194" s="31" t="e">
        <f t="shared" si="21"/>
        <v>#REF!</v>
      </c>
      <c r="BE194" s="31" t="e">
        <f t="shared" si="22"/>
        <v>#REF!</v>
      </c>
      <c r="BF194" s="31" t="e">
        <f t="shared" si="23"/>
        <v>#REF!</v>
      </c>
      <c r="BG194" s="32" t="e">
        <f t="shared" si="24"/>
        <v>#REF!</v>
      </c>
    </row>
    <row r="195" spans="3:59" ht="15.75" thickBot="1" x14ac:dyDescent="0.3">
      <c r="C195" s="26">
        <v>110</v>
      </c>
      <c r="D195" s="27" t="s">
        <v>387</v>
      </c>
      <c r="E195" s="26">
        <v>27</v>
      </c>
      <c r="F195" s="28" t="s">
        <v>239</v>
      </c>
      <c r="G195" s="26">
        <v>454466</v>
      </c>
      <c r="H195" s="28" t="s">
        <v>250</v>
      </c>
      <c r="I195" s="29"/>
      <c r="K195" s="17">
        <f>SUMIF('RECAP PDV'!$E:$E,$G195,'RECAP PDV'!K:K)</f>
        <v>-98.82517</v>
      </c>
      <c r="L195" s="17"/>
      <c r="M195" s="18"/>
      <c r="N195" s="17">
        <f>SUMIF('RECAP PDV'!$E:$E,$G195,'RECAP PDV'!N:N)</f>
        <v>13.805999999999999</v>
      </c>
      <c r="O195" s="17"/>
      <c r="P195" s="18"/>
      <c r="Q195" s="16"/>
      <c r="R195" s="16"/>
      <c r="S195" s="18"/>
      <c r="T195" s="17">
        <f>SUMIF('RECAP PDV'!$E:$E,$G195,'RECAP PDV'!T:T)</f>
        <v>3</v>
      </c>
      <c r="U195" s="16"/>
      <c r="V195" s="18"/>
      <c r="W195" s="17"/>
      <c r="X195" s="16"/>
      <c r="Y195" s="18"/>
      <c r="Z195" s="17">
        <f>SUMIF('RECAP PDV'!E:E,G195,'RECAP PDV'!Z:Z)</f>
        <v>-1</v>
      </c>
      <c r="AA195" s="16"/>
      <c r="AB195" s="18"/>
      <c r="AI195" s="30" t="e">
        <f t="shared" si="30"/>
        <v>#REF!</v>
      </c>
      <c r="AJ195" s="31" t="e">
        <f t="shared" si="1"/>
        <v>#REF!</v>
      </c>
      <c r="AK195" s="31" t="e">
        <f t="shared" si="2"/>
        <v>#REF!</v>
      </c>
      <c r="AL195" s="31" t="e">
        <f t="shared" si="3"/>
        <v>#REF!</v>
      </c>
      <c r="AM195" s="32" t="e">
        <f t="shared" si="4"/>
        <v>#REF!</v>
      </c>
      <c r="AN195" s="30" t="e">
        <f t="shared" si="31"/>
        <v>#REF!</v>
      </c>
      <c r="AO195" s="31" t="e">
        <f t="shared" si="6"/>
        <v>#REF!</v>
      </c>
      <c r="AP195" s="31" t="e">
        <f t="shared" si="7"/>
        <v>#REF!</v>
      </c>
      <c r="AQ195" s="31" t="e">
        <f t="shared" si="8"/>
        <v>#REF!</v>
      </c>
      <c r="AR195" s="32" t="e">
        <f t="shared" si="9"/>
        <v>#REF!</v>
      </c>
      <c r="AS195" s="30" t="e">
        <f t="shared" si="32"/>
        <v>#REF!</v>
      </c>
      <c r="AT195" s="31" t="e">
        <f t="shared" si="11"/>
        <v>#REF!</v>
      </c>
      <c r="AU195" s="31" t="e">
        <f t="shared" si="12"/>
        <v>#REF!</v>
      </c>
      <c r="AV195" s="31" t="e">
        <f t="shared" si="13"/>
        <v>#REF!</v>
      </c>
      <c r="AW195" s="32" t="e">
        <f t="shared" si="14"/>
        <v>#REF!</v>
      </c>
      <c r="AX195" s="30" t="e">
        <f t="shared" si="33"/>
        <v>#REF!</v>
      </c>
      <c r="AY195" s="31" t="e">
        <f t="shared" si="16"/>
        <v>#REF!</v>
      </c>
      <c r="AZ195" s="31" t="e">
        <f t="shared" si="17"/>
        <v>#REF!</v>
      </c>
      <c r="BA195" s="31" t="e">
        <f t="shared" si="18"/>
        <v>#REF!</v>
      </c>
      <c r="BB195" s="32" t="e">
        <f t="shared" si="19"/>
        <v>#REF!</v>
      </c>
      <c r="BC195" s="30" t="e">
        <f t="shared" si="34"/>
        <v>#REF!</v>
      </c>
      <c r="BD195" s="31" t="e">
        <f t="shared" si="21"/>
        <v>#REF!</v>
      </c>
      <c r="BE195" s="31" t="e">
        <f t="shared" si="22"/>
        <v>#REF!</v>
      </c>
      <c r="BF195" s="31" t="e">
        <f t="shared" si="23"/>
        <v>#REF!</v>
      </c>
      <c r="BG195" s="32" t="e">
        <f t="shared" si="24"/>
        <v>#REF!</v>
      </c>
    </row>
    <row r="196" spans="3:59" ht="15.75" thickBot="1" x14ac:dyDescent="0.3">
      <c r="C196" s="26">
        <v>110</v>
      </c>
      <c r="D196" s="27" t="s">
        <v>387</v>
      </c>
      <c r="E196" s="26">
        <v>27</v>
      </c>
      <c r="F196" s="28" t="s">
        <v>239</v>
      </c>
      <c r="G196" s="26">
        <v>554496</v>
      </c>
      <c r="H196" s="28" t="s">
        <v>251</v>
      </c>
      <c r="I196" s="29"/>
      <c r="K196" s="17">
        <f>SUMIF('RECAP PDV'!$E:$E,$G196,'RECAP PDV'!K:K)</f>
        <v>156.16831999999999</v>
      </c>
      <c r="L196" s="17"/>
      <c r="M196" s="18"/>
      <c r="N196" s="17">
        <f>SUMIF('RECAP PDV'!$E:$E,$G196,'RECAP PDV'!N:N)</f>
        <v>81.578159999999997</v>
      </c>
      <c r="O196" s="17"/>
      <c r="P196" s="18"/>
      <c r="Q196" s="16"/>
      <c r="R196" s="16"/>
      <c r="S196" s="18"/>
      <c r="T196" s="17">
        <f>SUMIF('RECAP PDV'!$E:$E,$G196,'RECAP PDV'!T:T)</f>
        <v>6</v>
      </c>
      <c r="U196" s="16"/>
      <c r="V196" s="18"/>
      <c r="W196" s="17"/>
      <c r="X196" s="16"/>
      <c r="Y196" s="18"/>
      <c r="Z196" s="17">
        <f>SUMIF('RECAP PDV'!E:E,G196,'RECAP PDV'!Z:Z)</f>
        <v>0</v>
      </c>
      <c r="AA196" s="16"/>
      <c r="AB196" s="18"/>
      <c r="AI196" s="30" t="e">
        <f t="shared" si="30"/>
        <v>#REF!</v>
      </c>
      <c r="AJ196" s="31" t="e">
        <f t="shared" si="1"/>
        <v>#REF!</v>
      </c>
      <c r="AK196" s="31" t="e">
        <f t="shared" si="2"/>
        <v>#REF!</v>
      </c>
      <c r="AL196" s="31" t="e">
        <f t="shared" si="3"/>
        <v>#REF!</v>
      </c>
      <c r="AM196" s="32" t="e">
        <f t="shared" si="4"/>
        <v>#REF!</v>
      </c>
      <c r="AN196" s="30" t="e">
        <f t="shared" si="31"/>
        <v>#REF!</v>
      </c>
      <c r="AO196" s="31" t="e">
        <f t="shared" si="6"/>
        <v>#REF!</v>
      </c>
      <c r="AP196" s="31" t="e">
        <f t="shared" si="7"/>
        <v>#REF!</v>
      </c>
      <c r="AQ196" s="31" t="e">
        <f t="shared" si="8"/>
        <v>#REF!</v>
      </c>
      <c r="AR196" s="32" t="e">
        <f t="shared" si="9"/>
        <v>#REF!</v>
      </c>
      <c r="AS196" s="30" t="e">
        <f t="shared" si="32"/>
        <v>#REF!</v>
      </c>
      <c r="AT196" s="31" t="e">
        <f t="shared" si="11"/>
        <v>#REF!</v>
      </c>
      <c r="AU196" s="31" t="e">
        <f t="shared" si="12"/>
        <v>#REF!</v>
      </c>
      <c r="AV196" s="31" t="e">
        <f t="shared" si="13"/>
        <v>#REF!</v>
      </c>
      <c r="AW196" s="32" t="e">
        <f t="shared" si="14"/>
        <v>#REF!</v>
      </c>
      <c r="AX196" s="30" t="e">
        <f t="shared" si="33"/>
        <v>#REF!</v>
      </c>
      <c r="AY196" s="31" t="e">
        <f t="shared" si="16"/>
        <v>#REF!</v>
      </c>
      <c r="AZ196" s="31" t="e">
        <f t="shared" si="17"/>
        <v>#REF!</v>
      </c>
      <c r="BA196" s="31" t="e">
        <f t="shared" si="18"/>
        <v>#REF!</v>
      </c>
      <c r="BB196" s="32" t="e">
        <f t="shared" si="19"/>
        <v>#REF!</v>
      </c>
      <c r="BC196" s="30" t="e">
        <f t="shared" si="34"/>
        <v>#REF!</v>
      </c>
      <c r="BD196" s="31" t="e">
        <f t="shared" si="21"/>
        <v>#REF!</v>
      </c>
      <c r="BE196" s="31" t="e">
        <f t="shared" si="22"/>
        <v>#REF!</v>
      </c>
      <c r="BF196" s="31" t="e">
        <f t="shared" si="23"/>
        <v>#REF!</v>
      </c>
      <c r="BG196" s="32" t="e">
        <f t="shared" si="24"/>
        <v>#REF!</v>
      </c>
    </row>
    <row r="197" spans="3:59" ht="15.75" thickBot="1" x14ac:dyDescent="0.3">
      <c r="C197" s="26">
        <v>110</v>
      </c>
      <c r="D197" s="27" t="s">
        <v>387</v>
      </c>
      <c r="E197" s="26">
        <v>27</v>
      </c>
      <c r="F197" s="28" t="s">
        <v>239</v>
      </c>
      <c r="G197" s="26">
        <v>554516</v>
      </c>
      <c r="H197" s="28" t="s">
        <v>252</v>
      </c>
      <c r="I197" s="29"/>
      <c r="K197" s="17">
        <f>SUMIF('RECAP PDV'!$E:$E,$G197,'RECAP PDV'!K:K)</f>
        <v>-1.1036600000000121</v>
      </c>
      <c r="L197" s="17"/>
      <c r="M197" s="18"/>
      <c r="N197" s="17">
        <f>SUMIF('RECAP PDV'!$E:$E,$G197,'RECAP PDV'!N:N)</f>
        <v>83</v>
      </c>
      <c r="O197" s="17"/>
      <c r="P197" s="18"/>
      <c r="Q197" s="16"/>
      <c r="R197" s="16"/>
      <c r="S197" s="18"/>
      <c r="T197" s="17">
        <f>SUMIF('RECAP PDV'!$E:$E,$G197,'RECAP PDV'!T:T)</f>
        <v>4</v>
      </c>
      <c r="U197" s="16"/>
      <c r="V197" s="18"/>
      <c r="W197" s="17"/>
      <c r="X197" s="16"/>
      <c r="Y197" s="18"/>
      <c r="Z197" s="17">
        <f>SUMIF('RECAP PDV'!E:E,G197,'RECAP PDV'!Z:Z)</f>
        <v>0</v>
      </c>
      <c r="AA197" s="16"/>
      <c r="AB197" s="18"/>
      <c r="AI197" s="30" t="e">
        <f t="shared" si="30"/>
        <v>#REF!</v>
      </c>
      <c r="AJ197" s="31" t="e">
        <f t="shared" si="1"/>
        <v>#REF!</v>
      </c>
      <c r="AK197" s="31" t="e">
        <f t="shared" si="2"/>
        <v>#REF!</v>
      </c>
      <c r="AL197" s="31" t="e">
        <f t="shared" si="3"/>
        <v>#REF!</v>
      </c>
      <c r="AM197" s="32" t="e">
        <f t="shared" si="4"/>
        <v>#REF!</v>
      </c>
      <c r="AN197" s="30" t="e">
        <f t="shared" si="31"/>
        <v>#REF!</v>
      </c>
      <c r="AO197" s="31" t="e">
        <f t="shared" si="6"/>
        <v>#REF!</v>
      </c>
      <c r="AP197" s="31" t="e">
        <f t="shared" si="7"/>
        <v>#REF!</v>
      </c>
      <c r="AQ197" s="31" t="e">
        <f t="shared" si="8"/>
        <v>#REF!</v>
      </c>
      <c r="AR197" s="32" t="e">
        <f t="shared" si="9"/>
        <v>#REF!</v>
      </c>
      <c r="AS197" s="30" t="e">
        <f t="shared" si="32"/>
        <v>#REF!</v>
      </c>
      <c r="AT197" s="31" t="e">
        <f t="shared" si="11"/>
        <v>#REF!</v>
      </c>
      <c r="AU197" s="31" t="e">
        <f t="shared" si="12"/>
        <v>#REF!</v>
      </c>
      <c r="AV197" s="31" t="e">
        <f t="shared" si="13"/>
        <v>#REF!</v>
      </c>
      <c r="AW197" s="32" t="e">
        <f t="shared" si="14"/>
        <v>#REF!</v>
      </c>
      <c r="AX197" s="30" t="e">
        <f t="shared" si="33"/>
        <v>#REF!</v>
      </c>
      <c r="AY197" s="31" t="e">
        <f t="shared" si="16"/>
        <v>#REF!</v>
      </c>
      <c r="AZ197" s="31" t="e">
        <f t="shared" si="17"/>
        <v>#REF!</v>
      </c>
      <c r="BA197" s="31" t="e">
        <f t="shared" si="18"/>
        <v>#REF!</v>
      </c>
      <c r="BB197" s="32" t="e">
        <f t="shared" si="19"/>
        <v>#REF!</v>
      </c>
      <c r="BC197" s="30" t="e">
        <f t="shared" si="34"/>
        <v>#REF!</v>
      </c>
      <c r="BD197" s="31" t="e">
        <f t="shared" si="21"/>
        <v>#REF!</v>
      </c>
      <c r="BE197" s="31" t="e">
        <f t="shared" si="22"/>
        <v>#REF!</v>
      </c>
      <c r="BF197" s="31" t="e">
        <f t="shared" si="23"/>
        <v>#REF!</v>
      </c>
      <c r="BG197" s="32" t="e">
        <f t="shared" si="24"/>
        <v>#REF!</v>
      </c>
    </row>
    <row r="198" spans="3:59" ht="15.75" thickBot="1" x14ac:dyDescent="0.3">
      <c r="C198" s="26">
        <v>110</v>
      </c>
      <c r="D198" s="27" t="s">
        <v>387</v>
      </c>
      <c r="E198" s="26">
        <v>27</v>
      </c>
      <c r="F198" s="28" t="s">
        <v>239</v>
      </c>
      <c r="G198" s="26">
        <v>454525</v>
      </c>
      <c r="H198" s="28" t="s">
        <v>253</v>
      </c>
      <c r="I198" s="29"/>
      <c r="K198" s="17">
        <f>SUMIF('RECAP PDV'!$E:$E,$G198,'RECAP PDV'!K:K)</f>
        <v>-133.82558000000003</v>
      </c>
      <c r="L198" s="17"/>
      <c r="M198" s="18"/>
      <c r="N198" s="17">
        <f>SUMIF('RECAP PDV'!$E:$E,$G198,'RECAP PDV'!N:N)</f>
        <v>0</v>
      </c>
      <c r="O198" s="17"/>
      <c r="P198" s="18"/>
      <c r="Q198" s="16"/>
      <c r="R198" s="16"/>
      <c r="S198" s="18"/>
      <c r="T198" s="17">
        <f>SUMIF('RECAP PDV'!$E:$E,$G198,'RECAP PDV'!T:T)</f>
        <v>0</v>
      </c>
      <c r="U198" s="16"/>
      <c r="V198" s="18"/>
      <c r="W198" s="17"/>
      <c r="X198" s="16"/>
      <c r="Y198" s="18"/>
      <c r="Z198" s="17">
        <f>SUMIF('RECAP PDV'!E:E,G198,'RECAP PDV'!Z:Z)</f>
        <v>0</v>
      </c>
      <c r="AA198" s="16"/>
      <c r="AB198" s="18"/>
      <c r="AI198" s="30" t="e">
        <f t="shared" ref="AI198:AI261" si="35">M198/$M$4</f>
        <v>#REF!</v>
      </c>
      <c r="AJ198" s="31" t="e">
        <f t="shared" si="1"/>
        <v>#REF!</v>
      </c>
      <c r="AK198" s="31" t="e">
        <f t="shared" si="2"/>
        <v>#REF!</v>
      </c>
      <c r="AL198" s="31" t="e">
        <f t="shared" si="3"/>
        <v>#REF!</v>
      </c>
      <c r="AM198" s="32" t="e">
        <f t="shared" si="4"/>
        <v>#REF!</v>
      </c>
      <c r="AN198" s="30" t="e">
        <f t="shared" si="31"/>
        <v>#REF!</v>
      </c>
      <c r="AO198" s="31" t="e">
        <f t="shared" si="6"/>
        <v>#REF!</v>
      </c>
      <c r="AP198" s="31" t="e">
        <f t="shared" si="7"/>
        <v>#REF!</v>
      </c>
      <c r="AQ198" s="31" t="e">
        <f t="shared" si="8"/>
        <v>#REF!</v>
      </c>
      <c r="AR198" s="32" t="e">
        <f t="shared" si="9"/>
        <v>#REF!</v>
      </c>
      <c r="AS198" s="30" t="e">
        <f t="shared" si="32"/>
        <v>#REF!</v>
      </c>
      <c r="AT198" s="31" t="e">
        <f t="shared" si="11"/>
        <v>#REF!</v>
      </c>
      <c r="AU198" s="31" t="e">
        <f t="shared" si="12"/>
        <v>#REF!</v>
      </c>
      <c r="AV198" s="31" t="e">
        <f t="shared" si="13"/>
        <v>#REF!</v>
      </c>
      <c r="AW198" s="32" t="e">
        <f t="shared" si="14"/>
        <v>#REF!</v>
      </c>
      <c r="AX198" s="30" t="e">
        <f t="shared" si="33"/>
        <v>#REF!</v>
      </c>
      <c r="AY198" s="31" t="e">
        <f t="shared" si="16"/>
        <v>#REF!</v>
      </c>
      <c r="AZ198" s="31" t="e">
        <f t="shared" si="17"/>
        <v>#REF!</v>
      </c>
      <c r="BA198" s="31" t="e">
        <f t="shared" si="18"/>
        <v>#REF!</v>
      </c>
      <c r="BB198" s="32" t="e">
        <f t="shared" si="19"/>
        <v>#REF!</v>
      </c>
      <c r="BC198" s="30" t="e">
        <f t="shared" si="34"/>
        <v>#REF!</v>
      </c>
      <c r="BD198" s="31" t="e">
        <f t="shared" si="21"/>
        <v>#REF!</v>
      </c>
      <c r="BE198" s="31" t="e">
        <f t="shared" si="22"/>
        <v>#REF!</v>
      </c>
      <c r="BF198" s="31" t="e">
        <f t="shared" si="23"/>
        <v>#REF!</v>
      </c>
      <c r="BG198" s="32" t="e">
        <f t="shared" si="24"/>
        <v>#REF!</v>
      </c>
    </row>
    <row r="199" spans="3:59" ht="15.75" thickBot="1" x14ac:dyDescent="0.3">
      <c r="C199" s="26">
        <v>110</v>
      </c>
      <c r="D199" s="27" t="s">
        <v>387</v>
      </c>
      <c r="E199" s="26">
        <v>27</v>
      </c>
      <c r="F199" s="28" t="s">
        <v>239</v>
      </c>
      <c r="G199" s="26">
        <v>554531</v>
      </c>
      <c r="H199" s="28" t="s">
        <v>254</v>
      </c>
      <c r="I199" s="29"/>
      <c r="K199" s="17">
        <f>SUMIF('RECAP PDV'!$E:$E,$G199,'RECAP PDV'!K:K)</f>
        <v>-27.727810000000005</v>
      </c>
      <c r="L199" s="17"/>
      <c r="M199" s="18"/>
      <c r="N199" s="17">
        <f>SUMIF('RECAP PDV'!$E:$E,$G199,'RECAP PDV'!N:N)</f>
        <v>103.2</v>
      </c>
      <c r="O199" s="17"/>
      <c r="P199" s="18"/>
      <c r="Q199" s="16"/>
      <c r="R199" s="16"/>
      <c r="S199" s="18"/>
      <c r="T199" s="17">
        <f>SUMIF('RECAP PDV'!$E:$E,$G199,'RECAP PDV'!T:T)</f>
        <v>6</v>
      </c>
      <c r="U199" s="16"/>
      <c r="V199" s="18"/>
      <c r="W199" s="17"/>
      <c r="X199" s="16"/>
      <c r="Y199" s="18"/>
      <c r="Z199" s="17">
        <f>SUMIF('RECAP PDV'!E:E,G199,'RECAP PDV'!Z:Z)</f>
        <v>-3</v>
      </c>
      <c r="AA199" s="16"/>
      <c r="AB199" s="18"/>
      <c r="AI199" s="30" t="e">
        <f t="shared" si="35"/>
        <v>#REF!</v>
      </c>
      <c r="AJ199" s="31" t="e">
        <f t="shared" si="1"/>
        <v>#REF!</v>
      </c>
      <c r="AK199" s="31" t="e">
        <f t="shared" si="2"/>
        <v>#REF!</v>
      </c>
      <c r="AL199" s="31" t="e">
        <f t="shared" si="3"/>
        <v>#REF!</v>
      </c>
      <c r="AM199" s="32" t="e">
        <f t="shared" si="4"/>
        <v>#REF!</v>
      </c>
      <c r="AN199" s="30" t="e">
        <f t="shared" ref="AN199:AN262" si="36">P199/$P$4</f>
        <v>#REF!</v>
      </c>
      <c r="AO199" s="31" t="e">
        <f t="shared" si="6"/>
        <v>#REF!</v>
      </c>
      <c r="AP199" s="31" t="e">
        <f t="shared" si="7"/>
        <v>#REF!</v>
      </c>
      <c r="AQ199" s="31" t="e">
        <f t="shared" si="8"/>
        <v>#REF!</v>
      </c>
      <c r="AR199" s="32" t="e">
        <f t="shared" si="9"/>
        <v>#REF!</v>
      </c>
      <c r="AS199" s="30" t="e">
        <f t="shared" ref="AS199:AS262" si="37">S199/$S$4</f>
        <v>#REF!</v>
      </c>
      <c r="AT199" s="31" t="e">
        <f t="shared" si="11"/>
        <v>#REF!</v>
      </c>
      <c r="AU199" s="31" t="e">
        <f t="shared" si="12"/>
        <v>#REF!</v>
      </c>
      <c r="AV199" s="31" t="e">
        <f t="shared" si="13"/>
        <v>#REF!</v>
      </c>
      <c r="AW199" s="32" t="e">
        <f t="shared" si="14"/>
        <v>#REF!</v>
      </c>
      <c r="AX199" s="30" t="e">
        <f t="shared" ref="AX199:AX262" si="38">V199/$V$4</f>
        <v>#REF!</v>
      </c>
      <c r="AY199" s="31" t="e">
        <f t="shared" si="16"/>
        <v>#REF!</v>
      </c>
      <c r="AZ199" s="31" t="e">
        <f t="shared" si="17"/>
        <v>#REF!</v>
      </c>
      <c r="BA199" s="31" t="e">
        <f t="shared" si="18"/>
        <v>#REF!</v>
      </c>
      <c r="BB199" s="32" t="e">
        <f t="shared" si="19"/>
        <v>#REF!</v>
      </c>
      <c r="BC199" s="30" t="e">
        <f t="shared" ref="BC199:BC262" si="39">Y199/$Y$4</f>
        <v>#REF!</v>
      </c>
      <c r="BD199" s="31" t="e">
        <f t="shared" si="21"/>
        <v>#REF!</v>
      </c>
      <c r="BE199" s="31" t="e">
        <f t="shared" si="22"/>
        <v>#REF!</v>
      </c>
      <c r="BF199" s="31" t="e">
        <f t="shared" si="23"/>
        <v>#REF!</v>
      </c>
      <c r="BG199" s="32" t="e">
        <f t="shared" si="24"/>
        <v>#REF!</v>
      </c>
    </row>
    <row r="200" spans="3:59" ht="15.75" thickBot="1" x14ac:dyDescent="0.3">
      <c r="C200" s="26">
        <v>110</v>
      </c>
      <c r="D200" s="27" t="s">
        <v>387</v>
      </c>
      <c r="E200" s="26">
        <v>27</v>
      </c>
      <c r="F200" s="28" t="s">
        <v>239</v>
      </c>
      <c r="G200" s="26">
        <v>554533</v>
      </c>
      <c r="H200" s="28" t="s">
        <v>255</v>
      </c>
      <c r="I200" s="29"/>
      <c r="K200" s="17">
        <f>SUMIF('RECAP PDV'!$E:$E,$G200,'RECAP PDV'!K:K)</f>
        <v>2.3716899999999868</v>
      </c>
      <c r="L200" s="17"/>
      <c r="M200" s="18"/>
      <c r="N200" s="17">
        <f>SUMIF('RECAP PDV'!$E:$E,$G200,'RECAP PDV'!N:N)</f>
        <v>13.5</v>
      </c>
      <c r="O200" s="17"/>
      <c r="P200" s="18"/>
      <c r="Q200" s="16"/>
      <c r="R200" s="16"/>
      <c r="S200" s="18"/>
      <c r="T200" s="17">
        <f>SUMIF('RECAP PDV'!$E:$E,$G200,'RECAP PDV'!T:T)</f>
        <v>3</v>
      </c>
      <c r="U200" s="16"/>
      <c r="V200" s="18"/>
      <c r="W200" s="17"/>
      <c r="X200" s="16"/>
      <c r="Y200" s="18"/>
      <c r="Z200" s="17">
        <f>SUMIF('RECAP PDV'!E:E,G200,'RECAP PDV'!Z:Z)</f>
        <v>0</v>
      </c>
      <c r="AA200" s="16"/>
      <c r="AB200" s="18"/>
      <c r="AI200" s="30" t="e">
        <f t="shared" si="35"/>
        <v>#REF!</v>
      </c>
      <c r="AJ200" s="31" t="e">
        <f t="shared" si="1"/>
        <v>#REF!</v>
      </c>
      <c r="AK200" s="31" t="e">
        <f t="shared" si="2"/>
        <v>#REF!</v>
      </c>
      <c r="AL200" s="31" t="e">
        <f t="shared" si="3"/>
        <v>#REF!</v>
      </c>
      <c r="AM200" s="32" t="e">
        <f t="shared" si="4"/>
        <v>#REF!</v>
      </c>
      <c r="AN200" s="30" t="e">
        <f t="shared" si="36"/>
        <v>#REF!</v>
      </c>
      <c r="AO200" s="31" t="e">
        <f t="shared" si="6"/>
        <v>#REF!</v>
      </c>
      <c r="AP200" s="31" t="e">
        <f t="shared" si="7"/>
        <v>#REF!</v>
      </c>
      <c r="AQ200" s="31" t="e">
        <f t="shared" si="8"/>
        <v>#REF!</v>
      </c>
      <c r="AR200" s="32" t="e">
        <f t="shared" si="9"/>
        <v>#REF!</v>
      </c>
      <c r="AS200" s="30" t="e">
        <f t="shared" si="37"/>
        <v>#REF!</v>
      </c>
      <c r="AT200" s="31" t="e">
        <f t="shared" si="11"/>
        <v>#REF!</v>
      </c>
      <c r="AU200" s="31" t="e">
        <f t="shared" si="12"/>
        <v>#REF!</v>
      </c>
      <c r="AV200" s="31" t="e">
        <f t="shared" si="13"/>
        <v>#REF!</v>
      </c>
      <c r="AW200" s="32" t="e">
        <f t="shared" si="14"/>
        <v>#REF!</v>
      </c>
      <c r="AX200" s="30" t="e">
        <f t="shared" si="38"/>
        <v>#REF!</v>
      </c>
      <c r="AY200" s="31" t="e">
        <f t="shared" si="16"/>
        <v>#REF!</v>
      </c>
      <c r="AZ200" s="31" t="e">
        <f t="shared" si="17"/>
        <v>#REF!</v>
      </c>
      <c r="BA200" s="31" t="e">
        <f t="shared" si="18"/>
        <v>#REF!</v>
      </c>
      <c r="BB200" s="32" t="e">
        <f t="shared" si="19"/>
        <v>#REF!</v>
      </c>
      <c r="BC200" s="30" t="e">
        <f t="shared" si="39"/>
        <v>#REF!</v>
      </c>
      <c r="BD200" s="31" t="e">
        <f t="shared" si="21"/>
        <v>#REF!</v>
      </c>
      <c r="BE200" s="31" t="e">
        <f t="shared" si="22"/>
        <v>#REF!</v>
      </c>
      <c r="BF200" s="31" t="e">
        <f t="shared" si="23"/>
        <v>#REF!</v>
      </c>
      <c r="BG200" s="32" t="e">
        <f t="shared" si="24"/>
        <v>#REF!</v>
      </c>
    </row>
    <row r="201" spans="3:59" ht="15.75" thickBot="1" x14ac:dyDescent="0.3">
      <c r="C201" s="26">
        <v>110</v>
      </c>
      <c r="D201" s="27" t="s">
        <v>387</v>
      </c>
      <c r="E201" s="26">
        <v>27</v>
      </c>
      <c r="F201" s="28" t="s">
        <v>239</v>
      </c>
      <c r="G201" s="26">
        <v>454535</v>
      </c>
      <c r="H201" s="28" t="s">
        <v>256</v>
      </c>
      <c r="I201" s="29"/>
      <c r="K201" s="17">
        <f>SUMIF('RECAP PDV'!$E:$E,$G201,'RECAP PDV'!K:K)</f>
        <v>836.58417000000009</v>
      </c>
      <c r="L201" s="17"/>
      <c r="M201" s="18"/>
      <c r="N201" s="17">
        <f>SUMIF('RECAP PDV'!$E:$E,$G201,'RECAP PDV'!N:N)</f>
        <v>3742.0093900000002</v>
      </c>
      <c r="O201" s="17"/>
      <c r="P201" s="18"/>
      <c r="Q201" s="16"/>
      <c r="R201" s="16"/>
      <c r="S201" s="18"/>
      <c r="T201" s="17">
        <f>SUMIF('RECAP PDV'!$E:$E,$G201,'RECAP PDV'!T:T)</f>
        <v>38</v>
      </c>
      <c r="U201" s="16"/>
      <c r="V201" s="18"/>
      <c r="W201" s="17"/>
      <c r="X201" s="16"/>
      <c r="Y201" s="18"/>
      <c r="Z201" s="17">
        <f>SUMIF('RECAP PDV'!E:E,G201,'RECAP PDV'!Z:Z)</f>
        <v>14</v>
      </c>
      <c r="AA201" s="16"/>
      <c r="AB201" s="18"/>
      <c r="AI201" s="30" t="e">
        <f t="shared" si="35"/>
        <v>#REF!</v>
      </c>
      <c r="AJ201" s="31" t="e">
        <f t="shared" si="1"/>
        <v>#REF!</v>
      </c>
      <c r="AK201" s="31" t="e">
        <f t="shared" si="2"/>
        <v>#REF!</v>
      </c>
      <c r="AL201" s="31" t="e">
        <f t="shared" si="3"/>
        <v>#REF!</v>
      </c>
      <c r="AM201" s="32" t="e">
        <f t="shared" si="4"/>
        <v>#REF!</v>
      </c>
      <c r="AN201" s="30" t="e">
        <f t="shared" si="36"/>
        <v>#REF!</v>
      </c>
      <c r="AO201" s="31" t="e">
        <f t="shared" si="6"/>
        <v>#REF!</v>
      </c>
      <c r="AP201" s="31" t="e">
        <f t="shared" si="7"/>
        <v>#REF!</v>
      </c>
      <c r="AQ201" s="31" t="e">
        <f t="shared" si="8"/>
        <v>#REF!</v>
      </c>
      <c r="AR201" s="32" t="e">
        <f t="shared" si="9"/>
        <v>#REF!</v>
      </c>
      <c r="AS201" s="30" t="e">
        <f t="shared" si="37"/>
        <v>#REF!</v>
      </c>
      <c r="AT201" s="31" t="e">
        <f t="shared" si="11"/>
        <v>#REF!</v>
      </c>
      <c r="AU201" s="31" t="e">
        <f t="shared" si="12"/>
        <v>#REF!</v>
      </c>
      <c r="AV201" s="31" t="e">
        <f t="shared" si="13"/>
        <v>#REF!</v>
      </c>
      <c r="AW201" s="32" t="e">
        <f t="shared" si="14"/>
        <v>#REF!</v>
      </c>
      <c r="AX201" s="30" t="e">
        <f t="shared" si="38"/>
        <v>#REF!</v>
      </c>
      <c r="AY201" s="31" t="e">
        <f t="shared" si="16"/>
        <v>#REF!</v>
      </c>
      <c r="AZ201" s="31" t="e">
        <f t="shared" si="17"/>
        <v>#REF!</v>
      </c>
      <c r="BA201" s="31" t="e">
        <f t="shared" si="18"/>
        <v>#REF!</v>
      </c>
      <c r="BB201" s="32" t="e">
        <f t="shared" si="19"/>
        <v>#REF!</v>
      </c>
      <c r="BC201" s="30" t="e">
        <f t="shared" si="39"/>
        <v>#REF!</v>
      </c>
      <c r="BD201" s="31" t="e">
        <f t="shared" si="21"/>
        <v>#REF!</v>
      </c>
      <c r="BE201" s="31" t="e">
        <f t="shared" si="22"/>
        <v>#REF!</v>
      </c>
      <c r="BF201" s="31" t="e">
        <f t="shared" si="23"/>
        <v>#REF!</v>
      </c>
      <c r="BG201" s="32" t="e">
        <f t="shared" si="24"/>
        <v>#REF!</v>
      </c>
    </row>
    <row r="202" spans="3:59" ht="15.75" thickBot="1" x14ac:dyDescent="0.3">
      <c r="C202" s="26">
        <v>110</v>
      </c>
      <c r="D202" s="27" t="s">
        <v>387</v>
      </c>
      <c r="E202" s="26">
        <v>27</v>
      </c>
      <c r="F202" s="35" t="s">
        <v>239</v>
      </c>
      <c r="G202" s="26">
        <v>454651</v>
      </c>
      <c r="H202" s="28" t="s">
        <v>257</v>
      </c>
      <c r="I202" s="29"/>
      <c r="K202" s="17">
        <f>SUMIF('RECAP PDV'!$E:$E,$G202,'RECAP PDV'!K:K)</f>
        <v>-326.85217999999992</v>
      </c>
      <c r="L202" s="17"/>
      <c r="M202" s="18"/>
      <c r="N202" s="17">
        <f>SUMIF('RECAP PDV'!$E:$E,$G202,'RECAP PDV'!N:N)</f>
        <v>950.81413999999995</v>
      </c>
      <c r="O202" s="17"/>
      <c r="P202" s="18"/>
      <c r="Q202" s="16"/>
      <c r="R202" s="16"/>
      <c r="S202" s="18"/>
      <c r="T202" s="17">
        <f>SUMIF('RECAP PDV'!$E:$E,$G202,'RECAP PDV'!T:T)</f>
        <v>25</v>
      </c>
      <c r="U202" s="16"/>
      <c r="V202" s="18"/>
      <c r="W202" s="17"/>
      <c r="X202" s="16"/>
      <c r="Y202" s="18"/>
      <c r="Z202" s="17">
        <f>SUMIF('RECAP PDV'!E:E,G202,'RECAP PDV'!Z:Z)</f>
        <v>3</v>
      </c>
      <c r="AA202" s="16"/>
      <c r="AB202" s="18"/>
      <c r="AI202" s="30" t="e">
        <f t="shared" si="35"/>
        <v>#REF!</v>
      </c>
      <c r="AJ202" s="31" t="e">
        <f t="shared" si="1"/>
        <v>#REF!</v>
      </c>
      <c r="AK202" s="31" t="e">
        <f t="shared" si="2"/>
        <v>#REF!</v>
      </c>
      <c r="AL202" s="31" t="e">
        <f t="shared" si="3"/>
        <v>#REF!</v>
      </c>
      <c r="AM202" s="32" t="e">
        <f t="shared" si="4"/>
        <v>#REF!</v>
      </c>
      <c r="AN202" s="30" t="e">
        <f t="shared" si="36"/>
        <v>#REF!</v>
      </c>
      <c r="AO202" s="31" t="e">
        <f t="shared" si="6"/>
        <v>#REF!</v>
      </c>
      <c r="AP202" s="31" t="e">
        <f t="shared" si="7"/>
        <v>#REF!</v>
      </c>
      <c r="AQ202" s="31" t="e">
        <f t="shared" si="8"/>
        <v>#REF!</v>
      </c>
      <c r="AR202" s="32" t="e">
        <f t="shared" si="9"/>
        <v>#REF!</v>
      </c>
      <c r="AS202" s="30" t="e">
        <f t="shared" si="37"/>
        <v>#REF!</v>
      </c>
      <c r="AT202" s="31" t="e">
        <f t="shared" si="11"/>
        <v>#REF!</v>
      </c>
      <c r="AU202" s="31" t="e">
        <f t="shared" si="12"/>
        <v>#REF!</v>
      </c>
      <c r="AV202" s="31" t="e">
        <f t="shared" si="13"/>
        <v>#REF!</v>
      </c>
      <c r="AW202" s="32" t="e">
        <f t="shared" si="14"/>
        <v>#REF!</v>
      </c>
      <c r="AX202" s="30" t="e">
        <f t="shared" si="38"/>
        <v>#REF!</v>
      </c>
      <c r="AY202" s="31" t="e">
        <f t="shared" si="16"/>
        <v>#REF!</v>
      </c>
      <c r="AZ202" s="31" t="e">
        <f t="shared" si="17"/>
        <v>#REF!</v>
      </c>
      <c r="BA202" s="31" t="e">
        <f t="shared" si="18"/>
        <v>#REF!</v>
      </c>
      <c r="BB202" s="32" t="e">
        <f t="shared" si="19"/>
        <v>#REF!</v>
      </c>
      <c r="BC202" s="30" t="e">
        <f t="shared" si="39"/>
        <v>#REF!</v>
      </c>
      <c r="BD202" s="31" t="e">
        <f t="shared" si="21"/>
        <v>#REF!</v>
      </c>
      <c r="BE202" s="31" t="e">
        <f t="shared" si="22"/>
        <v>#REF!</v>
      </c>
      <c r="BF202" s="31" t="e">
        <f t="shared" si="23"/>
        <v>#REF!</v>
      </c>
      <c r="BG202" s="32" t="e">
        <f t="shared" si="24"/>
        <v>#REF!</v>
      </c>
    </row>
    <row r="203" spans="3:59" ht="15.75" thickBot="1" x14ac:dyDescent="0.3">
      <c r="C203" s="26">
        <v>110</v>
      </c>
      <c r="D203" s="27" t="s">
        <v>387</v>
      </c>
      <c r="E203" s="26">
        <v>27</v>
      </c>
      <c r="F203" s="35" t="s">
        <v>239</v>
      </c>
      <c r="G203" s="26">
        <v>554686</v>
      </c>
      <c r="H203" s="28" t="s">
        <v>258</v>
      </c>
      <c r="I203" s="29"/>
      <c r="K203" s="17">
        <f>SUMIF('RECAP PDV'!$E:$E,$G203,'RECAP PDV'!K:K)</f>
        <v>134.73374999999999</v>
      </c>
      <c r="L203" s="17"/>
      <c r="M203" s="18"/>
      <c r="N203" s="17">
        <f>SUMIF('RECAP PDV'!$E:$E,$G203,'RECAP PDV'!N:N)</f>
        <v>77.402000000000001</v>
      </c>
      <c r="O203" s="17"/>
      <c r="P203" s="18"/>
      <c r="Q203" s="16"/>
      <c r="R203" s="16"/>
      <c r="S203" s="18"/>
      <c r="T203" s="17">
        <f>SUMIF('RECAP PDV'!$E:$E,$G203,'RECAP PDV'!T:T)</f>
        <v>3</v>
      </c>
      <c r="U203" s="16"/>
      <c r="V203" s="18"/>
      <c r="W203" s="17"/>
      <c r="X203" s="16"/>
      <c r="Y203" s="18"/>
      <c r="Z203" s="17">
        <f>SUMIF('RECAP PDV'!E:E,G203,'RECAP PDV'!Z:Z)</f>
        <v>-1</v>
      </c>
      <c r="AA203" s="16"/>
      <c r="AB203" s="18"/>
      <c r="AI203" s="30" t="e">
        <f t="shared" si="35"/>
        <v>#REF!</v>
      </c>
      <c r="AJ203" s="31" t="e">
        <f t="shared" si="1"/>
        <v>#REF!</v>
      </c>
      <c r="AK203" s="31" t="e">
        <f t="shared" si="2"/>
        <v>#REF!</v>
      </c>
      <c r="AL203" s="31" t="e">
        <f t="shared" si="3"/>
        <v>#REF!</v>
      </c>
      <c r="AM203" s="32" t="e">
        <f t="shared" si="4"/>
        <v>#REF!</v>
      </c>
      <c r="AN203" s="30" t="e">
        <f t="shared" si="36"/>
        <v>#REF!</v>
      </c>
      <c r="AO203" s="31" t="e">
        <f t="shared" si="6"/>
        <v>#REF!</v>
      </c>
      <c r="AP203" s="31" t="e">
        <f t="shared" si="7"/>
        <v>#REF!</v>
      </c>
      <c r="AQ203" s="31" t="e">
        <f t="shared" si="8"/>
        <v>#REF!</v>
      </c>
      <c r="AR203" s="32" t="e">
        <f t="shared" si="9"/>
        <v>#REF!</v>
      </c>
      <c r="AS203" s="30" t="e">
        <f t="shared" si="37"/>
        <v>#REF!</v>
      </c>
      <c r="AT203" s="31" t="e">
        <f t="shared" si="11"/>
        <v>#REF!</v>
      </c>
      <c r="AU203" s="31" t="e">
        <f t="shared" si="12"/>
        <v>#REF!</v>
      </c>
      <c r="AV203" s="31" t="e">
        <f t="shared" si="13"/>
        <v>#REF!</v>
      </c>
      <c r="AW203" s="32" t="e">
        <f t="shared" si="14"/>
        <v>#REF!</v>
      </c>
      <c r="AX203" s="30" t="e">
        <f t="shared" si="38"/>
        <v>#REF!</v>
      </c>
      <c r="AY203" s="31" t="e">
        <f t="shared" si="16"/>
        <v>#REF!</v>
      </c>
      <c r="AZ203" s="31" t="e">
        <f t="shared" si="17"/>
        <v>#REF!</v>
      </c>
      <c r="BA203" s="31" t="e">
        <f t="shared" si="18"/>
        <v>#REF!</v>
      </c>
      <c r="BB203" s="32" t="e">
        <f t="shared" si="19"/>
        <v>#REF!</v>
      </c>
      <c r="BC203" s="30" t="e">
        <f t="shared" si="39"/>
        <v>#REF!</v>
      </c>
      <c r="BD203" s="31" t="e">
        <f t="shared" si="21"/>
        <v>#REF!</v>
      </c>
      <c r="BE203" s="31" t="e">
        <f t="shared" si="22"/>
        <v>#REF!</v>
      </c>
      <c r="BF203" s="31" t="e">
        <f t="shared" si="23"/>
        <v>#REF!</v>
      </c>
      <c r="BG203" s="32" t="e">
        <f t="shared" si="24"/>
        <v>#REF!</v>
      </c>
    </row>
    <row r="204" spans="3:59" ht="15.75" thickBot="1" x14ac:dyDescent="0.3">
      <c r="C204" s="26">
        <v>110</v>
      </c>
      <c r="D204" s="27" t="s">
        <v>387</v>
      </c>
      <c r="E204" s="26">
        <v>27</v>
      </c>
      <c r="F204" s="35" t="s">
        <v>239</v>
      </c>
      <c r="G204" s="26">
        <v>454696</v>
      </c>
      <c r="H204" s="35" t="s">
        <v>259</v>
      </c>
      <c r="I204" s="29"/>
      <c r="K204" s="17">
        <f>SUMIF('RECAP PDV'!$E:$E,$G204,'RECAP PDV'!K:K)</f>
        <v>477.41427999999996</v>
      </c>
      <c r="L204" s="17"/>
      <c r="M204" s="18"/>
      <c r="N204" s="17">
        <f>SUMIF('RECAP PDV'!$E:$E,$G204,'RECAP PDV'!N:N)</f>
        <v>2120.4059999999999</v>
      </c>
      <c r="O204" s="17"/>
      <c r="P204" s="18"/>
      <c r="Q204" s="16"/>
      <c r="R204" s="16"/>
      <c r="S204" s="18"/>
      <c r="T204" s="17">
        <f>SUMIF('RECAP PDV'!$E:$E,$G204,'RECAP PDV'!T:T)</f>
        <v>22</v>
      </c>
      <c r="U204" s="16"/>
      <c r="V204" s="18"/>
      <c r="W204" s="17"/>
      <c r="X204" s="16"/>
      <c r="Y204" s="18"/>
      <c r="Z204" s="17">
        <f>SUMIF('RECAP PDV'!E:E,G204,'RECAP PDV'!Z:Z)</f>
        <v>7</v>
      </c>
      <c r="AA204" s="16"/>
      <c r="AB204" s="18"/>
      <c r="AI204" s="30" t="e">
        <f t="shared" si="35"/>
        <v>#REF!</v>
      </c>
      <c r="AJ204" s="31" t="e">
        <f t="shared" si="1"/>
        <v>#REF!</v>
      </c>
      <c r="AK204" s="31" t="e">
        <f t="shared" si="2"/>
        <v>#REF!</v>
      </c>
      <c r="AL204" s="31" t="e">
        <f t="shared" si="3"/>
        <v>#REF!</v>
      </c>
      <c r="AM204" s="32" t="e">
        <f t="shared" si="4"/>
        <v>#REF!</v>
      </c>
      <c r="AN204" s="30" t="e">
        <f t="shared" si="36"/>
        <v>#REF!</v>
      </c>
      <c r="AO204" s="31" t="e">
        <f t="shared" si="6"/>
        <v>#REF!</v>
      </c>
      <c r="AP204" s="31" t="e">
        <f t="shared" si="7"/>
        <v>#REF!</v>
      </c>
      <c r="AQ204" s="31" t="e">
        <f t="shared" si="8"/>
        <v>#REF!</v>
      </c>
      <c r="AR204" s="32" t="e">
        <f t="shared" si="9"/>
        <v>#REF!</v>
      </c>
      <c r="AS204" s="30" t="e">
        <f t="shared" si="37"/>
        <v>#REF!</v>
      </c>
      <c r="AT204" s="31" t="e">
        <f t="shared" si="11"/>
        <v>#REF!</v>
      </c>
      <c r="AU204" s="31" t="e">
        <f t="shared" si="12"/>
        <v>#REF!</v>
      </c>
      <c r="AV204" s="31" t="e">
        <f t="shared" si="13"/>
        <v>#REF!</v>
      </c>
      <c r="AW204" s="32" t="e">
        <f t="shared" si="14"/>
        <v>#REF!</v>
      </c>
      <c r="AX204" s="30" t="e">
        <f t="shared" si="38"/>
        <v>#REF!</v>
      </c>
      <c r="AY204" s="31" t="e">
        <f t="shared" si="16"/>
        <v>#REF!</v>
      </c>
      <c r="AZ204" s="31" t="e">
        <f t="shared" si="17"/>
        <v>#REF!</v>
      </c>
      <c r="BA204" s="31" t="e">
        <f t="shared" si="18"/>
        <v>#REF!</v>
      </c>
      <c r="BB204" s="32" t="e">
        <f t="shared" si="19"/>
        <v>#REF!</v>
      </c>
      <c r="BC204" s="30" t="e">
        <f t="shared" si="39"/>
        <v>#REF!</v>
      </c>
      <c r="BD204" s="31" t="e">
        <f t="shared" si="21"/>
        <v>#REF!</v>
      </c>
      <c r="BE204" s="31" t="e">
        <f t="shared" si="22"/>
        <v>#REF!</v>
      </c>
      <c r="BF204" s="31" t="e">
        <f t="shared" si="23"/>
        <v>#REF!</v>
      </c>
      <c r="BG204" s="32" t="e">
        <f t="shared" si="24"/>
        <v>#REF!</v>
      </c>
    </row>
    <row r="205" spans="3:59" ht="15.75" thickBot="1" x14ac:dyDescent="0.3">
      <c r="C205" s="26">
        <v>110</v>
      </c>
      <c r="D205" s="27" t="s">
        <v>387</v>
      </c>
      <c r="E205" s="26">
        <v>31</v>
      </c>
      <c r="F205" s="35" t="s">
        <v>260</v>
      </c>
      <c r="G205" s="26">
        <v>455151</v>
      </c>
      <c r="H205" s="28" t="s">
        <v>261</v>
      </c>
      <c r="I205" s="29"/>
      <c r="K205" s="17">
        <f>SUMIF('RECAP PDV'!$E:$E,$G205,'RECAP PDV'!K:K)</f>
        <v>367.67246999999998</v>
      </c>
      <c r="L205" s="17"/>
      <c r="M205" s="18"/>
      <c r="N205" s="17">
        <f>SUMIF('RECAP PDV'!$E:$E,$G205,'RECAP PDV'!N:N)</f>
        <v>536.73472000000004</v>
      </c>
      <c r="O205" s="17"/>
      <c r="P205" s="18"/>
      <c r="Q205" s="16"/>
      <c r="R205" s="16"/>
      <c r="S205" s="18"/>
      <c r="T205" s="17">
        <f>SUMIF('RECAP PDV'!$E:$E,$G205,'RECAP PDV'!T:T)</f>
        <v>26</v>
      </c>
      <c r="U205" s="16"/>
      <c r="V205" s="18"/>
      <c r="W205" s="17"/>
      <c r="X205" s="16"/>
      <c r="Y205" s="18"/>
      <c r="Z205" s="17">
        <f>SUMIF('RECAP PDV'!E:E,G205,'RECAP PDV'!Z:Z)</f>
        <v>12</v>
      </c>
      <c r="AA205" s="16"/>
      <c r="AB205" s="18"/>
      <c r="AI205" s="30" t="e">
        <f t="shared" si="35"/>
        <v>#REF!</v>
      </c>
      <c r="AJ205" s="31" t="e">
        <f t="shared" si="1"/>
        <v>#REF!</v>
      </c>
      <c r="AK205" s="31" t="e">
        <f t="shared" si="2"/>
        <v>#REF!</v>
      </c>
      <c r="AL205" s="31" t="e">
        <f t="shared" si="3"/>
        <v>#REF!</v>
      </c>
      <c r="AM205" s="32" t="e">
        <f t="shared" si="4"/>
        <v>#REF!</v>
      </c>
      <c r="AN205" s="30" t="e">
        <f t="shared" si="36"/>
        <v>#REF!</v>
      </c>
      <c r="AO205" s="31" t="e">
        <f t="shared" si="6"/>
        <v>#REF!</v>
      </c>
      <c r="AP205" s="31" t="e">
        <f t="shared" si="7"/>
        <v>#REF!</v>
      </c>
      <c r="AQ205" s="31" t="e">
        <f t="shared" si="8"/>
        <v>#REF!</v>
      </c>
      <c r="AR205" s="32" t="e">
        <f t="shared" si="9"/>
        <v>#REF!</v>
      </c>
      <c r="AS205" s="30" t="e">
        <f t="shared" si="37"/>
        <v>#REF!</v>
      </c>
      <c r="AT205" s="31" t="e">
        <f t="shared" si="11"/>
        <v>#REF!</v>
      </c>
      <c r="AU205" s="31" t="e">
        <f t="shared" si="12"/>
        <v>#REF!</v>
      </c>
      <c r="AV205" s="31" t="e">
        <f t="shared" si="13"/>
        <v>#REF!</v>
      </c>
      <c r="AW205" s="32" t="e">
        <f t="shared" si="14"/>
        <v>#REF!</v>
      </c>
      <c r="AX205" s="30" t="e">
        <f t="shared" si="38"/>
        <v>#REF!</v>
      </c>
      <c r="AY205" s="31" t="e">
        <f t="shared" si="16"/>
        <v>#REF!</v>
      </c>
      <c r="AZ205" s="31" t="e">
        <f t="shared" si="17"/>
        <v>#REF!</v>
      </c>
      <c r="BA205" s="31" t="e">
        <f t="shared" si="18"/>
        <v>#REF!</v>
      </c>
      <c r="BB205" s="32" t="e">
        <f t="shared" si="19"/>
        <v>#REF!</v>
      </c>
      <c r="BC205" s="30" t="e">
        <f t="shared" si="39"/>
        <v>#REF!</v>
      </c>
      <c r="BD205" s="31" t="e">
        <f t="shared" si="21"/>
        <v>#REF!</v>
      </c>
      <c r="BE205" s="31" t="e">
        <f t="shared" si="22"/>
        <v>#REF!</v>
      </c>
      <c r="BF205" s="31" t="e">
        <f t="shared" si="23"/>
        <v>#REF!</v>
      </c>
      <c r="BG205" s="32" t="e">
        <f t="shared" si="24"/>
        <v>#REF!</v>
      </c>
    </row>
    <row r="206" spans="3:59" ht="15.75" thickBot="1" x14ac:dyDescent="0.3">
      <c r="C206" s="26">
        <v>110</v>
      </c>
      <c r="D206" s="27" t="s">
        <v>387</v>
      </c>
      <c r="E206" s="26">
        <v>31</v>
      </c>
      <c r="F206" s="28" t="s">
        <v>260</v>
      </c>
      <c r="G206" s="26">
        <v>455231</v>
      </c>
      <c r="H206" s="28" t="s">
        <v>262</v>
      </c>
      <c r="I206" s="29"/>
      <c r="K206" s="17">
        <f>SUMIF('RECAP PDV'!$E:$E,$G206,'RECAP PDV'!K:K)</f>
        <v>-314.64084000000003</v>
      </c>
      <c r="L206" s="17"/>
      <c r="M206" s="18"/>
      <c r="N206" s="17">
        <f>SUMIF('RECAP PDV'!$E:$E,$G206,'RECAP PDV'!N:N)</f>
        <v>78.523309999999995</v>
      </c>
      <c r="O206" s="17"/>
      <c r="P206" s="18"/>
      <c r="Q206" s="16"/>
      <c r="R206" s="16"/>
      <c r="S206" s="18"/>
      <c r="T206" s="17">
        <f>SUMIF('RECAP PDV'!$E:$E,$G206,'RECAP PDV'!T:T)</f>
        <v>6</v>
      </c>
      <c r="U206" s="16"/>
      <c r="V206" s="18"/>
      <c r="W206" s="17"/>
      <c r="X206" s="16"/>
      <c r="Y206" s="18"/>
      <c r="Z206" s="17">
        <f>SUMIF('RECAP PDV'!E:E,G206,'RECAP PDV'!Z:Z)</f>
        <v>1</v>
      </c>
      <c r="AA206" s="16"/>
      <c r="AB206" s="18"/>
      <c r="AI206" s="30" t="e">
        <f t="shared" si="35"/>
        <v>#REF!</v>
      </c>
      <c r="AJ206" s="31" t="e">
        <f t="shared" si="1"/>
        <v>#REF!</v>
      </c>
      <c r="AK206" s="31" t="e">
        <f t="shared" si="2"/>
        <v>#REF!</v>
      </c>
      <c r="AL206" s="31" t="e">
        <f t="shared" si="3"/>
        <v>#REF!</v>
      </c>
      <c r="AM206" s="32" t="e">
        <f t="shared" si="4"/>
        <v>#REF!</v>
      </c>
      <c r="AN206" s="30" t="e">
        <f t="shared" si="36"/>
        <v>#REF!</v>
      </c>
      <c r="AO206" s="31" t="e">
        <f t="shared" si="6"/>
        <v>#REF!</v>
      </c>
      <c r="AP206" s="31" t="e">
        <f t="shared" si="7"/>
        <v>#REF!</v>
      </c>
      <c r="AQ206" s="31" t="e">
        <f t="shared" si="8"/>
        <v>#REF!</v>
      </c>
      <c r="AR206" s="32" t="e">
        <f t="shared" si="9"/>
        <v>#REF!</v>
      </c>
      <c r="AS206" s="30" t="e">
        <f t="shared" si="37"/>
        <v>#REF!</v>
      </c>
      <c r="AT206" s="31" t="e">
        <f t="shared" si="11"/>
        <v>#REF!</v>
      </c>
      <c r="AU206" s="31" t="e">
        <f t="shared" si="12"/>
        <v>#REF!</v>
      </c>
      <c r="AV206" s="31" t="e">
        <f t="shared" si="13"/>
        <v>#REF!</v>
      </c>
      <c r="AW206" s="32" t="e">
        <f t="shared" si="14"/>
        <v>#REF!</v>
      </c>
      <c r="AX206" s="30" t="e">
        <f t="shared" si="38"/>
        <v>#REF!</v>
      </c>
      <c r="AY206" s="31" t="e">
        <f t="shared" si="16"/>
        <v>#REF!</v>
      </c>
      <c r="AZ206" s="31" t="e">
        <f t="shared" si="17"/>
        <v>#REF!</v>
      </c>
      <c r="BA206" s="31" t="e">
        <f t="shared" si="18"/>
        <v>#REF!</v>
      </c>
      <c r="BB206" s="32" t="e">
        <f t="shared" si="19"/>
        <v>#REF!</v>
      </c>
      <c r="BC206" s="30" t="e">
        <f t="shared" si="39"/>
        <v>#REF!</v>
      </c>
      <c r="BD206" s="31" t="e">
        <f t="shared" si="21"/>
        <v>#REF!</v>
      </c>
      <c r="BE206" s="31" t="e">
        <f t="shared" si="22"/>
        <v>#REF!</v>
      </c>
      <c r="BF206" s="31" t="e">
        <f t="shared" si="23"/>
        <v>#REF!</v>
      </c>
      <c r="BG206" s="32" t="e">
        <f t="shared" si="24"/>
        <v>#REF!</v>
      </c>
    </row>
    <row r="207" spans="3:59" ht="15.75" thickBot="1" x14ac:dyDescent="0.3">
      <c r="C207" s="26">
        <v>110</v>
      </c>
      <c r="D207" s="27" t="s">
        <v>387</v>
      </c>
      <c r="E207" s="26">
        <v>31</v>
      </c>
      <c r="F207" s="28" t="s">
        <v>260</v>
      </c>
      <c r="G207" s="26">
        <v>455298</v>
      </c>
      <c r="H207" s="28" t="s">
        <v>263</v>
      </c>
      <c r="I207" s="29"/>
      <c r="K207" s="17">
        <f>SUMIF('RECAP PDV'!$E:$E,$G207,'RECAP PDV'!K:K)</f>
        <v>523.54334999999992</v>
      </c>
      <c r="L207" s="17"/>
      <c r="M207" s="18"/>
      <c r="N207" s="17">
        <f>SUMIF('RECAP PDV'!$E:$E,$G207,'RECAP PDV'!N:N)</f>
        <v>108</v>
      </c>
      <c r="O207" s="17"/>
      <c r="P207" s="18"/>
      <c r="Q207" s="16"/>
      <c r="R207" s="16"/>
      <c r="S207" s="18"/>
      <c r="T207" s="17">
        <f>SUMIF('RECAP PDV'!$E:$E,$G207,'RECAP PDV'!T:T)</f>
        <v>4</v>
      </c>
      <c r="U207" s="16"/>
      <c r="V207" s="18"/>
      <c r="W207" s="17"/>
      <c r="X207" s="16"/>
      <c r="Y207" s="18"/>
      <c r="Z207" s="17">
        <f>SUMIF('RECAP PDV'!E:E,G207,'RECAP PDV'!Z:Z)</f>
        <v>3</v>
      </c>
      <c r="AA207" s="16"/>
      <c r="AB207" s="18"/>
      <c r="AI207" s="30" t="e">
        <f t="shared" si="35"/>
        <v>#REF!</v>
      </c>
      <c r="AJ207" s="31" t="e">
        <f t="shared" si="1"/>
        <v>#REF!</v>
      </c>
      <c r="AK207" s="31" t="e">
        <f t="shared" si="2"/>
        <v>#REF!</v>
      </c>
      <c r="AL207" s="31" t="e">
        <f t="shared" si="3"/>
        <v>#REF!</v>
      </c>
      <c r="AM207" s="32" t="e">
        <f t="shared" si="4"/>
        <v>#REF!</v>
      </c>
      <c r="AN207" s="30" t="e">
        <f t="shared" si="36"/>
        <v>#REF!</v>
      </c>
      <c r="AO207" s="31" t="e">
        <f t="shared" si="6"/>
        <v>#REF!</v>
      </c>
      <c r="AP207" s="31" t="e">
        <f t="shared" si="7"/>
        <v>#REF!</v>
      </c>
      <c r="AQ207" s="31" t="e">
        <f t="shared" si="8"/>
        <v>#REF!</v>
      </c>
      <c r="AR207" s="32" t="e">
        <f t="shared" si="9"/>
        <v>#REF!</v>
      </c>
      <c r="AS207" s="30" t="e">
        <f t="shared" si="37"/>
        <v>#REF!</v>
      </c>
      <c r="AT207" s="31" t="e">
        <f t="shared" si="11"/>
        <v>#REF!</v>
      </c>
      <c r="AU207" s="31" t="e">
        <f t="shared" si="12"/>
        <v>#REF!</v>
      </c>
      <c r="AV207" s="31" t="e">
        <f t="shared" si="13"/>
        <v>#REF!</v>
      </c>
      <c r="AW207" s="32" t="e">
        <f t="shared" si="14"/>
        <v>#REF!</v>
      </c>
      <c r="AX207" s="30" t="e">
        <f t="shared" si="38"/>
        <v>#REF!</v>
      </c>
      <c r="AY207" s="31" t="e">
        <f t="shared" si="16"/>
        <v>#REF!</v>
      </c>
      <c r="AZ207" s="31" t="e">
        <f t="shared" si="17"/>
        <v>#REF!</v>
      </c>
      <c r="BA207" s="31" t="e">
        <f t="shared" si="18"/>
        <v>#REF!</v>
      </c>
      <c r="BB207" s="32" t="e">
        <f t="shared" si="19"/>
        <v>#REF!</v>
      </c>
      <c r="BC207" s="30" t="e">
        <f t="shared" si="39"/>
        <v>#REF!</v>
      </c>
      <c r="BD207" s="31" t="e">
        <f t="shared" si="21"/>
        <v>#REF!</v>
      </c>
      <c r="BE207" s="31" t="e">
        <f t="shared" si="22"/>
        <v>#REF!</v>
      </c>
      <c r="BF207" s="31" t="e">
        <f t="shared" si="23"/>
        <v>#REF!</v>
      </c>
      <c r="BG207" s="32" t="e">
        <f t="shared" si="24"/>
        <v>#REF!</v>
      </c>
    </row>
    <row r="208" spans="3:59" ht="15.75" thickBot="1" x14ac:dyDescent="0.3">
      <c r="C208" s="26">
        <v>110</v>
      </c>
      <c r="D208" s="27" t="s">
        <v>387</v>
      </c>
      <c r="E208" s="26">
        <v>31</v>
      </c>
      <c r="F208" s="28" t="s">
        <v>260</v>
      </c>
      <c r="G208" s="26">
        <v>555406</v>
      </c>
      <c r="H208" s="28" t="s">
        <v>264</v>
      </c>
      <c r="I208" s="29"/>
      <c r="K208" s="17">
        <f>SUMIF('RECAP PDV'!$E:$E,$G208,'RECAP PDV'!K:K)</f>
        <v>-44.54798999999997</v>
      </c>
      <c r="L208" s="17"/>
      <c r="M208" s="18"/>
      <c r="N208" s="17">
        <f>SUMIF('RECAP PDV'!$E:$E,$G208,'RECAP PDV'!N:N)</f>
        <v>6.5</v>
      </c>
      <c r="O208" s="17"/>
      <c r="P208" s="18"/>
      <c r="Q208" s="16"/>
      <c r="R208" s="16"/>
      <c r="S208" s="18"/>
      <c r="T208" s="17">
        <f>SUMIF('RECAP PDV'!$E:$E,$G208,'RECAP PDV'!T:T)</f>
        <v>10</v>
      </c>
      <c r="U208" s="16"/>
      <c r="V208" s="18"/>
      <c r="W208" s="17"/>
      <c r="X208" s="16"/>
      <c r="Y208" s="18"/>
      <c r="Z208" s="17">
        <f>SUMIF('RECAP PDV'!E:E,G208,'RECAP PDV'!Z:Z)</f>
        <v>-1</v>
      </c>
      <c r="AA208" s="16"/>
      <c r="AB208" s="18"/>
      <c r="AI208" s="30" t="e">
        <f t="shared" si="35"/>
        <v>#REF!</v>
      </c>
      <c r="AJ208" s="31" t="e">
        <f t="shared" si="1"/>
        <v>#REF!</v>
      </c>
      <c r="AK208" s="31" t="e">
        <f t="shared" si="2"/>
        <v>#REF!</v>
      </c>
      <c r="AL208" s="31" t="e">
        <f t="shared" si="3"/>
        <v>#REF!</v>
      </c>
      <c r="AM208" s="32" t="e">
        <f t="shared" si="4"/>
        <v>#REF!</v>
      </c>
      <c r="AN208" s="30" t="e">
        <f t="shared" si="36"/>
        <v>#REF!</v>
      </c>
      <c r="AO208" s="31" t="e">
        <f t="shared" si="6"/>
        <v>#REF!</v>
      </c>
      <c r="AP208" s="31" t="e">
        <f t="shared" si="7"/>
        <v>#REF!</v>
      </c>
      <c r="AQ208" s="31" t="e">
        <f t="shared" si="8"/>
        <v>#REF!</v>
      </c>
      <c r="AR208" s="32" t="e">
        <f t="shared" si="9"/>
        <v>#REF!</v>
      </c>
      <c r="AS208" s="30" t="e">
        <f t="shared" si="37"/>
        <v>#REF!</v>
      </c>
      <c r="AT208" s="31" t="e">
        <f t="shared" si="11"/>
        <v>#REF!</v>
      </c>
      <c r="AU208" s="31" t="e">
        <f t="shared" si="12"/>
        <v>#REF!</v>
      </c>
      <c r="AV208" s="31" t="e">
        <f t="shared" si="13"/>
        <v>#REF!</v>
      </c>
      <c r="AW208" s="32" t="e">
        <f t="shared" si="14"/>
        <v>#REF!</v>
      </c>
      <c r="AX208" s="30" t="e">
        <f t="shared" si="38"/>
        <v>#REF!</v>
      </c>
      <c r="AY208" s="31" t="e">
        <f t="shared" si="16"/>
        <v>#REF!</v>
      </c>
      <c r="AZ208" s="31" t="e">
        <f t="shared" si="17"/>
        <v>#REF!</v>
      </c>
      <c r="BA208" s="31" t="e">
        <f t="shared" si="18"/>
        <v>#REF!</v>
      </c>
      <c r="BB208" s="32" t="e">
        <f t="shared" si="19"/>
        <v>#REF!</v>
      </c>
      <c r="BC208" s="30" t="e">
        <f t="shared" si="39"/>
        <v>#REF!</v>
      </c>
      <c r="BD208" s="31" t="e">
        <f t="shared" si="21"/>
        <v>#REF!</v>
      </c>
      <c r="BE208" s="31" t="e">
        <f t="shared" si="22"/>
        <v>#REF!</v>
      </c>
      <c r="BF208" s="31" t="e">
        <f t="shared" si="23"/>
        <v>#REF!</v>
      </c>
      <c r="BG208" s="32" t="e">
        <f t="shared" si="24"/>
        <v>#REF!</v>
      </c>
    </row>
    <row r="209" spans="3:59" ht="15.75" thickBot="1" x14ac:dyDescent="0.3">
      <c r="C209" s="26">
        <v>110</v>
      </c>
      <c r="D209" s="27" t="s">
        <v>387</v>
      </c>
      <c r="E209" s="26">
        <v>31</v>
      </c>
      <c r="F209" s="28" t="s">
        <v>260</v>
      </c>
      <c r="G209" s="26">
        <v>554412</v>
      </c>
      <c r="H209" s="28" t="s">
        <v>265</v>
      </c>
      <c r="I209" s="29"/>
      <c r="K209" s="17">
        <f>SUMIF('RECAP PDV'!$E:$E,$G209,'RECAP PDV'!K:K)</f>
        <v>156.87112000000005</v>
      </c>
      <c r="L209" s="17"/>
      <c r="M209" s="18"/>
      <c r="N209" s="17">
        <f>SUMIF('RECAP PDV'!$E:$E,$G209,'RECAP PDV'!N:N)</f>
        <v>14.832000000000001</v>
      </c>
      <c r="O209" s="17"/>
      <c r="P209" s="18"/>
      <c r="Q209" s="16"/>
      <c r="R209" s="16"/>
      <c r="S209" s="18"/>
      <c r="T209" s="17">
        <f>SUMIF('RECAP PDV'!$E:$E,$G209,'RECAP PDV'!T:T)</f>
        <v>2</v>
      </c>
      <c r="U209" s="16"/>
      <c r="V209" s="18"/>
      <c r="W209" s="17"/>
      <c r="X209" s="16"/>
      <c r="Y209" s="18"/>
      <c r="Z209" s="17">
        <f>SUMIF('RECAP PDV'!E:E,G209,'RECAP PDV'!Z:Z)</f>
        <v>-4</v>
      </c>
      <c r="AA209" s="16"/>
      <c r="AB209" s="18"/>
      <c r="AI209" s="30" t="e">
        <f t="shared" si="35"/>
        <v>#REF!</v>
      </c>
      <c r="AJ209" s="31" t="e">
        <f t="shared" si="1"/>
        <v>#REF!</v>
      </c>
      <c r="AK209" s="31" t="e">
        <f t="shared" si="2"/>
        <v>#REF!</v>
      </c>
      <c r="AL209" s="31" t="e">
        <f t="shared" si="3"/>
        <v>#REF!</v>
      </c>
      <c r="AM209" s="32" t="e">
        <f t="shared" si="4"/>
        <v>#REF!</v>
      </c>
      <c r="AN209" s="30" t="e">
        <f t="shared" si="36"/>
        <v>#REF!</v>
      </c>
      <c r="AO209" s="31" t="e">
        <f t="shared" si="6"/>
        <v>#REF!</v>
      </c>
      <c r="AP209" s="31" t="e">
        <f t="shared" si="7"/>
        <v>#REF!</v>
      </c>
      <c r="AQ209" s="31" t="e">
        <f t="shared" si="8"/>
        <v>#REF!</v>
      </c>
      <c r="AR209" s="32" t="e">
        <f t="shared" si="9"/>
        <v>#REF!</v>
      </c>
      <c r="AS209" s="30" t="e">
        <f t="shared" si="37"/>
        <v>#REF!</v>
      </c>
      <c r="AT209" s="31" t="e">
        <f t="shared" si="11"/>
        <v>#REF!</v>
      </c>
      <c r="AU209" s="31" t="e">
        <f t="shared" si="12"/>
        <v>#REF!</v>
      </c>
      <c r="AV209" s="31" t="e">
        <f t="shared" si="13"/>
        <v>#REF!</v>
      </c>
      <c r="AW209" s="32" t="e">
        <f t="shared" si="14"/>
        <v>#REF!</v>
      </c>
      <c r="AX209" s="30" t="e">
        <f t="shared" si="38"/>
        <v>#REF!</v>
      </c>
      <c r="AY209" s="31" t="e">
        <f t="shared" si="16"/>
        <v>#REF!</v>
      </c>
      <c r="AZ209" s="31" t="e">
        <f t="shared" si="17"/>
        <v>#REF!</v>
      </c>
      <c r="BA209" s="31" t="e">
        <f t="shared" si="18"/>
        <v>#REF!</v>
      </c>
      <c r="BB209" s="32" t="e">
        <f t="shared" si="19"/>
        <v>#REF!</v>
      </c>
      <c r="BC209" s="30" t="e">
        <f t="shared" si="39"/>
        <v>#REF!</v>
      </c>
      <c r="BD209" s="31" t="e">
        <f t="shared" si="21"/>
        <v>#REF!</v>
      </c>
      <c r="BE209" s="31" t="e">
        <f t="shared" si="22"/>
        <v>#REF!</v>
      </c>
      <c r="BF209" s="31" t="e">
        <f t="shared" si="23"/>
        <v>#REF!</v>
      </c>
      <c r="BG209" s="32" t="e">
        <f t="shared" si="24"/>
        <v>#REF!</v>
      </c>
    </row>
    <row r="210" spans="3:59" ht="15.75" thickBot="1" x14ac:dyDescent="0.3">
      <c r="C210" s="26">
        <v>110</v>
      </c>
      <c r="D210" s="27" t="s">
        <v>387</v>
      </c>
      <c r="E210" s="26">
        <v>31</v>
      </c>
      <c r="F210" s="28" t="s">
        <v>260</v>
      </c>
      <c r="G210" s="26">
        <v>554413</v>
      </c>
      <c r="H210" s="28" t="s">
        <v>266</v>
      </c>
      <c r="I210" s="29"/>
      <c r="K210" s="17">
        <f>SUMIF('RECAP PDV'!$E:$E,$G210,'RECAP PDV'!K:K)</f>
        <v>18.577260000000024</v>
      </c>
      <c r="L210" s="17"/>
      <c r="M210" s="18"/>
      <c r="N210" s="17">
        <f>SUMIF('RECAP PDV'!$E:$E,$G210,'RECAP PDV'!N:N)</f>
        <v>35</v>
      </c>
      <c r="O210" s="17"/>
      <c r="P210" s="18"/>
      <c r="Q210" s="16"/>
      <c r="R210" s="16"/>
      <c r="S210" s="18"/>
      <c r="T210" s="17">
        <f>SUMIF('RECAP PDV'!$E:$E,$G210,'RECAP PDV'!T:T)</f>
        <v>4</v>
      </c>
      <c r="U210" s="16"/>
      <c r="V210" s="18"/>
      <c r="W210" s="17"/>
      <c r="X210" s="16"/>
      <c r="Y210" s="18"/>
      <c r="Z210" s="17">
        <f>SUMIF('RECAP PDV'!E:E,G210,'RECAP PDV'!Z:Z)</f>
        <v>-1</v>
      </c>
      <c r="AA210" s="16"/>
      <c r="AB210" s="18"/>
      <c r="AI210" s="30" t="e">
        <f t="shared" si="35"/>
        <v>#REF!</v>
      </c>
      <c r="AJ210" s="31" t="e">
        <f t="shared" si="1"/>
        <v>#REF!</v>
      </c>
      <c r="AK210" s="31" t="e">
        <f t="shared" si="2"/>
        <v>#REF!</v>
      </c>
      <c r="AL210" s="31" t="e">
        <f t="shared" si="3"/>
        <v>#REF!</v>
      </c>
      <c r="AM210" s="32" t="e">
        <f t="shared" si="4"/>
        <v>#REF!</v>
      </c>
      <c r="AN210" s="30" t="e">
        <f t="shared" si="36"/>
        <v>#REF!</v>
      </c>
      <c r="AO210" s="31" t="e">
        <f t="shared" si="6"/>
        <v>#REF!</v>
      </c>
      <c r="AP210" s="31" t="e">
        <f t="shared" si="7"/>
        <v>#REF!</v>
      </c>
      <c r="AQ210" s="31" t="e">
        <f t="shared" si="8"/>
        <v>#REF!</v>
      </c>
      <c r="AR210" s="32" t="e">
        <f t="shared" si="9"/>
        <v>#REF!</v>
      </c>
      <c r="AS210" s="30" t="e">
        <f t="shared" si="37"/>
        <v>#REF!</v>
      </c>
      <c r="AT210" s="31" t="e">
        <f t="shared" si="11"/>
        <v>#REF!</v>
      </c>
      <c r="AU210" s="31" t="e">
        <f t="shared" si="12"/>
        <v>#REF!</v>
      </c>
      <c r="AV210" s="31" t="e">
        <f t="shared" si="13"/>
        <v>#REF!</v>
      </c>
      <c r="AW210" s="32" t="e">
        <f t="shared" si="14"/>
        <v>#REF!</v>
      </c>
      <c r="AX210" s="30" t="e">
        <f t="shared" si="38"/>
        <v>#REF!</v>
      </c>
      <c r="AY210" s="31" t="e">
        <f t="shared" si="16"/>
        <v>#REF!</v>
      </c>
      <c r="AZ210" s="31" t="e">
        <f t="shared" si="17"/>
        <v>#REF!</v>
      </c>
      <c r="BA210" s="31" t="e">
        <f t="shared" si="18"/>
        <v>#REF!</v>
      </c>
      <c r="BB210" s="32" t="e">
        <f t="shared" si="19"/>
        <v>#REF!</v>
      </c>
      <c r="BC210" s="30" t="e">
        <f t="shared" si="39"/>
        <v>#REF!</v>
      </c>
      <c r="BD210" s="31" t="e">
        <f t="shared" si="21"/>
        <v>#REF!</v>
      </c>
      <c r="BE210" s="31" t="e">
        <f t="shared" si="22"/>
        <v>#REF!</v>
      </c>
      <c r="BF210" s="31" t="e">
        <f t="shared" si="23"/>
        <v>#REF!</v>
      </c>
      <c r="BG210" s="32" t="e">
        <f t="shared" si="24"/>
        <v>#REF!</v>
      </c>
    </row>
    <row r="211" spans="3:59" ht="15.75" thickBot="1" x14ac:dyDescent="0.3">
      <c r="C211" s="26">
        <v>110</v>
      </c>
      <c r="D211" s="27" t="s">
        <v>387</v>
      </c>
      <c r="E211" s="26">
        <v>31</v>
      </c>
      <c r="F211" s="28" t="s">
        <v>260</v>
      </c>
      <c r="G211" s="26">
        <v>454414</v>
      </c>
      <c r="H211" s="28" t="s">
        <v>267</v>
      </c>
      <c r="I211" s="29"/>
      <c r="K211" s="17">
        <f>SUMIF('RECAP PDV'!$E:$E,$G211,'RECAP PDV'!K:K)</f>
        <v>371.10293999999999</v>
      </c>
      <c r="L211" s="17"/>
      <c r="M211" s="18"/>
      <c r="N211" s="17">
        <f>SUMIF('RECAP PDV'!$E:$E,$G211,'RECAP PDV'!N:N)</f>
        <v>300</v>
      </c>
      <c r="O211" s="17"/>
      <c r="P211" s="18"/>
      <c r="Q211" s="16"/>
      <c r="R211" s="16"/>
      <c r="S211" s="18"/>
      <c r="T211" s="17">
        <f>SUMIF('RECAP PDV'!$E:$E,$G211,'RECAP PDV'!T:T)</f>
        <v>5</v>
      </c>
      <c r="U211" s="16"/>
      <c r="V211" s="18"/>
      <c r="W211" s="17"/>
      <c r="X211" s="16"/>
      <c r="Y211" s="18"/>
      <c r="Z211" s="17">
        <f>SUMIF('RECAP PDV'!E:E,G211,'RECAP PDV'!Z:Z)</f>
        <v>-3</v>
      </c>
      <c r="AA211" s="16"/>
      <c r="AB211" s="18"/>
      <c r="AI211" s="30" t="e">
        <f t="shared" si="35"/>
        <v>#REF!</v>
      </c>
      <c r="AJ211" s="31" t="e">
        <f t="shared" si="1"/>
        <v>#REF!</v>
      </c>
      <c r="AK211" s="31" t="e">
        <f t="shared" si="2"/>
        <v>#REF!</v>
      </c>
      <c r="AL211" s="31" t="e">
        <f t="shared" si="3"/>
        <v>#REF!</v>
      </c>
      <c r="AM211" s="32" t="e">
        <f t="shared" si="4"/>
        <v>#REF!</v>
      </c>
      <c r="AN211" s="30" t="e">
        <f t="shared" si="36"/>
        <v>#REF!</v>
      </c>
      <c r="AO211" s="31" t="e">
        <f t="shared" si="6"/>
        <v>#REF!</v>
      </c>
      <c r="AP211" s="31" t="e">
        <f t="shared" si="7"/>
        <v>#REF!</v>
      </c>
      <c r="AQ211" s="31" t="e">
        <f t="shared" si="8"/>
        <v>#REF!</v>
      </c>
      <c r="AR211" s="32" t="e">
        <f t="shared" si="9"/>
        <v>#REF!</v>
      </c>
      <c r="AS211" s="30" t="e">
        <f t="shared" si="37"/>
        <v>#REF!</v>
      </c>
      <c r="AT211" s="31" t="e">
        <f t="shared" si="11"/>
        <v>#REF!</v>
      </c>
      <c r="AU211" s="31" t="e">
        <f t="shared" si="12"/>
        <v>#REF!</v>
      </c>
      <c r="AV211" s="31" t="e">
        <f t="shared" si="13"/>
        <v>#REF!</v>
      </c>
      <c r="AW211" s="32" t="e">
        <f t="shared" si="14"/>
        <v>#REF!</v>
      </c>
      <c r="AX211" s="30" t="e">
        <f t="shared" si="38"/>
        <v>#REF!</v>
      </c>
      <c r="AY211" s="31" t="e">
        <f t="shared" si="16"/>
        <v>#REF!</v>
      </c>
      <c r="AZ211" s="31" t="e">
        <f t="shared" si="17"/>
        <v>#REF!</v>
      </c>
      <c r="BA211" s="31" t="e">
        <f t="shared" si="18"/>
        <v>#REF!</v>
      </c>
      <c r="BB211" s="32" t="e">
        <f t="shared" si="19"/>
        <v>#REF!</v>
      </c>
      <c r="BC211" s="30" t="e">
        <f t="shared" si="39"/>
        <v>#REF!</v>
      </c>
      <c r="BD211" s="31" t="e">
        <f t="shared" si="21"/>
        <v>#REF!</v>
      </c>
      <c r="BE211" s="31" t="e">
        <f t="shared" si="22"/>
        <v>#REF!</v>
      </c>
      <c r="BF211" s="31" t="e">
        <f t="shared" si="23"/>
        <v>#REF!</v>
      </c>
      <c r="BG211" s="32" t="e">
        <f t="shared" si="24"/>
        <v>#REF!</v>
      </c>
    </row>
    <row r="212" spans="3:59" ht="15.75" thickBot="1" x14ac:dyDescent="0.3">
      <c r="C212" s="26">
        <v>110</v>
      </c>
      <c r="D212" s="27" t="s">
        <v>387</v>
      </c>
      <c r="E212" s="26">
        <v>31</v>
      </c>
      <c r="F212" s="28" t="s">
        <v>260</v>
      </c>
      <c r="G212" s="26">
        <v>455456</v>
      </c>
      <c r="H212" s="28" t="s">
        <v>268</v>
      </c>
      <c r="I212" s="29"/>
      <c r="K212" s="17">
        <f>SUMIF('RECAP PDV'!$E:$E,$G212,'RECAP PDV'!K:K)</f>
        <v>337.80428000000006</v>
      </c>
      <c r="L212" s="17"/>
      <c r="M212" s="18"/>
      <c r="N212" s="17">
        <f>SUMIF('RECAP PDV'!$E:$E,$G212,'RECAP PDV'!N:N)</f>
        <v>545.68799999999999</v>
      </c>
      <c r="O212" s="17"/>
      <c r="P212" s="18"/>
      <c r="Q212" s="16"/>
      <c r="R212" s="16"/>
      <c r="S212" s="18"/>
      <c r="T212" s="17">
        <f>SUMIF('RECAP PDV'!$E:$E,$G212,'RECAP PDV'!T:T)</f>
        <v>4</v>
      </c>
      <c r="U212" s="16"/>
      <c r="V212" s="18"/>
      <c r="W212" s="17"/>
      <c r="X212" s="16"/>
      <c r="Y212" s="18"/>
      <c r="Z212" s="17">
        <f>SUMIF('RECAP PDV'!E:E,G212,'RECAP PDV'!Z:Z)</f>
        <v>0</v>
      </c>
      <c r="AA212" s="16"/>
      <c r="AB212" s="18"/>
      <c r="AI212" s="30" t="e">
        <f t="shared" si="35"/>
        <v>#REF!</v>
      </c>
      <c r="AJ212" s="31" t="e">
        <f t="shared" si="1"/>
        <v>#REF!</v>
      </c>
      <c r="AK212" s="31" t="e">
        <f t="shared" si="2"/>
        <v>#REF!</v>
      </c>
      <c r="AL212" s="31" t="e">
        <f t="shared" si="3"/>
        <v>#REF!</v>
      </c>
      <c r="AM212" s="32" t="e">
        <f t="shared" si="4"/>
        <v>#REF!</v>
      </c>
      <c r="AN212" s="30" t="e">
        <f t="shared" si="36"/>
        <v>#REF!</v>
      </c>
      <c r="AO212" s="31" t="e">
        <f t="shared" si="6"/>
        <v>#REF!</v>
      </c>
      <c r="AP212" s="31" t="e">
        <f t="shared" si="7"/>
        <v>#REF!</v>
      </c>
      <c r="AQ212" s="31" t="e">
        <f t="shared" si="8"/>
        <v>#REF!</v>
      </c>
      <c r="AR212" s="32" t="e">
        <f t="shared" si="9"/>
        <v>#REF!</v>
      </c>
      <c r="AS212" s="30" t="e">
        <f t="shared" si="37"/>
        <v>#REF!</v>
      </c>
      <c r="AT212" s="31" t="e">
        <f t="shared" si="11"/>
        <v>#REF!</v>
      </c>
      <c r="AU212" s="31" t="e">
        <f t="shared" si="12"/>
        <v>#REF!</v>
      </c>
      <c r="AV212" s="31" t="e">
        <f t="shared" si="13"/>
        <v>#REF!</v>
      </c>
      <c r="AW212" s="32" t="e">
        <f t="shared" si="14"/>
        <v>#REF!</v>
      </c>
      <c r="AX212" s="30" t="e">
        <f t="shared" si="38"/>
        <v>#REF!</v>
      </c>
      <c r="AY212" s="31" t="e">
        <f t="shared" si="16"/>
        <v>#REF!</v>
      </c>
      <c r="AZ212" s="31" t="e">
        <f t="shared" si="17"/>
        <v>#REF!</v>
      </c>
      <c r="BA212" s="31" t="e">
        <f t="shared" si="18"/>
        <v>#REF!</v>
      </c>
      <c r="BB212" s="32" t="e">
        <f t="shared" si="19"/>
        <v>#REF!</v>
      </c>
      <c r="BC212" s="30" t="e">
        <f t="shared" si="39"/>
        <v>#REF!</v>
      </c>
      <c r="BD212" s="31" t="e">
        <f t="shared" si="21"/>
        <v>#REF!</v>
      </c>
      <c r="BE212" s="31" t="e">
        <f t="shared" si="22"/>
        <v>#REF!</v>
      </c>
      <c r="BF212" s="31" t="e">
        <f t="shared" si="23"/>
        <v>#REF!</v>
      </c>
      <c r="BG212" s="32" t="e">
        <f t="shared" si="24"/>
        <v>#REF!</v>
      </c>
    </row>
    <row r="213" spans="3:59" ht="15.75" thickBot="1" x14ac:dyDescent="0.3">
      <c r="C213" s="26">
        <v>110</v>
      </c>
      <c r="D213" s="27" t="s">
        <v>387</v>
      </c>
      <c r="E213" s="26">
        <v>31</v>
      </c>
      <c r="F213" s="28" t="s">
        <v>260</v>
      </c>
      <c r="G213" s="26">
        <v>455566</v>
      </c>
      <c r="H213" s="28" t="s">
        <v>269</v>
      </c>
      <c r="I213" s="29"/>
      <c r="K213" s="17">
        <f>SUMIF('RECAP PDV'!$E:$E,$G213,'RECAP PDV'!K:K)</f>
        <v>92.470019999999863</v>
      </c>
      <c r="L213" s="17"/>
      <c r="M213" s="18"/>
      <c r="N213" s="17">
        <f>SUMIF('RECAP PDV'!$E:$E,$G213,'RECAP PDV'!N:N)</f>
        <v>148.29563999999999</v>
      </c>
      <c r="O213" s="17"/>
      <c r="P213" s="18"/>
      <c r="Q213" s="16"/>
      <c r="R213" s="16"/>
      <c r="S213" s="18"/>
      <c r="T213" s="17">
        <f>SUMIF('RECAP PDV'!$E:$E,$G213,'RECAP PDV'!T:T)</f>
        <v>5</v>
      </c>
      <c r="U213" s="16"/>
      <c r="V213" s="18"/>
      <c r="W213" s="17"/>
      <c r="X213" s="16"/>
      <c r="Y213" s="18"/>
      <c r="Z213" s="17">
        <f>SUMIF('RECAP PDV'!E:E,G213,'RECAP PDV'!Z:Z)</f>
        <v>2</v>
      </c>
      <c r="AA213" s="16"/>
      <c r="AB213" s="18"/>
      <c r="AI213" s="30" t="e">
        <f t="shared" si="35"/>
        <v>#REF!</v>
      </c>
      <c r="AJ213" s="31" t="e">
        <f t="shared" si="1"/>
        <v>#REF!</v>
      </c>
      <c r="AK213" s="31" t="e">
        <f t="shared" si="2"/>
        <v>#REF!</v>
      </c>
      <c r="AL213" s="31" t="e">
        <f t="shared" si="3"/>
        <v>#REF!</v>
      </c>
      <c r="AM213" s="32" t="e">
        <f t="shared" si="4"/>
        <v>#REF!</v>
      </c>
      <c r="AN213" s="30" t="e">
        <f t="shared" si="36"/>
        <v>#REF!</v>
      </c>
      <c r="AO213" s="31" t="e">
        <f t="shared" si="6"/>
        <v>#REF!</v>
      </c>
      <c r="AP213" s="31" t="e">
        <f t="shared" si="7"/>
        <v>#REF!</v>
      </c>
      <c r="AQ213" s="31" t="e">
        <f t="shared" si="8"/>
        <v>#REF!</v>
      </c>
      <c r="AR213" s="32" t="e">
        <f t="shared" si="9"/>
        <v>#REF!</v>
      </c>
      <c r="AS213" s="30" t="e">
        <f t="shared" si="37"/>
        <v>#REF!</v>
      </c>
      <c r="AT213" s="31" t="e">
        <f t="shared" si="11"/>
        <v>#REF!</v>
      </c>
      <c r="AU213" s="31" t="e">
        <f t="shared" si="12"/>
        <v>#REF!</v>
      </c>
      <c r="AV213" s="31" t="e">
        <f t="shared" si="13"/>
        <v>#REF!</v>
      </c>
      <c r="AW213" s="32" t="e">
        <f t="shared" si="14"/>
        <v>#REF!</v>
      </c>
      <c r="AX213" s="30" t="e">
        <f t="shared" si="38"/>
        <v>#REF!</v>
      </c>
      <c r="AY213" s="31" t="e">
        <f t="shared" si="16"/>
        <v>#REF!</v>
      </c>
      <c r="AZ213" s="31" t="e">
        <f t="shared" si="17"/>
        <v>#REF!</v>
      </c>
      <c r="BA213" s="31" t="e">
        <f t="shared" si="18"/>
        <v>#REF!</v>
      </c>
      <c r="BB213" s="32" t="e">
        <f t="shared" si="19"/>
        <v>#REF!</v>
      </c>
      <c r="BC213" s="30" t="e">
        <f t="shared" si="39"/>
        <v>#REF!</v>
      </c>
      <c r="BD213" s="31" t="e">
        <f t="shared" si="21"/>
        <v>#REF!</v>
      </c>
      <c r="BE213" s="31" t="e">
        <f t="shared" si="22"/>
        <v>#REF!</v>
      </c>
      <c r="BF213" s="31" t="e">
        <f t="shared" si="23"/>
        <v>#REF!</v>
      </c>
      <c r="BG213" s="32" t="e">
        <f t="shared" si="24"/>
        <v>#REF!</v>
      </c>
    </row>
    <row r="214" spans="3:59" ht="15.75" thickBot="1" x14ac:dyDescent="0.3">
      <c r="C214" s="26">
        <v>110</v>
      </c>
      <c r="D214" s="27" t="s">
        <v>387</v>
      </c>
      <c r="E214" s="26">
        <v>31</v>
      </c>
      <c r="F214" s="28" t="s">
        <v>260</v>
      </c>
      <c r="G214" s="26">
        <v>455606</v>
      </c>
      <c r="H214" s="28" t="s">
        <v>270</v>
      </c>
      <c r="I214" s="29"/>
      <c r="K214" s="17">
        <f>SUMIF('RECAP PDV'!$E:$E,$G214,'RECAP PDV'!K:K)</f>
        <v>-82.705600000000018</v>
      </c>
      <c r="L214" s="17"/>
      <c r="M214" s="18"/>
      <c r="N214" s="17">
        <f>SUMIF('RECAP PDV'!$E:$E,$G214,'RECAP PDV'!N:N)</f>
        <v>184.5</v>
      </c>
      <c r="O214" s="17"/>
      <c r="P214" s="18"/>
      <c r="Q214" s="16"/>
      <c r="R214" s="16"/>
      <c r="S214" s="18"/>
      <c r="T214" s="17">
        <f>SUMIF('RECAP PDV'!$E:$E,$G214,'RECAP PDV'!T:T)</f>
        <v>6</v>
      </c>
      <c r="U214" s="16"/>
      <c r="V214" s="18"/>
      <c r="W214" s="17"/>
      <c r="X214" s="16"/>
      <c r="Y214" s="18"/>
      <c r="Z214" s="17">
        <f>SUMIF('RECAP PDV'!E:E,G214,'RECAP PDV'!Z:Z)</f>
        <v>3</v>
      </c>
      <c r="AA214" s="16"/>
      <c r="AB214" s="18"/>
      <c r="AI214" s="30" t="e">
        <f t="shared" si="35"/>
        <v>#REF!</v>
      </c>
      <c r="AJ214" s="31" t="e">
        <f t="shared" si="1"/>
        <v>#REF!</v>
      </c>
      <c r="AK214" s="31" t="e">
        <f t="shared" si="2"/>
        <v>#REF!</v>
      </c>
      <c r="AL214" s="31" t="e">
        <f t="shared" si="3"/>
        <v>#REF!</v>
      </c>
      <c r="AM214" s="32" t="e">
        <f t="shared" si="4"/>
        <v>#REF!</v>
      </c>
      <c r="AN214" s="30" t="e">
        <f t="shared" si="36"/>
        <v>#REF!</v>
      </c>
      <c r="AO214" s="31" t="e">
        <f t="shared" si="6"/>
        <v>#REF!</v>
      </c>
      <c r="AP214" s="31" t="e">
        <f t="shared" si="7"/>
        <v>#REF!</v>
      </c>
      <c r="AQ214" s="31" t="e">
        <f t="shared" si="8"/>
        <v>#REF!</v>
      </c>
      <c r="AR214" s="32" t="e">
        <f t="shared" si="9"/>
        <v>#REF!</v>
      </c>
      <c r="AS214" s="30" t="e">
        <f t="shared" si="37"/>
        <v>#REF!</v>
      </c>
      <c r="AT214" s="31" t="e">
        <f t="shared" si="11"/>
        <v>#REF!</v>
      </c>
      <c r="AU214" s="31" t="e">
        <f t="shared" si="12"/>
        <v>#REF!</v>
      </c>
      <c r="AV214" s="31" t="e">
        <f t="shared" si="13"/>
        <v>#REF!</v>
      </c>
      <c r="AW214" s="32" t="e">
        <f t="shared" si="14"/>
        <v>#REF!</v>
      </c>
      <c r="AX214" s="30" t="e">
        <f t="shared" si="38"/>
        <v>#REF!</v>
      </c>
      <c r="AY214" s="31" t="e">
        <f t="shared" si="16"/>
        <v>#REF!</v>
      </c>
      <c r="AZ214" s="31" t="e">
        <f t="shared" si="17"/>
        <v>#REF!</v>
      </c>
      <c r="BA214" s="31" t="e">
        <f t="shared" si="18"/>
        <v>#REF!</v>
      </c>
      <c r="BB214" s="32" t="e">
        <f t="shared" si="19"/>
        <v>#REF!</v>
      </c>
      <c r="BC214" s="30" t="e">
        <f t="shared" si="39"/>
        <v>#REF!</v>
      </c>
      <c r="BD214" s="31" t="e">
        <f t="shared" si="21"/>
        <v>#REF!</v>
      </c>
      <c r="BE214" s="31" t="e">
        <f t="shared" si="22"/>
        <v>#REF!</v>
      </c>
      <c r="BF214" s="31" t="e">
        <f t="shared" si="23"/>
        <v>#REF!</v>
      </c>
      <c r="BG214" s="32" t="e">
        <f t="shared" si="24"/>
        <v>#REF!</v>
      </c>
    </row>
    <row r="215" spans="3:59" ht="15.75" thickBot="1" x14ac:dyDescent="0.3">
      <c r="C215" s="26">
        <v>110</v>
      </c>
      <c r="D215" s="27" t="s">
        <v>387</v>
      </c>
      <c r="E215" s="26">
        <v>31</v>
      </c>
      <c r="F215" s="28" t="s">
        <v>260</v>
      </c>
      <c r="G215" s="26">
        <v>555624</v>
      </c>
      <c r="H215" s="28" t="s">
        <v>271</v>
      </c>
      <c r="I215" s="29"/>
      <c r="K215" s="17">
        <f>SUMIF('RECAP PDV'!$E:$E,$G215,'RECAP PDV'!K:K)</f>
        <v>-152.50763000000009</v>
      </c>
      <c r="L215" s="17"/>
      <c r="M215" s="18"/>
      <c r="N215" s="17">
        <f>SUMIF('RECAP PDV'!$E:$E,$G215,'RECAP PDV'!N:N)</f>
        <v>31.2</v>
      </c>
      <c r="O215" s="17"/>
      <c r="P215" s="18"/>
      <c r="Q215" s="16"/>
      <c r="R215" s="16"/>
      <c r="S215" s="18"/>
      <c r="T215" s="17">
        <f>SUMIF('RECAP PDV'!$E:$E,$G215,'RECAP PDV'!T:T)</f>
        <v>4</v>
      </c>
      <c r="U215" s="16"/>
      <c r="V215" s="18"/>
      <c r="W215" s="17"/>
      <c r="X215" s="16"/>
      <c r="Y215" s="18"/>
      <c r="Z215" s="17">
        <f>SUMIF('RECAP PDV'!E:E,G215,'RECAP PDV'!Z:Z)</f>
        <v>-3</v>
      </c>
      <c r="AA215" s="16"/>
      <c r="AB215" s="18"/>
      <c r="AI215" s="30" t="e">
        <f t="shared" si="35"/>
        <v>#REF!</v>
      </c>
      <c r="AJ215" s="31" t="e">
        <f t="shared" si="1"/>
        <v>#REF!</v>
      </c>
      <c r="AK215" s="31" t="e">
        <f t="shared" si="2"/>
        <v>#REF!</v>
      </c>
      <c r="AL215" s="31" t="e">
        <f t="shared" si="3"/>
        <v>#REF!</v>
      </c>
      <c r="AM215" s="32" t="e">
        <f t="shared" si="4"/>
        <v>#REF!</v>
      </c>
      <c r="AN215" s="30" t="e">
        <f t="shared" si="36"/>
        <v>#REF!</v>
      </c>
      <c r="AO215" s="31" t="e">
        <f t="shared" si="6"/>
        <v>#REF!</v>
      </c>
      <c r="AP215" s="31" t="e">
        <f t="shared" si="7"/>
        <v>#REF!</v>
      </c>
      <c r="AQ215" s="31" t="e">
        <f t="shared" si="8"/>
        <v>#REF!</v>
      </c>
      <c r="AR215" s="32" t="e">
        <f t="shared" si="9"/>
        <v>#REF!</v>
      </c>
      <c r="AS215" s="30" t="e">
        <f t="shared" si="37"/>
        <v>#REF!</v>
      </c>
      <c r="AT215" s="31" t="e">
        <f t="shared" si="11"/>
        <v>#REF!</v>
      </c>
      <c r="AU215" s="31" t="e">
        <f t="shared" si="12"/>
        <v>#REF!</v>
      </c>
      <c r="AV215" s="31" t="e">
        <f t="shared" si="13"/>
        <v>#REF!</v>
      </c>
      <c r="AW215" s="32" t="e">
        <f t="shared" si="14"/>
        <v>#REF!</v>
      </c>
      <c r="AX215" s="30" t="e">
        <f t="shared" si="38"/>
        <v>#REF!</v>
      </c>
      <c r="AY215" s="31" t="e">
        <f t="shared" si="16"/>
        <v>#REF!</v>
      </c>
      <c r="AZ215" s="31" t="e">
        <f t="shared" si="17"/>
        <v>#REF!</v>
      </c>
      <c r="BA215" s="31" t="e">
        <f t="shared" si="18"/>
        <v>#REF!</v>
      </c>
      <c r="BB215" s="32" t="e">
        <f t="shared" si="19"/>
        <v>#REF!</v>
      </c>
      <c r="BC215" s="30" t="e">
        <f t="shared" si="39"/>
        <v>#REF!</v>
      </c>
      <c r="BD215" s="31" t="e">
        <f t="shared" si="21"/>
        <v>#REF!</v>
      </c>
      <c r="BE215" s="31" t="e">
        <f t="shared" si="22"/>
        <v>#REF!</v>
      </c>
      <c r="BF215" s="31" t="e">
        <f t="shared" si="23"/>
        <v>#REF!</v>
      </c>
      <c r="BG215" s="32" t="e">
        <f t="shared" si="24"/>
        <v>#REF!</v>
      </c>
    </row>
    <row r="216" spans="3:59" ht="15.75" thickBot="1" x14ac:dyDescent="0.3">
      <c r="C216" s="26">
        <v>110</v>
      </c>
      <c r="D216" s="27" t="s">
        <v>387</v>
      </c>
      <c r="E216" s="26">
        <v>31</v>
      </c>
      <c r="F216" s="28" t="s">
        <v>260</v>
      </c>
      <c r="G216" s="26">
        <v>455676</v>
      </c>
      <c r="H216" s="28" t="s">
        <v>272</v>
      </c>
      <c r="I216" s="29"/>
      <c r="K216" s="17">
        <f>SUMIF('RECAP PDV'!$E:$E,$G216,'RECAP PDV'!K:K)</f>
        <v>125.65395999999998</v>
      </c>
      <c r="L216" s="17"/>
      <c r="M216" s="18"/>
      <c r="N216" s="17">
        <f>SUMIF('RECAP PDV'!$E:$E,$G216,'RECAP PDV'!N:N)</f>
        <v>19</v>
      </c>
      <c r="O216" s="17"/>
      <c r="P216" s="18"/>
      <c r="Q216" s="16"/>
      <c r="R216" s="16"/>
      <c r="S216" s="18"/>
      <c r="T216" s="17">
        <f>SUMIF('RECAP PDV'!$E:$E,$G216,'RECAP PDV'!T:T)</f>
        <v>0</v>
      </c>
      <c r="U216" s="16"/>
      <c r="V216" s="18"/>
      <c r="W216" s="17"/>
      <c r="X216" s="16"/>
      <c r="Y216" s="18"/>
      <c r="Z216" s="17">
        <f>SUMIF('RECAP PDV'!E:E,G216,'RECAP PDV'!Z:Z)</f>
        <v>-5</v>
      </c>
      <c r="AA216" s="16"/>
      <c r="AB216" s="18"/>
      <c r="AI216" s="30" t="e">
        <f t="shared" si="35"/>
        <v>#REF!</v>
      </c>
      <c r="AJ216" s="31" t="e">
        <f t="shared" si="1"/>
        <v>#REF!</v>
      </c>
      <c r="AK216" s="31" t="e">
        <f t="shared" si="2"/>
        <v>#REF!</v>
      </c>
      <c r="AL216" s="31" t="e">
        <f t="shared" si="3"/>
        <v>#REF!</v>
      </c>
      <c r="AM216" s="32" t="e">
        <f t="shared" si="4"/>
        <v>#REF!</v>
      </c>
      <c r="AN216" s="30" t="e">
        <f t="shared" si="36"/>
        <v>#REF!</v>
      </c>
      <c r="AO216" s="31" t="e">
        <f t="shared" si="6"/>
        <v>#REF!</v>
      </c>
      <c r="AP216" s="31" t="e">
        <f t="shared" si="7"/>
        <v>#REF!</v>
      </c>
      <c r="AQ216" s="31" t="e">
        <f t="shared" si="8"/>
        <v>#REF!</v>
      </c>
      <c r="AR216" s="32" t="e">
        <f t="shared" si="9"/>
        <v>#REF!</v>
      </c>
      <c r="AS216" s="30" t="e">
        <f t="shared" si="37"/>
        <v>#REF!</v>
      </c>
      <c r="AT216" s="31" t="e">
        <f t="shared" si="11"/>
        <v>#REF!</v>
      </c>
      <c r="AU216" s="31" t="e">
        <f t="shared" si="12"/>
        <v>#REF!</v>
      </c>
      <c r="AV216" s="31" t="e">
        <f t="shared" si="13"/>
        <v>#REF!</v>
      </c>
      <c r="AW216" s="32" t="e">
        <f t="shared" si="14"/>
        <v>#REF!</v>
      </c>
      <c r="AX216" s="30" t="e">
        <f t="shared" si="38"/>
        <v>#REF!</v>
      </c>
      <c r="AY216" s="31" t="e">
        <f t="shared" si="16"/>
        <v>#REF!</v>
      </c>
      <c r="AZ216" s="31" t="e">
        <f t="shared" si="17"/>
        <v>#REF!</v>
      </c>
      <c r="BA216" s="31" t="e">
        <f t="shared" si="18"/>
        <v>#REF!</v>
      </c>
      <c r="BB216" s="32" t="e">
        <f t="shared" si="19"/>
        <v>#REF!</v>
      </c>
      <c r="BC216" s="30" t="e">
        <f t="shared" si="39"/>
        <v>#REF!</v>
      </c>
      <c r="BD216" s="31" t="e">
        <f t="shared" si="21"/>
        <v>#REF!</v>
      </c>
      <c r="BE216" s="31" t="e">
        <f t="shared" si="22"/>
        <v>#REF!</v>
      </c>
      <c r="BF216" s="31" t="e">
        <f t="shared" si="23"/>
        <v>#REF!</v>
      </c>
      <c r="BG216" s="32" t="e">
        <f t="shared" si="24"/>
        <v>#REF!</v>
      </c>
    </row>
    <row r="217" spans="3:59" ht="15.75" thickBot="1" x14ac:dyDescent="0.3">
      <c r="C217" s="26">
        <v>110</v>
      </c>
      <c r="D217" s="27" t="s">
        <v>387</v>
      </c>
      <c r="E217" s="26">
        <v>31</v>
      </c>
      <c r="F217" s="28" t="s">
        <v>260</v>
      </c>
      <c r="G217" s="26">
        <v>455678</v>
      </c>
      <c r="H217" s="28" t="s">
        <v>273</v>
      </c>
      <c r="I217" s="29"/>
      <c r="K217" s="17">
        <f>SUMIF('RECAP PDV'!$E:$E,$G217,'RECAP PDV'!K:K)</f>
        <v>1930.9956000000002</v>
      </c>
      <c r="L217" s="17"/>
      <c r="M217" s="18"/>
      <c r="N217" s="17">
        <f>SUMIF('RECAP PDV'!$E:$E,$G217,'RECAP PDV'!N:N)</f>
        <v>2367.2633900000001</v>
      </c>
      <c r="O217" s="17"/>
      <c r="P217" s="18"/>
      <c r="Q217" s="16"/>
      <c r="R217" s="16"/>
      <c r="S217" s="18"/>
      <c r="T217" s="17">
        <f>SUMIF('RECAP PDV'!$E:$E,$G217,'RECAP PDV'!T:T)</f>
        <v>43</v>
      </c>
      <c r="U217" s="16"/>
      <c r="V217" s="18"/>
      <c r="W217" s="17"/>
      <c r="X217" s="16"/>
      <c r="Y217" s="18"/>
      <c r="Z217" s="17">
        <f>SUMIF('RECAP PDV'!E:E,G217,'RECAP PDV'!Z:Z)</f>
        <v>8</v>
      </c>
      <c r="AA217" s="16"/>
      <c r="AB217" s="18"/>
      <c r="AI217" s="30" t="e">
        <f t="shared" si="35"/>
        <v>#REF!</v>
      </c>
      <c r="AJ217" s="31" t="e">
        <f t="shared" si="1"/>
        <v>#REF!</v>
      </c>
      <c r="AK217" s="31" t="e">
        <f t="shared" si="2"/>
        <v>#REF!</v>
      </c>
      <c r="AL217" s="31" t="e">
        <f t="shared" si="3"/>
        <v>#REF!</v>
      </c>
      <c r="AM217" s="32" t="e">
        <f t="shared" si="4"/>
        <v>#REF!</v>
      </c>
      <c r="AN217" s="30" t="e">
        <f t="shared" si="36"/>
        <v>#REF!</v>
      </c>
      <c r="AO217" s="31" t="e">
        <f t="shared" si="6"/>
        <v>#REF!</v>
      </c>
      <c r="AP217" s="31" t="e">
        <f t="shared" si="7"/>
        <v>#REF!</v>
      </c>
      <c r="AQ217" s="31" t="e">
        <f t="shared" si="8"/>
        <v>#REF!</v>
      </c>
      <c r="AR217" s="32" t="e">
        <f t="shared" si="9"/>
        <v>#REF!</v>
      </c>
      <c r="AS217" s="30" t="e">
        <f t="shared" si="37"/>
        <v>#REF!</v>
      </c>
      <c r="AT217" s="31" t="e">
        <f t="shared" si="11"/>
        <v>#REF!</v>
      </c>
      <c r="AU217" s="31" t="e">
        <f t="shared" si="12"/>
        <v>#REF!</v>
      </c>
      <c r="AV217" s="31" t="e">
        <f t="shared" si="13"/>
        <v>#REF!</v>
      </c>
      <c r="AW217" s="32" t="e">
        <f t="shared" si="14"/>
        <v>#REF!</v>
      </c>
      <c r="AX217" s="30" t="e">
        <f t="shared" si="38"/>
        <v>#REF!</v>
      </c>
      <c r="AY217" s="31" t="e">
        <f t="shared" si="16"/>
        <v>#REF!</v>
      </c>
      <c r="AZ217" s="31" t="e">
        <f t="shared" si="17"/>
        <v>#REF!</v>
      </c>
      <c r="BA217" s="31" t="e">
        <f t="shared" si="18"/>
        <v>#REF!</v>
      </c>
      <c r="BB217" s="32" t="e">
        <f t="shared" si="19"/>
        <v>#REF!</v>
      </c>
      <c r="BC217" s="30" t="e">
        <f t="shared" si="39"/>
        <v>#REF!</v>
      </c>
      <c r="BD217" s="31" t="e">
        <f t="shared" si="21"/>
        <v>#REF!</v>
      </c>
      <c r="BE217" s="31" t="e">
        <f t="shared" si="22"/>
        <v>#REF!</v>
      </c>
      <c r="BF217" s="31" t="e">
        <f t="shared" si="23"/>
        <v>#REF!</v>
      </c>
      <c r="BG217" s="32" t="e">
        <f t="shared" si="24"/>
        <v>#REF!</v>
      </c>
    </row>
    <row r="218" spans="3:59" ht="15.75" thickBot="1" x14ac:dyDescent="0.3">
      <c r="C218" s="26">
        <v>110</v>
      </c>
      <c r="D218" s="27" t="s">
        <v>387</v>
      </c>
      <c r="E218" s="26">
        <v>31</v>
      </c>
      <c r="F218" s="28" t="s">
        <v>260</v>
      </c>
      <c r="G218" s="26">
        <v>555679</v>
      </c>
      <c r="H218" s="28" t="s">
        <v>274</v>
      </c>
      <c r="I218" s="29"/>
      <c r="K218" s="17">
        <f>SUMIF('RECAP PDV'!$E:$E,$G218,'RECAP PDV'!K:K)</f>
        <v>-237.25527000000005</v>
      </c>
      <c r="L218" s="17"/>
      <c r="M218" s="18"/>
      <c r="N218" s="17">
        <f>SUMIF('RECAP PDV'!$E:$E,$G218,'RECAP PDV'!N:N)</f>
        <v>101</v>
      </c>
      <c r="O218" s="17"/>
      <c r="P218" s="18"/>
      <c r="Q218" s="16"/>
      <c r="R218" s="16"/>
      <c r="S218" s="18"/>
      <c r="T218" s="17">
        <f>SUMIF('RECAP PDV'!$E:$E,$G218,'RECAP PDV'!T:T)</f>
        <v>7</v>
      </c>
      <c r="U218" s="16"/>
      <c r="V218" s="18"/>
      <c r="W218" s="17"/>
      <c r="X218" s="16"/>
      <c r="Y218" s="18"/>
      <c r="Z218" s="17">
        <f>SUMIF('RECAP PDV'!E:E,G218,'RECAP PDV'!Z:Z)</f>
        <v>-1</v>
      </c>
      <c r="AA218" s="16"/>
      <c r="AB218" s="18"/>
      <c r="AI218" s="30" t="e">
        <f t="shared" si="35"/>
        <v>#REF!</v>
      </c>
      <c r="AJ218" s="31" t="e">
        <f t="shared" si="1"/>
        <v>#REF!</v>
      </c>
      <c r="AK218" s="31" t="e">
        <f t="shared" si="2"/>
        <v>#REF!</v>
      </c>
      <c r="AL218" s="31" t="e">
        <f t="shared" si="3"/>
        <v>#REF!</v>
      </c>
      <c r="AM218" s="32" t="e">
        <f t="shared" si="4"/>
        <v>#REF!</v>
      </c>
      <c r="AN218" s="30" t="e">
        <f t="shared" si="36"/>
        <v>#REF!</v>
      </c>
      <c r="AO218" s="31" t="e">
        <f t="shared" si="6"/>
        <v>#REF!</v>
      </c>
      <c r="AP218" s="31" t="e">
        <f t="shared" si="7"/>
        <v>#REF!</v>
      </c>
      <c r="AQ218" s="31" t="e">
        <f t="shared" si="8"/>
        <v>#REF!</v>
      </c>
      <c r="AR218" s="32" t="e">
        <f t="shared" si="9"/>
        <v>#REF!</v>
      </c>
      <c r="AS218" s="30" t="e">
        <f t="shared" si="37"/>
        <v>#REF!</v>
      </c>
      <c r="AT218" s="31" t="e">
        <f t="shared" si="11"/>
        <v>#REF!</v>
      </c>
      <c r="AU218" s="31" t="e">
        <f t="shared" si="12"/>
        <v>#REF!</v>
      </c>
      <c r="AV218" s="31" t="e">
        <f t="shared" si="13"/>
        <v>#REF!</v>
      </c>
      <c r="AW218" s="32" t="e">
        <f t="shared" si="14"/>
        <v>#REF!</v>
      </c>
      <c r="AX218" s="30" t="e">
        <f t="shared" si="38"/>
        <v>#REF!</v>
      </c>
      <c r="AY218" s="31" t="e">
        <f t="shared" si="16"/>
        <v>#REF!</v>
      </c>
      <c r="AZ218" s="31" t="e">
        <f t="shared" si="17"/>
        <v>#REF!</v>
      </c>
      <c r="BA218" s="31" t="e">
        <f t="shared" si="18"/>
        <v>#REF!</v>
      </c>
      <c r="BB218" s="32" t="e">
        <f t="shared" si="19"/>
        <v>#REF!</v>
      </c>
      <c r="BC218" s="30" t="e">
        <f t="shared" si="39"/>
        <v>#REF!</v>
      </c>
      <c r="BD218" s="31" t="e">
        <f t="shared" si="21"/>
        <v>#REF!</v>
      </c>
      <c r="BE218" s="31" t="e">
        <f t="shared" si="22"/>
        <v>#REF!</v>
      </c>
      <c r="BF218" s="31" t="e">
        <f t="shared" si="23"/>
        <v>#REF!</v>
      </c>
      <c r="BG218" s="32" t="e">
        <f t="shared" si="24"/>
        <v>#REF!</v>
      </c>
    </row>
    <row r="219" spans="3:59" ht="15.75" thickBot="1" x14ac:dyDescent="0.3">
      <c r="C219" s="26">
        <v>110</v>
      </c>
      <c r="D219" s="27" t="s">
        <v>387</v>
      </c>
      <c r="E219" s="26">
        <v>31</v>
      </c>
      <c r="F219" s="28" t="s">
        <v>260</v>
      </c>
      <c r="G219" s="26">
        <v>554700</v>
      </c>
      <c r="H219" s="28" t="s">
        <v>275</v>
      </c>
      <c r="I219" s="29"/>
      <c r="K219" s="17">
        <f>SUMIF('RECAP PDV'!$E:$E,$G219,'RECAP PDV'!K:K)</f>
        <v>-41.142099999999985</v>
      </c>
      <c r="L219" s="17"/>
      <c r="M219" s="18"/>
      <c r="N219" s="17">
        <f>SUMIF('RECAP PDV'!$E:$E,$G219,'RECAP PDV'!N:N)</f>
        <v>0</v>
      </c>
      <c r="O219" s="17"/>
      <c r="P219" s="18"/>
      <c r="Q219" s="16"/>
      <c r="R219" s="16"/>
      <c r="S219" s="18"/>
      <c r="T219" s="17">
        <f>SUMIF('RECAP PDV'!$E:$E,$G219,'RECAP PDV'!T:T)</f>
        <v>0</v>
      </c>
      <c r="U219" s="16"/>
      <c r="V219" s="18"/>
      <c r="W219" s="17"/>
      <c r="X219" s="16"/>
      <c r="Y219" s="18"/>
      <c r="Z219" s="17">
        <f>SUMIF('RECAP PDV'!E:E,G219,'RECAP PDV'!Z:Z)</f>
        <v>0</v>
      </c>
      <c r="AA219" s="16"/>
      <c r="AB219" s="18"/>
      <c r="AI219" s="30" t="e">
        <f t="shared" si="35"/>
        <v>#REF!</v>
      </c>
      <c r="AJ219" s="31" t="e">
        <f t="shared" si="1"/>
        <v>#REF!</v>
      </c>
      <c r="AK219" s="31" t="e">
        <f t="shared" si="2"/>
        <v>#REF!</v>
      </c>
      <c r="AL219" s="31" t="e">
        <f t="shared" si="3"/>
        <v>#REF!</v>
      </c>
      <c r="AM219" s="32" t="e">
        <f t="shared" si="4"/>
        <v>#REF!</v>
      </c>
      <c r="AN219" s="30" t="e">
        <f t="shared" si="36"/>
        <v>#REF!</v>
      </c>
      <c r="AO219" s="31" t="e">
        <f t="shared" si="6"/>
        <v>#REF!</v>
      </c>
      <c r="AP219" s="31" t="e">
        <f t="shared" si="7"/>
        <v>#REF!</v>
      </c>
      <c r="AQ219" s="31" t="e">
        <f t="shared" si="8"/>
        <v>#REF!</v>
      </c>
      <c r="AR219" s="32" t="e">
        <f t="shared" si="9"/>
        <v>#REF!</v>
      </c>
      <c r="AS219" s="30" t="e">
        <f t="shared" si="37"/>
        <v>#REF!</v>
      </c>
      <c r="AT219" s="31" t="e">
        <f t="shared" si="11"/>
        <v>#REF!</v>
      </c>
      <c r="AU219" s="31" t="e">
        <f t="shared" si="12"/>
        <v>#REF!</v>
      </c>
      <c r="AV219" s="31" t="e">
        <f t="shared" si="13"/>
        <v>#REF!</v>
      </c>
      <c r="AW219" s="32" t="e">
        <f t="shared" si="14"/>
        <v>#REF!</v>
      </c>
      <c r="AX219" s="30" t="e">
        <f t="shared" si="38"/>
        <v>#REF!</v>
      </c>
      <c r="AY219" s="31" t="e">
        <f t="shared" si="16"/>
        <v>#REF!</v>
      </c>
      <c r="AZ219" s="31" t="e">
        <f t="shared" si="17"/>
        <v>#REF!</v>
      </c>
      <c r="BA219" s="31" t="e">
        <f t="shared" si="18"/>
        <v>#REF!</v>
      </c>
      <c r="BB219" s="32" t="e">
        <f t="shared" si="19"/>
        <v>#REF!</v>
      </c>
      <c r="BC219" s="30" t="e">
        <f t="shared" si="39"/>
        <v>#REF!</v>
      </c>
      <c r="BD219" s="31" t="e">
        <f t="shared" si="21"/>
        <v>#REF!</v>
      </c>
      <c r="BE219" s="31" t="e">
        <f t="shared" si="22"/>
        <v>#REF!</v>
      </c>
      <c r="BF219" s="31" t="e">
        <f t="shared" si="23"/>
        <v>#REF!</v>
      </c>
      <c r="BG219" s="32" t="e">
        <f t="shared" si="24"/>
        <v>#REF!</v>
      </c>
    </row>
    <row r="220" spans="3:59" ht="15.75" thickBot="1" x14ac:dyDescent="0.3">
      <c r="C220" s="26">
        <v>160</v>
      </c>
      <c r="D220" s="27" t="s">
        <v>388</v>
      </c>
      <c r="E220" s="26">
        <v>45</v>
      </c>
      <c r="F220" s="28" t="s">
        <v>277</v>
      </c>
      <c r="G220" s="26">
        <v>557105</v>
      </c>
      <c r="H220" s="28" t="s">
        <v>278</v>
      </c>
      <c r="I220" s="29"/>
      <c r="K220" s="17">
        <f>SUMIF('RECAP PDV'!$E:$E,$G220,'RECAP PDV'!K:K)</f>
        <v>207.44716</v>
      </c>
      <c r="L220" s="17"/>
      <c r="M220" s="18"/>
      <c r="N220" s="17">
        <f>SUMIF('RECAP PDV'!$E:$E,$G220,'RECAP PDV'!N:N)</f>
        <v>388.64400000000001</v>
      </c>
      <c r="O220" s="17"/>
      <c r="P220" s="18"/>
      <c r="Q220" s="16"/>
      <c r="R220" s="16"/>
      <c r="S220" s="18"/>
      <c r="T220" s="17">
        <f>SUMIF('RECAP PDV'!$E:$E,$G220,'RECAP PDV'!T:T)</f>
        <v>7</v>
      </c>
      <c r="U220" s="16"/>
      <c r="V220" s="18"/>
      <c r="W220" s="17"/>
      <c r="X220" s="16"/>
      <c r="Y220" s="18"/>
      <c r="Z220" s="17">
        <f>SUMIF('RECAP PDV'!E:E,G220,'RECAP PDV'!Z:Z)</f>
        <v>5</v>
      </c>
      <c r="AA220" s="16"/>
      <c r="AB220" s="18"/>
      <c r="AI220" s="30" t="e">
        <f t="shared" si="35"/>
        <v>#REF!</v>
      </c>
      <c r="AJ220" s="31" t="e">
        <f t="shared" si="1"/>
        <v>#REF!</v>
      </c>
      <c r="AK220" s="31" t="e">
        <f t="shared" si="2"/>
        <v>#REF!</v>
      </c>
      <c r="AL220" s="31" t="e">
        <f t="shared" si="3"/>
        <v>#REF!</v>
      </c>
      <c r="AM220" s="32" t="e">
        <f t="shared" si="4"/>
        <v>#REF!</v>
      </c>
      <c r="AN220" s="30" t="e">
        <f t="shared" si="36"/>
        <v>#REF!</v>
      </c>
      <c r="AO220" s="31" t="e">
        <f t="shared" si="6"/>
        <v>#REF!</v>
      </c>
      <c r="AP220" s="31" t="e">
        <f t="shared" si="7"/>
        <v>#REF!</v>
      </c>
      <c r="AQ220" s="31" t="e">
        <f t="shared" si="8"/>
        <v>#REF!</v>
      </c>
      <c r="AR220" s="32" t="e">
        <f t="shared" si="9"/>
        <v>#REF!</v>
      </c>
      <c r="AS220" s="30" t="e">
        <f t="shared" si="37"/>
        <v>#REF!</v>
      </c>
      <c r="AT220" s="31" t="e">
        <f t="shared" si="11"/>
        <v>#REF!</v>
      </c>
      <c r="AU220" s="31" t="e">
        <f t="shared" si="12"/>
        <v>#REF!</v>
      </c>
      <c r="AV220" s="31" t="e">
        <f t="shared" si="13"/>
        <v>#REF!</v>
      </c>
      <c r="AW220" s="32" t="e">
        <f t="shared" si="14"/>
        <v>#REF!</v>
      </c>
      <c r="AX220" s="30" t="e">
        <f t="shared" si="38"/>
        <v>#REF!</v>
      </c>
      <c r="AY220" s="31" t="e">
        <f t="shared" si="16"/>
        <v>#REF!</v>
      </c>
      <c r="AZ220" s="31" t="e">
        <f t="shared" si="17"/>
        <v>#REF!</v>
      </c>
      <c r="BA220" s="31" t="e">
        <f t="shared" si="18"/>
        <v>#REF!</v>
      </c>
      <c r="BB220" s="32" t="e">
        <f t="shared" si="19"/>
        <v>#REF!</v>
      </c>
      <c r="BC220" s="30" t="e">
        <f t="shared" si="39"/>
        <v>#REF!</v>
      </c>
      <c r="BD220" s="31" t="e">
        <f t="shared" si="21"/>
        <v>#REF!</v>
      </c>
      <c r="BE220" s="31" t="e">
        <f t="shared" si="22"/>
        <v>#REF!</v>
      </c>
      <c r="BF220" s="31" t="e">
        <f t="shared" si="23"/>
        <v>#REF!</v>
      </c>
      <c r="BG220" s="32" t="e">
        <f t="shared" si="24"/>
        <v>#REF!</v>
      </c>
    </row>
    <row r="221" spans="3:59" ht="15.75" thickBot="1" x14ac:dyDescent="0.3">
      <c r="C221" s="26">
        <v>160</v>
      </c>
      <c r="D221" s="27" t="s">
        <v>388</v>
      </c>
      <c r="E221" s="26">
        <v>45</v>
      </c>
      <c r="F221" s="28" t="s">
        <v>277</v>
      </c>
      <c r="G221" s="26">
        <v>557178</v>
      </c>
      <c r="H221" s="28" t="s">
        <v>279</v>
      </c>
      <c r="I221" s="29"/>
      <c r="K221" s="17">
        <f>SUMIF('RECAP PDV'!$E:$E,$G221,'RECAP PDV'!K:K)</f>
        <v>187.23184999999989</v>
      </c>
      <c r="L221" s="17"/>
      <c r="M221" s="18"/>
      <c r="N221" s="17">
        <f>SUMIF('RECAP PDV'!$E:$E,$G221,'RECAP PDV'!N:N)</f>
        <v>57.55</v>
      </c>
      <c r="O221" s="17"/>
      <c r="P221" s="18"/>
      <c r="Q221" s="16"/>
      <c r="R221" s="16"/>
      <c r="S221" s="18"/>
      <c r="T221" s="17">
        <f>SUMIF('RECAP PDV'!$E:$E,$G221,'RECAP PDV'!T:T)</f>
        <v>5</v>
      </c>
      <c r="U221" s="16"/>
      <c r="V221" s="18"/>
      <c r="W221" s="17"/>
      <c r="X221" s="16"/>
      <c r="Y221" s="18"/>
      <c r="Z221" s="17">
        <f>SUMIF('RECAP PDV'!E:E,G221,'RECAP PDV'!Z:Z)</f>
        <v>0</v>
      </c>
      <c r="AA221" s="16"/>
      <c r="AB221" s="18"/>
      <c r="AI221" s="30" t="e">
        <f t="shared" si="35"/>
        <v>#REF!</v>
      </c>
      <c r="AJ221" s="31" t="e">
        <f t="shared" si="1"/>
        <v>#REF!</v>
      </c>
      <c r="AK221" s="31" t="e">
        <f t="shared" si="2"/>
        <v>#REF!</v>
      </c>
      <c r="AL221" s="31" t="e">
        <f t="shared" si="3"/>
        <v>#REF!</v>
      </c>
      <c r="AM221" s="32" t="e">
        <f t="shared" si="4"/>
        <v>#REF!</v>
      </c>
      <c r="AN221" s="30" t="e">
        <f t="shared" si="36"/>
        <v>#REF!</v>
      </c>
      <c r="AO221" s="31" t="e">
        <f t="shared" si="6"/>
        <v>#REF!</v>
      </c>
      <c r="AP221" s="31" t="e">
        <f t="shared" si="7"/>
        <v>#REF!</v>
      </c>
      <c r="AQ221" s="31" t="e">
        <f t="shared" si="8"/>
        <v>#REF!</v>
      </c>
      <c r="AR221" s="32" t="e">
        <f t="shared" si="9"/>
        <v>#REF!</v>
      </c>
      <c r="AS221" s="30" t="e">
        <f t="shared" si="37"/>
        <v>#REF!</v>
      </c>
      <c r="AT221" s="31" t="e">
        <f t="shared" si="11"/>
        <v>#REF!</v>
      </c>
      <c r="AU221" s="31" t="e">
        <f t="shared" si="12"/>
        <v>#REF!</v>
      </c>
      <c r="AV221" s="31" t="e">
        <f t="shared" si="13"/>
        <v>#REF!</v>
      </c>
      <c r="AW221" s="32" t="e">
        <f t="shared" si="14"/>
        <v>#REF!</v>
      </c>
      <c r="AX221" s="30" t="e">
        <f t="shared" si="38"/>
        <v>#REF!</v>
      </c>
      <c r="AY221" s="31" t="e">
        <f t="shared" si="16"/>
        <v>#REF!</v>
      </c>
      <c r="AZ221" s="31" t="e">
        <f t="shared" si="17"/>
        <v>#REF!</v>
      </c>
      <c r="BA221" s="31" t="e">
        <f t="shared" si="18"/>
        <v>#REF!</v>
      </c>
      <c r="BB221" s="32" t="e">
        <f t="shared" si="19"/>
        <v>#REF!</v>
      </c>
      <c r="BC221" s="30" t="e">
        <f t="shared" si="39"/>
        <v>#REF!</v>
      </c>
      <c r="BD221" s="31" t="e">
        <f t="shared" si="21"/>
        <v>#REF!</v>
      </c>
      <c r="BE221" s="31" t="e">
        <f t="shared" si="22"/>
        <v>#REF!</v>
      </c>
      <c r="BF221" s="31" t="e">
        <f t="shared" si="23"/>
        <v>#REF!</v>
      </c>
      <c r="BG221" s="32" t="e">
        <f t="shared" si="24"/>
        <v>#REF!</v>
      </c>
    </row>
    <row r="222" spans="3:59" ht="15.75" thickBot="1" x14ac:dyDescent="0.3">
      <c r="C222" s="26">
        <v>160</v>
      </c>
      <c r="D222" s="27" t="s">
        <v>388</v>
      </c>
      <c r="E222" s="26">
        <v>45</v>
      </c>
      <c r="F222" s="28" t="s">
        <v>277</v>
      </c>
      <c r="G222" s="26">
        <v>557224</v>
      </c>
      <c r="H222" s="28" t="s">
        <v>280</v>
      </c>
      <c r="I222" s="29"/>
      <c r="K222" s="17">
        <f>SUMIF('RECAP PDV'!$E:$E,$G222,'RECAP PDV'!K:K)</f>
        <v>-115.33419000000002</v>
      </c>
      <c r="L222" s="17"/>
      <c r="M222" s="18"/>
      <c r="N222" s="17">
        <f>SUMIF('RECAP PDV'!$E:$E,$G222,'RECAP PDV'!N:N)</f>
        <v>45.538080000000001</v>
      </c>
      <c r="O222" s="17"/>
      <c r="P222" s="18"/>
      <c r="Q222" s="16"/>
      <c r="R222" s="16"/>
      <c r="S222" s="18"/>
      <c r="T222" s="17">
        <f>SUMIF('RECAP PDV'!$E:$E,$G222,'RECAP PDV'!T:T)</f>
        <v>4</v>
      </c>
      <c r="U222" s="16"/>
      <c r="V222" s="18"/>
      <c r="W222" s="17"/>
      <c r="X222" s="16"/>
      <c r="Y222" s="18"/>
      <c r="Z222" s="17">
        <f>SUMIF('RECAP PDV'!E:E,G222,'RECAP PDV'!Z:Z)</f>
        <v>1</v>
      </c>
      <c r="AA222" s="16"/>
      <c r="AB222" s="18"/>
      <c r="AI222" s="30" t="e">
        <f t="shared" si="35"/>
        <v>#REF!</v>
      </c>
      <c r="AJ222" s="31" t="e">
        <f t="shared" si="1"/>
        <v>#REF!</v>
      </c>
      <c r="AK222" s="31" t="e">
        <f t="shared" si="2"/>
        <v>#REF!</v>
      </c>
      <c r="AL222" s="31" t="e">
        <f t="shared" si="3"/>
        <v>#REF!</v>
      </c>
      <c r="AM222" s="32" t="e">
        <f t="shared" si="4"/>
        <v>#REF!</v>
      </c>
      <c r="AN222" s="30" t="e">
        <f t="shared" si="36"/>
        <v>#REF!</v>
      </c>
      <c r="AO222" s="31" t="e">
        <f t="shared" si="6"/>
        <v>#REF!</v>
      </c>
      <c r="AP222" s="31" t="e">
        <f t="shared" si="7"/>
        <v>#REF!</v>
      </c>
      <c r="AQ222" s="31" t="e">
        <f t="shared" si="8"/>
        <v>#REF!</v>
      </c>
      <c r="AR222" s="32" t="e">
        <f t="shared" si="9"/>
        <v>#REF!</v>
      </c>
      <c r="AS222" s="30" t="e">
        <f t="shared" si="37"/>
        <v>#REF!</v>
      </c>
      <c r="AT222" s="31" t="e">
        <f t="shared" si="11"/>
        <v>#REF!</v>
      </c>
      <c r="AU222" s="31" t="e">
        <f t="shared" si="12"/>
        <v>#REF!</v>
      </c>
      <c r="AV222" s="31" t="e">
        <f t="shared" si="13"/>
        <v>#REF!</v>
      </c>
      <c r="AW222" s="32" t="e">
        <f t="shared" si="14"/>
        <v>#REF!</v>
      </c>
      <c r="AX222" s="30" t="e">
        <f t="shared" si="38"/>
        <v>#REF!</v>
      </c>
      <c r="AY222" s="31" t="e">
        <f t="shared" si="16"/>
        <v>#REF!</v>
      </c>
      <c r="AZ222" s="31" t="e">
        <f t="shared" si="17"/>
        <v>#REF!</v>
      </c>
      <c r="BA222" s="31" t="e">
        <f t="shared" si="18"/>
        <v>#REF!</v>
      </c>
      <c r="BB222" s="32" t="e">
        <f t="shared" si="19"/>
        <v>#REF!</v>
      </c>
      <c r="BC222" s="30" t="e">
        <f t="shared" si="39"/>
        <v>#REF!</v>
      </c>
      <c r="BD222" s="31" t="e">
        <f t="shared" si="21"/>
        <v>#REF!</v>
      </c>
      <c r="BE222" s="31" t="e">
        <f t="shared" si="22"/>
        <v>#REF!</v>
      </c>
      <c r="BF222" s="31" t="e">
        <f t="shared" si="23"/>
        <v>#REF!</v>
      </c>
      <c r="BG222" s="32" t="e">
        <f t="shared" si="24"/>
        <v>#REF!</v>
      </c>
    </row>
    <row r="223" spans="3:59" ht="15.75" thickBot="1" x14ac:dyDescent="0.3">
      <c r="C223" s="26">
        <v>160</v>
      </c>
      <c r="D223" s="27" t="s">
        <v>388</v>
      </c>
      <c r="E223" s="26">
        <v>45</v>
      </c>
      <c r="F223" s="28" t="s">
        <v>277</v>
      </c>
      <c r="G223" s="26">
        <v>557432</v>
      </c>
      <c r="H223" s="28" t="s">
        <v>281</v>
      </c>
      <c r="I223" s="29"/>
      <c r="K223" s="17">
        <f>SUMIF('RECAP PDV'!$E:$E,$G223,'RECAP PDV'!K:K)</f>
        <v>14.892940000000008</v>
      </c>
      <c r="L223" s="17"/>
      <c r="M223" s="18"/>
      <c r="N223" s="17">
        <f>SUMIF('RECAP PDV'!$E:$E,$G223,'RECAP PDV'!N:N)</f>
        <v>23.491669999999999</v>
      </c>
      <c r="O223" s="17"/>
      <c r="P223" s="18"/>
      <c r="Q223" s="16"/>
      <c r="R223" s="16"/>
      <c r="S223" s="18"/>
      <c r="T223" s="17">
        <f>SUMIF('RECAP PDV'!$E:$E,$G223,'RECAP PDV'!T:T)</f>
        <v>15</v>
      </c>
      <c r="U223" s="16"/>
      <c r="V223" s="18"/>
      <c r="W223" s="17"/>
      <c r="X223" s="16"/>
      <c r="Y223" s="18"/>
      <c r="Z223" s="17">
        <f>SUMIF('RECAP PDV'!E:E,G223,'RECAP PDV'!Z:Z)</f>
        <v>-4</v>
      </c>
      <c r="AA223" s="16"/>
      <c r="AB223" s="18"/>
      <c r="AI223" s="30" t="e">
        <f t="shared" si="35"/>
        <v>#REF!</v>
      </c>
      <c r="AJ223" s="31" t="e">
        <f t="shared" si="1"/>
        <v>#REF!</v>
      </c>
      <c r="AK223" s="31" t="e">
        <f t="shared" si="2"/>
        <v>#REF!</v>
      </c>
      <c r="AL223" s="31" t="e">
        <f t="shared" si="3"/>
        <v>#REF!</v>
      </c>
      <c r="AM223" s="32" t="e">
        <f t="shared" si="4"/>
        <v>#REF!</v>
      </c>
      <c r="AN223" s="30" t="e">
        <f t="shared" si="36"/>
        <v>#REF!</v>
      </c>
      <c r="AO223" s="31" t="e">
        <f t="shared" si="6"/>
        <v>#REF!</v>
      </c>
      <c r="AP223" s="31" t="e">
        <f t="shared" si="7"/>
        <v>#REF!</v>
      </c>
      <c r="AQ223" s="31" t="e">
        <f t="shared" si="8"/>
        <v>#REF!</v>
      </c>
      <c r="AR223" s="32" t="e">
        <f t="shared" si="9"/>
        <v>#REF!</v>
      </c>
      <c r="AS223" s="30" t="e">
        <f t="shared" si="37"/>
        <v>#REF!</v>
      </c>
      <c r="AT223" s="31" t="e">
        <f t="shared" si="11"/>
        <v>#REF!</v>
      </c>
      <c r="AU223" s="31" t="e">
        <f t="shared" si="12"/>
        <v>#REF!</v>
      </c>
      <c r="AV223" s="31" t="e">
        <f t="shared" si="13"/>
        <v>#REF!</v>
      </c>
      <c r="AW223" s="32" t="e">
        <f t="shared" si="14"/>
        <v>#REF!</v>
      </c>
      <c r="AX223" s="30" t="e">
        <f t="shared" si="38"/>
        <v>#REF!</v>
      </c>
      <c r="AY223" s="31" t="e">
        <f t="shared" si="16"/>
        <v>#REF!</v>
      </c>
      <c r="AZ223" s="31" t="e">
        <f t="shared" si="17"/>
        <v>#REF!</v>
      </c>
      <c r="BA223" s="31" t="e">
        <f t="shared" si="18"/>
        <v>#REF!</v>
      </c>
      <c r="BB223" s="32" t="e">
        <f t="shared" si="19"/>
        <v>#REF!</v>
      </c>
      <c r="BC223" s="30" t="e">
        <f t="shared" si="39"/>
        <v>#REF!</v>
      </c>
      <c r="BD223" s="31" t="e">
        <f t="shared" si="21"/>
        <v>#REF!</v>
      </c>
      <c r="BE223" s="31" t="e">
        <f t="shared" si="22"/>
        <v>#REF!</v>
      </c>
      <c r="BF223" s="31" t="e">
        <f t="shared" si="23"/>
        <v>#REF!</v>
      </c>
      <c r="BG223" s="32" t="e">
        <f t="shared" si="24"/>
        <v>#REF!</v>
      </c>
    </row>
    <row r="224" spans="3:59" ht="15.75" thickBot="1" x14ac:dyDescent="0.3">
      <c r="C224" s="26">
        <v>160</v>
      </c>
      <c r="D224" s="27" t="s">
        <v>388</v>
      </c>
      <c r="E224" s="26">
        <v>45</v>
      </c>
      <c r="F224" s="28" t="s">
        <v>277</v>
      </c>
      <c r="G224" s="26">
        <v>557433</v>
      </c>
      <c r="H224" s="28" t="s">
        <v>282</v>
      </c>
      <c r="I224" s="29"/>
      <c r="K224" s="17">
        <f>SUMIF('RECAP PDV'!$E:$E,$G224,'RECAP PDV'!K:K)</f>
        <v>686.33464000000004</v>
      </c>
      <c r="L224" s="17"/>
      <c r="M224" s="18"/>
      <c r="N224" s="17">
        <f>SUMIF('RECAP PDV'!$E:$E,$G224,'RECAP PDV'!N:N)</f>
        <v>123.11499999999999</v>
      </c>
      <c r="O224" s="17"/>
      <c r="P224" s="18"/>
      <c r="Q224" s="16"/>
      <c r="R224" s="16"/>
      <c r="S224" s="18"/>
      <c r="T224" s="17">
        <f>SUMIF('RECAP PDV'!$E:$E,$G224,'RECAP PDV'!T:T)</f>
        <v>6</v>
      </c>
      <c r="U224" s="16"/>
      <c r="V224" s="18"/>
      <c r="W224" s="17"/>
      <c r="X224" s="16"/>
      <c r="Y224" s="18"/>
      <c r="Z224" s="17">
        <f>SUMIF('RECAP PDV'!E:E,G224,'RECAP PDV'!Z:Z)</f>
        <v>3</v>
      </c>
      <c r="AA224" s="16"/>
      <c r="AB224" s="18"/>
      <c r="AI224" s="30" t="e">
        <f t="shared" si="35"/>
        <v>#REF!</v>
      </c>
      <c r="AJ224" s="31" t="e">
        <f t="shared" si="1"/>
        <v>#REF!</v>
      </c>
      <c r="AK224" s="31" t="e">
        <f t="shared" si="2"/>
        <v>#REF!</v>
      </c>
      <c r="AL224" s="31" t="e">
        <f t="shared" si="3"/>
        <v>#REF!</v>
      </c>
      <c r="AM224" s="32" t="e">
        <f t="shared" si="4"/>
        <v>#REF!</v>
      </c>
      <c r="AN224" s="30" t="e">
        <f t="shared" si="36"/>
        <v>#REF!</v>
      </c>
      <c r="AO224" s="31" t="e">
        <f t="shared" si="6"/>
        <v>#REF!</v>
      </c>
      <c r="AP224" s="31" t="e">
        <f t="shared" si="7"/>
        <v>#REF!</v>
      </c>
      <c r="AQ224" s="31" t="e">
        <f t="shared" si="8"/>
        <v>#REF!</v>
      </c>
      <c r="AR224" s="32" t="e">
        <f t="shared" si="9"/>
        <v>#REF!</v>
      </c>
      <c r="AS224" s="30" t="e">
        <f t="shared" si="37"/>
        <v>#REF!</v>
      </c>
      <c r="AT224" s="31" t="e">
        <f t="shared" si="11"/>
        <v>#REF!</v>
      </c>
      <c r="AU224" s="31" t="e">
        <f t="shared" si="12"/>
        <v>#REF!</v>
      </c>
      <c r="AV224" s="31" t="e">
        <f t="shared" si="13"/>
        <v>#REF!</v>
      </c>
      <c r="AW224" s="32" t="e">
        <f t="shared" si="14"/>
        <v>#REF!</v>
      </c>
      <c r="AX224" s="30" t="e">
        <f t="shared" si="38"/>
        <v>#REF!</v>
      </c>
      <c r="AY224" s="31" t="e">
        <f t="shared" si="16"/>
        <v>#REF!</v>
      </c>
      <c r="AZ224" s="31" t="e">
        <f t="shared" si="17"/>
        <v>#REF!</v>
      </c>
      <c r="BA224" s="31" t="e">
        <f t="shared" si="18"/>
        <v>#REF!</v>
      </c>
      <c r="BB224" s="32" t="e">
        <f t="shared" si="19"/>
        <v>#REF!</v>
      </c>
      <c r="BC224" s="30" t="e">
        <f t="shared" si="39"/>
        <v>#REF!</v>
      </c>
      <c r="BD224" s="31" t="e">
        <f t="shared" si="21"/>
        <v>#REF!</v>
      </c>
      <c r="BE224" s="31" t="e">
        <f t="shared" si="22"/>
        <v>#REF!</v>
      </c>
      <c r="BF224" s="31" t="e">
        <f t="shared" si="23"/>
        <v>#REF!</v>
      </c>
      <c r="BG224" s="32" t="e">
        <f t="shared" si="24"/>
        <v>#REF!</v>
      </c>
    </row>
    <row r="225" spans="3:59" ht="15.75" thickBot="1" x14ac:dyDescent="0.3">
      <c r="C225" s="26">
        <v>160</v>
      </c>
      <c r="D225" s="27" t="s">
        <v>388</v>
      </c>
      <c r="E225" s="26">
        <v>45</v>
      </c>
      <c r="F225" s="28" t="s">
        <v>277</v>
      </c>
      <c r="G225" s="26">
        <v>557434</v>
      </c>
      <c r="H225" s="28" t="s">
        <v>283</v>
      </c>
      <c r="I225" s="29"/>
      <c r="K225" s="17">
        <f>SUMIF('RECAP PDV'!$E:$E,$G225,'RECAP PDV'!K:K)</f>
        <v>641.98767999999995</v>
      </c>
      <c r="L225" s="17"/>
      <c r="M225" s="18"/>
      <c r="N225" s="17">
        <f>SUMIF('RECAP PDV'!$E:$E,$G225,'RECAP PDV'!N:N)</f>
        <v>94</v>
      </c>
      <c r="O225" s="17"/>
      <c r="P225" s="18"/>
      <c r="Q225" s="16"/>
      <c r="R225" s="16"/>
      <c r="S225" s="18"/>
      <c r="T225" s="17">
        <f>SUMIF('RECAP PDV'!$E:$E,$G225,'RECAP PDV'!T:T)</f>
        <v>7</v>
      </c>
      <c r="U225" s="16"/>
      <c r="V225" s="18"/>
      <c r="W225" s="17"/>
      <c r="X225" s="16"/>
      <c r="Y225" s="18"/>
      <c r="Z225" s="17">
        <f>SUMIF('RECAP PDV'!E:E,G225,'RECAP PDV'!Z:Z)</f>
        <v>5</v>
      </c>
      <c r="AA225" s="16"/>
      <c r="AB225" s="18"/>
      <c r="AI225" s="30" t="e">
        <f t="shared" si="35"/>
        <v>#REF!</v>
      </c>
      <c r="AJ225" s="31" t="e">
        <f t="shared" si="1"/>
        <v>#REF!</v>
      </c>
      <c r="AK225" s="31" t="e">
        <f t="shared" si="2"/>
        <v>#REF!</v>
      </c>
      <c r="AL225" s="31" t="e">
        <f t="shared" si="3"/>
        <v>#REF!</v>
      </c>
      <c r="AM225" s="32" t="e">
        <f t="shared" si="4"/>
        <v>#REF!</v>
      </c>
      <c r="AN225" s="30" t="e">
        <f t="shared" si="36"/>
        <v>#REF!</v>
      </c>
      <c r="AO225" s="31" t="e">
        <f t="shared" si="6"/>
        <v>#REF!</v>
      </c>
      <c r="AP225" s="31" t="e">
        <f t="shared" si="7"/>
        <v>#REF!</v>
      </c>
      <c r="AQ225" s="31" t="e">
        <f t="shared" si="8"/>
        <v>#REF!</v>
      </c>
      <c r="AR225" s="32" t="e">
        <f t="shared" si="9"/>
        <v>#REF!</v>
      </c>
      <c r="AS225" s="30" t="e">
        <f t="shared" si="37"/>
        <v>#REF!</v>
      </c>
      <c r="AT225" s="31" t="e">
        <f t="shared" si="11"/>
        <v>#REF!</v>
      </c>
      <c r="AU225" s="31" t="e">
        <f t="shared" si="12"/>
        <v>#REF!</v>
      </c>
      <c r="AV225" s="31" t="e">
        <f t="shared" si="13"/>
        <v>#REF!</v>
      </c>
      <c r="AW225" s="32" t="e">
        <f t="shared" si="14"/>
        <v>#REF!</v>
      </c>
      <c r="AX225" s="30" t="e">
        <f t="shared" si="38"/>
        <v>#REF!</v>
      </c>
      <c r="AY225" s="31" t="e">
        <f t="shared" si="16"/>
        <v>#REF!</v>
      </c>
      <c r="AZ225" s="31" t="e">
        <f t="shared" si="17"/>
        <v>#REF!</v>
      </c>
      <c r="BA225" s="31" t="e">
        <f t="shared" si="18"/>
        <v>#REF!</v>
      </c>
      <c r="BB225" s="32" t="e">
        <f t="shared" si="19"/>
        <v>#REF!</v>
      </c>
      <c r="BC225" s="30" t="e">
        <f t="shared" si="39"/>
        <v>#REF!</v>
      </c>
      <c r="BD225" s="31" t="e">
        <f t="shared" si="21"/>
        <v>#REF!</v>
      </c>
      <c r="BE225" s="31" t="e">
        <f t="shared" si="22"/>
        <v>#REF!</v>
      </c>
      <c r="BF225" s="31" t="e">
        <f t="shared" si="23"/>
        <v>#REF!</v>
      </c>
      <c r="BG225" s="32" t="e">
        <f t="shared" si="24"/>
        <v>#REF!</v>
      </c>
    </row>
    <row r="226" spans="3:59" ht="15.75" thickBot="1" x14ac:dyDescent="0.3">
      <c r="C226" s="26">
        <v>160</v>
      </c>
      <c r="D226" s="27" t="s">
        <v>388</v>
      </c>
      <c r="E226" s="26">
        <v>45</v>
      </c>
      <c r="F226" s="28" t="s">
        <v>277</v>
      </c>
      <c r="G226" s="26">
        <v>557436</v>
      </c>
      <c r="H226" s="28" t="s">
        <v>284</v>
      </c>
      <c r="I226" s="29"/>
      <c r="K226" s="17">
        <f>SUMIF('RECAP PDV'!$E:$E,$G226,'RECAP PDV'!K:K)</f>
        <v>174.21825999999987</v>
      </c>
      <c r="L226" s="17"/>
      <c r="M226" s="18"/>
      <c r="N226" s="17">
        <f>SUMIF('RECAP PDV'!$E:$E,$G226,'RECAP PDV'!N:N)</f>
        <v>2071.1934099999999</v>
      </c>
      <c r="O226" s="17"/>
      <c r="P226" s="18"/>
      <c r="Q226" s="16"/>
      <c r="R226" s="16"/>
      <c r="S226" s="18"/>
      <c r="T226" s="17">
        <f>SUMIF('RECAP PDV'!$E:$E,$G226,'RECAP PDV'!T:T)</f>
        <v>13</v>
      </c>
      <c r="U226" s="16"/>
      <c r="V226" s="18"/>
      <c r="W226" s="17"/>
      <c r="X226" s="16"/>
      <c r="Y226" s="18"/>
      <c r="Z226" s="17">
        <f>SUMIF('RECAP PDV'!E:E,G226,'RECAP PDV'!Z:Z)</f>
        <v>12</v>
      </c>
      <c r="AA226" s="16"/>
      <c r="AB226" s="18"/>
      <c r="AI226" s="30" t="e">
        <f t="shared" si="35"/>
        <v>#REF!</v>
      </c>
      <c r="AJ226" s="31" t="e">
        <f t="shared" si="1"/>
        <v>#REF!</v>
      </c>
      <c r="AK226" s="31" t="e">
        <f t="shared" si="2"/>
        <v>#REF!</v>
      </c>
      <c r="AL226" s="31" t="e">
        <f t="shared" si="3"/>
        <v>#REF!</v>
      </c>
      <c r="AM226" s="32" t="e">
        <f t="shared" si="4"/>
        <v>#REF!</v>
      </c>
      <c r="AN226" s="30" t="e">
        <f t="shared" si="36"/>
        <v>#REF!</v>
      </c>
      <c r="AO226" s="31" t="e">
        <f t="shared" si="6"/>
        <v>#REF!</v>
      </c>
      <c r="AP226" s="31" t="e">
        <f t="shared" si="7"/>
        <v>#REF!</v>
      </c>
      <c r="AQ226" s="31" t="e">
        <f t="shared" si="8"/>
        <v>#REF!</v>
      </c>
      <c r="AR226" s="32" t="e">
        <f t="shared" si="9"/>
        <v>#REF!</v>
      </c>
      <c r="AS226" s="30" t="e">
        <f t="shared" si="37"/>
        <v>#REF!</v>
      </c>
      <c r="AT226" s="31" t="e">
        <f t="shared" si="11"/>
        <v>#REF!</v>
      </c>
      <c r="AU226" s="31" t="e">
        <f t="shared" si="12"/>
        <v>#REF!</v>
      </c>
      <c r="AV226" s="31" t="e">
        <f t="shared" si="13"/>
        <v>#REF!</v>
      </c>
      <c r="AW226" s="32" t="e">
        <f t="shared" si="14"/>
        <v>#REF!</v>
      </c>
      <c r="AX226" s="30" t="e">
        <f t="shared" si="38"/>
        <v>#REF!</v>
      </c>
      <c r="AY226" s="31" t="e">
        <f t="shared" si="16"/>
        <v>#REF!</v>
      </c>
      <c r="AZ226" s="31" t="e">
        <f t="shared" si="17"/>
        <v>#REF!</v>
      </c>
      <c r="BA226" s="31" t="e">
        <f t="shared" si="18"/>
        <v>#REF!</v>
      </c>
      <c r="BB226" s="32" t="e">
        <f t="shared" si="19"/>
        <v>#REF!</v>
      </c>
      <c r="BC226" s="30" t="e">
        <f t="shared" si="39"/>
        <v>#REF!</v>
      </c>
      <c r="BD226" s="31" t="e">
        <f t="shared" si="21"/>
        <v>#REF!</v>
      </c>
      <c r="BE226" s="31" t="e">
        <f t="shared" si="22"/>
        <v>#REF!</v>
      </c>
      <c r="BF226" s="31" t="e">
        <f t="shared" si="23"/>
        <v>#REF!</v>
      </c>
      <c r="BG226" s="32" t="e">
        <f t="shared" si="24"/>
        <v>#REF!</v>
      </c>
    </row>
    <row r="227" spans="3:59" ht="15.75" thickBot="1" x14ac:dyDescent="0.3">
      <c r="C227" s="26">
        <v>160</v>
      </c>
      <c r="D227" s="27" t="s">
        <v>388</v>
      </c>
      <c r="E227" s="26">
        <v>45</v>
      </c>
      <c r="F227" s="28" t="s">
        <v>277</v>
      </c>
      <c r="G227" s="26">
        <v>557437</v>
      </c>
      <c r="H227" s="28" t="s">
        <v>285</v>
      </c>
      <c r="I227" s="29"/>
      <c r="K227" s="17">
        <f>SUMIF('RECAP PDV'!$E:$E,$G227,'RECAP PDV'!K:K)</f>
        <v>-511.77344000000016</v>
      </c>
      <c r="L227" s="17"/>
      <c r="M227" s="18"/>
      <c r="N227" s="17">
        <f>SUMIF('RECAP PDV'!$E:$E,$G227,'RECAP PDV'!N:N)</f>
        <v>448.60199999999998</v>
      </c>
      <c r="O227" s="17"/>
      <c r="P227" s="18"/>
      <c r="Q227" s="16"/>
      <c r="R227" s="16"/>
      <c r="S227" s="18"/>
      <c r="T227" s="17">
        <f>SUMIF('RECAP PDV'!$E:$E,$G227,'RECAP PDV'!T:T)</f>
        <v>13</v>
      </c>
      <c r="U227" s="16"/>
      <c r="V227" s="18"/>
      <c r="W227" s="17"/>
      <c r="X227" s="16"/>
      <c r="Y227" s="18"/>
      <c r="Z227" s="17">
        <f>SUMIF('RECAP PDV'!E:E,G227,'RECAP PDV'!Z:Z)</f>
        <v>4</v>
      </c>
      <c r="AA227" s="16"/>
      <c r="AB227" s="18"/>
      <c r="AI227" s="30" t="e">
        <f t="shared" si="35"/>
        <v>#REF!</v>
      </c>
      <c r="AJ227" s="31" t="e">
        <f t="shared" si="1"/>
        <v>#REF!</v>
      </c>
      <c r="AK227" s="31" t="e">
        <f t="shared" si="2"/>
        <v>#REF!</v>
      </c>
      <c r="AL227" s="31" t="e">
        <f t="shared" si="3"/>
        <v>#REF!</v>
      </c>
      <c r="AM227" s="32" t="e">
        <f t="shared" si="4"/>
        <v>#REF!</v>
      </c>
      <c r="AN227" s="30" t="e">
        <f t="shared" si="36"/>
        <v>#REF!</v>
      </c>
      <c r="AO227" s="31" t="e">
        <f t="shared" si="6"/>
        <v>#REF!</v>
      </c>
      <c r="AP227" s="31" t="e">
        <f t="shared" si="7"/>
        <v>#REF!</v>
      </c>
      <c r="AQ227" s="31" t="e">
        <f t="shared" si="8"/>
        <v>#REF!</v>
      </c>
      <c r="AR227" s="32" t="e">
        <f t="shared" si="9"/>
        <v>#REF!</v>
      </c>
      <c r="AS227" s="30" t="e">
        <f t="shared" si="37"/>
        <v>#REF!</v>
      </c>
      <c r="AT227" s="31" t="e">
        <f t="shared" si="11"/>
        <v>#REF!</v>
      </c>
      <c r="AU227" s="31" t="e">
        <f t="shared" si="12"/>
        <v>#REF!</v>
      </c>
      <c r="AV227" s="31" t="e">
        <f t="shared" si="13"/>
        <v>#REF!</v>
      </c>
      <c r="AW227" s="32" t="e">
        <f t="shared" si="14"/>
        <v>#REF!</v>
      </c>
      <c r="AX227" s="30" t="e">
        <f t="shared" si="38"/>
        <v>#REF!</v>
      </c>
      <c r="AY227" s="31" t="e">
        <f t="shared" si="16"/>
        <v>#REF!</v>
      </c>
      <c r="AZ227" s="31" t="e">
        <f t="shared" si="17"/>
        <v>#REF!</v>
      </c>
      <c r="BA227" s="31" t="e">
        <f t="shared" si="18"/>
        <v>#REF!</v>
      </c>
      <c r="BB227" s="32" t="e">
        <f t="shared" si="19"/>
        <v>#REF!</v>
      </c>
      <c r="BC227" s="30" t="e">
        <f t="shared" si="39"/>
        <v>#REF!</v>
      </c>
      <c r="BD227" s="31" t="e">
        <f t="shared" si="21"/>
        <v>#REF!</v>
      </c>
      <c r="BE227" s="31" t="e">
        <f t="shared" si="22"/>
        <v>#REF!</v>
      </c>
      <c r="BF227" s="31" t="e">
        <f t="shared" si="23"/>
        <v>#REF!</v>
      </c>
      <c r="BG227" s="32" t="e">
        <f t="shared" si="24"/>
        <v>#REF!</v>
      </c>
    </row>
    <row r="228" spans="3:59" ht="15.75" thickBot="1" x14ac:dyDescent="0.3">
      <c r="C228" s="26">
        <v>160</v>
      </c>
      <c r="D228" s="27" t="s">
        <v>388</v>
      </c>
      <c r="E228" s="26">
        <v>45</v>
      </c>
      <c r="F228" s="28" t="s">
        <v>277</v>
      </c>
      <c r="G228" s="26">
        <v>557440</v>
      </c>
      <c r="H228" s="28" t="s">
        <v>286</v>
      </c>
      <c r="I228" s="29"/>
      <c r="K228" s="17">
        <f>SUMIF('RECAP PDV'!$E:$E,$G228,'RECAP PDV'!K:K)</f>
        <v>890.37821000000008</v>
      </c>
      <c r="L228" s="17"/>
      <c r="M228" s="18"/>
      <c r="N228" s="17">
        <f>SUMIF('RECAP PDV'!$E:$E,$G228,'RECAP PDV'!N:N)</f>
        <v>1035</v>
      </c>
      <c r="O228" s="17"/>
      <c r="P228" s="18"/>
      <c r="Q228" s="16"/>
      <c r="R228" s="16"/>
      <c r="S228" s="18"/>
      <c r="T228" s="17">
        <f>SUMIF('RECAP PDV'!$E:$E,$G228,'RECAP PDV'!T:T)</f>
        <v>9</v>
      </c>
      <c r="U228" s="16"/>
      <c r="V228" s="18"/>
      <c r="W228" s="17"/>
      <c r="X228" s="16"/>
      <c r="Y228" s="18"/>
      <c r="Z228" s="17">
        <f>SUMIF('RECAP PDV'!E:E,G228,'RECAP PDV'!Z:Z)</f>
        <v>0</v>
      </c>
      <c r="AA228" s="16"/>
      <c r="AB228" s="18"/>
      <c r="AI228" s="30" t="e">
        <f t="shared" si="35"/>
        <v>#REF!</v>
      </c>
      <c r="AJ228" s="31" t="e">
        <f t="shared" si="1"/>
        <v>#REF!</v>
      </c>
      <c r="AK228" s="31" t="e">
        <f t="shared" si="2"/>
        <v>#REF!</v>
      </c>
      <c r="AL228" s="31" t="e">
        <f t="shared" si="3"/>
        <v>#REF!</v>
      </c>
      <c r="AM228" s="32" t="e">
        <f t="shared" si="4"/>
        <v>#REF!</v>
      </c>
      <c r="AN228" s="30" t="e">
        <f t="shared" si="36"/>
        <v>#REF!</v>
      </c>
      <c r="AO228" s="31" t="e">
        <f t="shared" si="6"/>
        <v>#REF!</v>
      </c>
      <c r="AP228" s="31" t="e">
        <f t="shared" si="7"/>
        <v>#REF!</v>
      </c>
      <c r="AQ228" s="31" t="e">
        <f t="shared" si="8"/>
        <v>#REF!</v>
      </c>
      <c r="AR228" s="32" t="e">
        <f t="shared" si="9"/>
        <v>#REF!</v>
      </c>
      <c r="AS228" s="30" t="e">
        <f t="shared" si="37"/>
        <v>#REF!</v>
      </c>
      <c r="AT228" s="31" t="e">
        <f t="shared" si="11"/>
        <v>#REF!</v>
      </c>
      <c r="AU228" s="31" t="e">
        <f t="shared" si="12"/>
        <v>#REF!</v>
      </c>
      <c r="AV228" s="31" t="e">
        <f t="shared" si="13"/>
        <v>#REF!</v>
      </c>
      <c r="AW228" s="32" t="e">
        <f t="shared" si="14"/>
        <v>#REF!</v>
      </c>
      <c r="AX228" s="30" t="e">
        <f t="shared" si="38"/>
        <v>#REF!</v>
      </c>
      <c r="AY228" s="31" t="e">
        <f t="shared" si="16"/>
        <v>#REF!</v>
      </c>
      <c r="AZ228" s="31" t="e">
        <f t="shared" si="17"/>
        <v>#REF!</v>
      </c>
      <c r="BA228" s="31" t="e">
        <f t="shared" si="18"/>
        <v>#REF!</v>
      </c>
      <c r="BB228" s="32" t="e">
        <f t="shared" si="19"/>
        <v>#REF!</v>
      </c>
      <c r="BC228" s="30" t="e">
        <f t="shared" si="39"/>
        <v>#REF!</v>
      </c>
      <c r="BD228" s="31" t="e">
        <f t="shared" si="21"/>
        <v>#REF!</v>
      </c>
      <c r="BE228" s="31" t="e">
        <f t="shared" si="22"/>
        <v>#REF!</v>
      </c>
      <c r="BF228" s="31" t="e">
        <f t="shared" si="23"/>
        <v>#REF!</v>
      </c>
      <c r="BG228" s="32" t="e">
        <f t="shared" si="24"/>
        <v>#REF!</v>
      </c>
    </row>
    <row r="229" spans="3:59" ht="15.75" thickBot="1" x14ac:dyDescent="0.3">
      <c r="C229" s="26">
        <v>160</v>
      </c>
      <c r="D229" s="27" t="s">
        <v>388</v>
      </c>
      <c r="E229" s="26">
        <v>45</v>
      </c>
      <c r="F229" s="28" t="s">
        <v>277</v>
      </c>
      <c r="G229" s="26">
        <v>557441</v>
      </c>
      <c r="H229" s="28" t="s">
        <v>287</v>
      </c>
      <c r="I229" s="29"/>
      <c r="K229" s="17">
        <f>SUMIF('RECAP PDV'!$E:$E,$G229,'RECAP PDV'!K:K)</f>
        <v>-310.82263999999975</v>
      </c>
      <c r="L229" s="17"/>
      <c r="M229" s="18"/>
      <c r="N229" s="17">
        <f>SUMIF('RECAP PDV'!$E:$E,$G229,'RECAP PDV'!N:N)</f>
        <v>213.95868999999999</v>
      </c>
      <c r="O229" s="17"/>
      <c r="P229" s="18"/>
      <c r="Q229" s="16"/>
      <c r="R229" s="16"/>
      <c r="S229" s="18"/>
      <c r="T229" s="17">
        <f>SUMIF('RECAP PDV'!$E:$E,$G229,'RECAP PDV'!T:T)</f>
        <v>8</v>
      </c>
      <c r="U229" s="16"/>
      <c r="V229" s="18"/>
      <c r="W229" s="17"/>
      <c r="X229" s="16"/>
      <c r="Y229" s="18"/>
      <c r="Z229" s="17">
        <f>SUMIF('RECAP PDV'!E:E,G229,'RECAP PDV'!Z:Z)</f>
        <v>3</v>
      </c>
      <c r="AA229" s="16"/>
      <c r="AB229" s="18"/>
      <c r="AI229" s="30" t="e">
        <f t="shared" si="35"/>
        <v>#REF!</v>
      </c>
      <c r="AJ229" s="31" t="e">
        <f t="shared" si="1"/>
        <v>#REF!</v>
      </c>
      <c r="AK229" s="31" t="e">
        <f t="shared" si="2"/>
        <v>#REF!</v>
      </c>
      <c r="AL229" s="31" t="e">
        <f t="shared" si="3"/>
        <v>#REF!</v>
      </c>
      <c r="AM229" s="32" t="e">
        <f t="shared" si="4"/>
        <v>#REF!</v>
      </c>
      <c r="AN229" s="30" t="e">
        <f t="shared" si="36"/>
        <v>#REF!</v>
      </c>
      <c r="AO229" s="31" t="e">
        <f t="shared" si="6"/>
        <v>#REF!</v>
      </c>
      <c r="AP229" s="31" t="e">
        <f t="shared" si="7"/>
        <v>#REF!</v>
      </c>
      <c r="AQ229" s="31" t="e">
        <f t="shared" si="8"/>
        <v>#REF!</v>
      </c>
      <c r="AR229" s="32" t="e">
        <f t="shared" si="9"/>
        <v>#REF!</v>
      </c>
      <c r="AS229" s="30" t="e">
        <f t="shared" si="37"/>
        <v>#REF!</v>
      </c>
      <c r="AT229" s="31" t="e">
        <f t="shared" si="11"/>
        <v>#REF!</v>
      </c>
      <c r="AU229" s="31" t="e">
        <f t="shared" si="12"/>
        <v>#REF!</v>
      </c>
      <c r="AV229" s="31" t="e">
        <f t="shared" si="13"/>
        <v>#REF!</v>
      </c>
      <c r="AW229" s="32" t="e">
        <f t="shared" si="14"/>
        <v>#REF!</v>
      </c>
      <c r="AX229" s="30" t="e">
        <f t="shared" si="38"/>
        <v>#REF!</v>
      </c>
      <c r="AY229" s="31" t="e">
        <f t="shared" si="16"/>
        <v>#REF!</v>
      </c>
      <c r="AZ229" s="31" t="e">
        <f t="shared" si="17"/>
        <v>#REF!</v>
      </c>
      <c r="BA229" s="31" t="e">
        <f t="shared" si="18"/>
        <v>#REF!</v>
      </c>
      <c r="BB229" s="32" t="e">
        <f t="shared" si="19"/>
        <v>#REF!</v>
      </c>
      <c r="BC229" s="30" t="e">
        <f t="shared" si="39"/>
        <v>#REF!</v>
      </c>
      <c r="BD229" s="31" t="e">
        <f t="shared" si="21"/>
        <v>#REF!</v>
      </c>
      <c r="BE229" s="31" t="e">
        <f t="shared" si="22"/>
        <v>#REF!</v>
      </c>
      <c r="BF229" s="31" t="e">
        <f t="shared" si="23"/>
        <v>#REF!</v>
      </c>
      <c r="BG229" s="32" t="e">
        <f t="shared" si="24"/>
        <v>#REF!</v>
      </c>
    </row>
    <row r="230" spans="3:59" ht="15.75" thickBot="1" x14ac:dyDescent="0.3">
      <c r="C230" s="26">
        <v>160</v>
      </c>
      <c r="D230" s="27" t="s">
        <v>388</v>
      </c>
      <c r="E230" s="26">
        <v>45</v>
      </c>
      <c r="F230" s="28" t="s">
        <v>277</v>
      </c>
      <c r="G230" s="26">
        <v>557439</v>
      </c>
      <c r="H230" s="28" t="s">
        <v>288</v>
      </c>
      <c r="I230" s="29"/>
      <c r="K230" s="17">
        <f>SUMIF('RECAP PDV'!$E:$E,$G230,'RECAP PDV'!K:K)</f>
        <v>-278.35446000000013</v>
      </c>
      <c r="L230" s="17"/>
      <c r="M230" s="18"/>
      <c r="N230" s="17">
        <f>SUMIF('RECAP PDV'!$E:$E,$G230,'RECAP PDV'!N:N)</f>
        <v>1587.4548299999999</v>
      </c>
      <c r="O230" s="17"/>
      <c r="P230" s="18"/>
      <c r="Q230" s="16"/>
      <c r="R230" s="16"/>
      <c r="S230" s="18"/>
      <c r="T230" s="17">
        <f>SUMIF('RECAP PDV'!$E:$E,$G230,'RECAP PDV'!T:T)</f>
        <v>16</v>
      </c>
      <c r="U230" s="16"/>
      <c r="V230" s="18"/>
      <c r="W230" s="17"/>
      <c r="X230" s="16"/>
      <c r="Y230" s="18"/>
      <c r="Z230" s="17">
        <f>SUMIF('RECAP PDV'!E:E,G230,'RECAP PDV'!Z:Z)</f>
        <v>0</v>
      </c>
      <c r="AA230" s="16"/>
      <c r="AB230" s="18"/>
      <c r="AI230" s="30" t="e">
        <f t="shared" si="35"/>
        <v>#REF!</v>
      </c>
      <c r="AJ230" s="31" t="e">
        <f t="shared" si="1"/>
        <v>#REF!</v>
      </c>
      <c r="AK230" s="31" t="e">
        <f t="shared" si="2"/>
        <v>#REF!</v>
      </c>
      <c r="AL230" s="31" t="e">
        <f t="shared" si="3"/>
        <v>#REF!</v>
      </c>
      <c r="AM230" s="32" t="e">
        <f t="shared" si="4"/>
        <v>#REF!</v>
      </c>
      <c r="AN230" s="30" t="e">
        <f t="shared" si="36"/>
        <v>#REF!</v>
      </c>
      <c r="AO230" s="31" t="e">
        <f t="shared" si="6"/>
        <v>#REF!</v>
      </c>
      <c r="AP230" s="31" t="e">
        <f t="shared" si="7"/>
        <v>#REF!</v>
      </c>
      <c r="AQ230" s="31" t="e">
        <f t="shared" si="8"/>
        <v>#REF!</v>
      </c>
      <c r="AR230" s="32" t="e">
        <f t="shared" si="9"/>
        <v>#REF!</v>
      </c>
      <c r="AS230" s="30" t="e">
        <f t="shared" si="37"/>
        <v>#REF!</v>
      </c>
      <c r="AT230" s="31" t="e">
        <f t="shared" si="11"/>
        <v>#REF!</v>
      </c>
      <c r="AU230" s="31" t="e">
        <f t="shared" si="12"/>
        <v>#REF!</v>
      </c>
      <c r="AV230" s="31" t="e">
        <f t="shared" si="13"/>
        <v>#REF!</v>
      </c>
      <c r="AW230" s="32" t="e">
        <f t="shared" si="14"/>
        <v>#REF!</v>
      </c>
      <c r="AX230" s="30" t="e">
        <f t="shared" si="38"/>
        <v>#REF!</v>
      </c>
      <c r="AY230" s="31" t="e">
        <f t="shared" si="16"/>
        <v>#REF!</v>
      </c>
      <c r="AZ230" s="31" t="e">
        <f t="shared" si="17"/>
        <v>#REF!</v>
      </c>
      <c r="BA230" s="31" t="e">
        <f t="shared" si="18"/>
        <v>#REF!</v>
      </c>
      <c r="BB230" s="32" t="e">
        <f t="shared" si="19"/>
        <v>#REF!</v>
      </c>
      <c r="BC230" s="30" t="e">
        <f t="shared" si="39"/>
        <v>#REF!</v>
      </c>
      <c r="BD230" s="31" t="e">
        <f t="shared" si="21"/>
        <v>#REF!</v>
      </c>
      <c r="BE230" s="31" t="e">
        <f t="shared" si="22"/>
        <v>#REF!</v>
      </c>
      <c r="BF230" s="31" t="e">
        <f t="shared" si="23"/>
        <v>#REF!</v>
      </c>
      <c r="BG230" s="32" t="e">
        <f t="shared" si="24"/>
        <v>#REF!</v>
      </c>
    </row>
    <row r="231" spans="3:59" ht="15.75" thickBot="1" x14ac:dyDescent="0.3">
      <c r="C231" s="26">
        <v>160</v>
      </c>
      <c r="D231" s="27" t="s">
        <v>388</v>
      </c>
      <c r="E231" s="26">
        <v>45</v>
      </c>
      <c r="F231" s="28" t="s">
        <v>277</v>
      </c>
      <c r="G231" s="26">
        <v>457443</v>
      </c>
      <c r="H231" s="28" t="s">
        <v>289</v>
      </c>
      <c r="I231" s="29"/>
      <c r="K231" s="17">
        <f>SUMIF('RECAP PDV'!$E:$E,$G231,'RECAP PDV'!K:K)</f>
        <v>1836.3452199999999</v>
      </c>
      <c r="L231" s="17"/>
      <c r="M231" s="18"/>
      <c r="N231" s="17">
        <f>SUMIF('RECAP PDV'!$E:$E,$G231,'RECAP PDV'!N:N)</f>
        <v>1824.9981799999998</v>
      </c>
      <c r="O231" s="17"/>
      <c r="P231" s="18"/>
      <c r="Q231" s="16"/>
      <c r="R231" s="16"/>
      <c r="S231" s="18"/>
      <c r="T231" s="17">
        <f>SUMIF('RECAP PDV'!$E:$E,$G231,'RECAP PDV'!T:T)</f>
        <v>35</v>
      </c>
      <c r="U231" s="16"/>
      <c r="V231" s="18"/>
      <c r="W231" s="17"/>
      <c r="X231" s="16"/>
      <c r="Y231" s="18"/>
      <c r="Z231" s="17">
        <f>SUMIF('RECAP PDV'!E:E,G231,'RECAP PDV'!Z:Z)</f>
        <v>17</v>
      </c>
      <c r="AA231" s="16"/>
      <c r="AB231" s="18"/>
      <c r="AI231" s="30" t="e">
        <f t="shared" si="35"/>
        <v>#REF!</v>
      </c>
      <c r="AJ231" s="31" t="e">
        <f t="shared" si="1"/>
        <v>#REF!</v>
      </c>
      <c r="AK231" s="31" t="e">
        <f t="shared" si="2"/>
        <v>#REF!</v>
      </c>
      <c r="AL231" s="31" t="e">
        <f t="shared" si="3"/>
        <v>#REF!</v>
      </c>
      <c r="AM231" s="32" t="e">
        <f t="shared" si="4"/>
        <v>#REF!</v>
      </c>
      <c r="AN231" s="30" t="e">
        <f t="shared" si="36"/>
        <v>#REF!</v>
      </c>
      <c r="AO231" s="31" t="e">
        <f t="shared" si="6"/>
        <v>#REF!</v>
      </c>
      <c r="AP231" s="31" t="e">
        <f t="shared" si="7"/>
        <v>#REF!</v>
      </c>
      <c r="AQ231" s="31" t="e">
        <f t="shared" si="8"/>
        <v>#REF!</v>
      </c>
      <c r="AR231" s="32" t="e">
        <f t="shared" si="9"/>
        <v>#REF!</v>
      </c>
      <c r="AS231" s="30" t="e">
        <f t="shared" si="37"/>
        <v>#REF!</v>
      </c>
      <c r="AT231" s="31" t="e">
        <f t="shared" si="11"/>
        <v>#REF!</v>
      </c>
      <c r="AU231" s="31" t="e">
        <f t="shared" si="12"/>
        <v>#REF!</v>
      </c>
      <c r="AV231" s="31" t="e">
        <f t="shared" si="13"/>
        <v>#REF!</v>
      </c>
      <c r="AW231" s="32" t="e">
        <f t="shared" si="14"/>
        <v>#REF!</v>
      </c>
      <c r="AX231" s="30" t="e">
        <f t="shared" si="38"/>
        <v>#REF!</v>
      </c>
      <c r="AY231" s="31" t="e">
        <f t="shared" si="16"/>
        <v>#REF!</v>
      </c>
      <c r="AZ231" s="31" t="e">
        <f t="shared" si="17"/>
        <v>#REF!</v>
      </c>
      <c r="BA231" s="31" t="e">
        <f t="shared" si="18"/>
        <v>#REF!</v>
      </c>
      <c r="BB231" s="32" t="e">
        <f t="shared" si="19"/>
        <v>#REF!</v>
      </c>
      <c r="BC231" s="30" t="e">
        <f t="shared" si="39"/>
        <v>#REF!</v>
      </c>
      <c r="BD231" s="31" t="e">
        <f t="shared" si="21"/>
        <v>#REF!</v>
      </c>
      <c r="BE231" s="31" t="e">
        <f t="shared" si="22"/>
        <v>#REF!</v>
      </c>
      <c r="BF231" s="31" t="e">
        <f t="shared" si="23"/>
        <v>#REF!</v>
      </c>
      <c r="BG231" s="32" t="e">
        <f t="shared" si="24"/>
        <v>#REF!</v>
      </c>
    </row>
    <row r="232" spans="3:59" ht="15.75" thickBot="1" x14ac:dyDescent="0.3">
      <c r="C232" s="26">
        <v>160</v>
      </c>
      <c r="D232" s="27" t="s">
        <v>388</v>
      </c>
      <c r="E232" s="26">
        <v>45</v>
      </c>
      <c r="F232" s="28" t="s">
        <v>277</v>
      </c>
      <c r="G232" s="26">
        <v>557444</v>
      </c>
      <c r="H232" s="28" t="s">
        <v>290</v>
      </c>
      <c r="I232" s="29"/>
      <c r="K232" s="17">
        <f>SUMIF('RECAP PDV'!$E:$E,$G232,'RECAP PDV'!K:K)</f>
        <v>984.6947899999999</v>
      </c>
      <c r="L232" s="17"/>
      <c r="M232" s="18"/>
      <c r="N232" s="17">
        <f>SUMIF('RECAP PDV'!$E:$E,$G232,'RECAP PDV'!N:N)</f>
        <v>410.51</v>
      </c>
      <c r="O232" s="17"/>
      <c r="P232" s="18"/>
      <c r="Q232" s="16"/>
      <c r="R232" s="16"/>
      <c r="S232" s="18"/>
      <c r="T232" s="17">
        <f>SUMIF('RECAP PDV'!$E:$E,$G232,'RECAP PDV'!T:T)</f>
        <v>18</v>
      </c>
      <c r="U232" s="16"/>
      <c r="V232" s="18"/>
      <c r="W232" s="17"/>
      <c r="X232" s="16"/>
      <c r="Y232" s="18"/>
      <c r="Z232" s="17">
        <f>SUMIF('RECAP PDV'!E:E,G232,'RECAP PDV'!Z:Z)</f>
        <v>15</v>
      </c>
      <c r="AA232" s="16"/>
      <c r="AB232" s="18"/>
      <c r="AI232" s="30" t="e">
        <f t="shared" si="35"/>
        <v>#REF!</v>
      </c>
      <c r="AJ232" s="31" t="e">
        <f t="shared" si="1"/>
        <v>#REF!</v>
      </c>
      <c r="AK232" s="31" t="e">
        <f t="shared" si="2"/>
        <v>#REF!</v>
      </c>
      <c r="AL232" s="31" t="e">
        <f t="shared" si="3"/>
        <v>#REF!</v>
      </c>
      <c r="AM232" s="32" t="e">
        <f t="shared" si="4"/>
        <v>#REF!</v>
      </c>
      <c r="AN232" s="30" t="e">
        <f t="shared" si="36"/>
        <v>#REF!</v>
      </c>
      <c r="AO232" s="31" t="e">
        <f t="shared" si="6"/>
        <v>#REF!</v>
      </c>
      <c r="AP232" s="31" t="e">
        <f t="shared" si="7"/>
        <v>#REF!</v>
      </c>
      <c r="AQ232" s="31" t="e">
        <f t="shared" si="8"/>
        <v>#REF!</v>
      </c>
      <c r="AR232" s="32" t="e">
        <f t="shared" si="9"/>
        <v>#REF!</v>
      </c>
      <c r="AS232" s="30" t="e">
        <f t="shared" si="37"/>
        <v>#REF!</v>
      </c>
      <c r="AT232" s="31" t="e">
        <f t="shared" si="11"/>
        <v>#REF!</v>
      </c>
      <c r="AU232" s="31" t="e">
        <f t="shared" si="12"/>
        <v>#REF!</v>
      </c>
      <c r="AV232" s="31" t="e">
        <f t="shared" si="13"/>
        <v>#REF!</v>
      </c>
      <c r="AW232" s="32" t="e">
        <f t="shared" si="14"/>
        <v>#REF!</v>
      </c>
      <c r="AX232" s="30" t="e">
        <f t="shared" si="38"/>
        <v>#REF!</v>
      </c>
      <c r="AY232" s="31" t="e">
        <f t="shared" si="16"/>
        <v>#REF!</v>
      </c>
      <c r="AZ232" s="31" t="e">
        <f t="shared" si="17"/>
        <v>#REF!</v>
      </c>
      <c r="BA232" s="31" t="e">
        <f t="shared" si="18"/>
        <v>#REF!</v>
      </c>
      <c r="BB232" s="32" t="e">
        <f t="shared" si="19"/>
        <v>#REF!</v>
      </c>
      <c r="BC232" s="30" t="e">
        <f t="shared" si="39"/>
        <v>#REF!</v>
      </c>
      <c r="BD232" s="31" t="e">
        <f t="shared" si="21"/>
        <v>#REF!</v>
      </c>
      <c r="BE232" s="31" t="e">
        <f t="shared" si="22"/>
        <v>#REF!</v>
      </c>
      <c r="BF232" s="31" t="e">
        <f t="shared" si="23"/>
        <v>#REF!</v>
      </c>
      <c r="BG232" s="32" t="e">
        <f t="shared" si="24"/>
        <v>#REF!</v>
      </c>
    </row>
    <row r="233" spans="3:59" ht="15.75" thickBot="1" x14ac:dyDescent="0.3">
      <c r="C233" s="26">
        <v>160</v>
      </c>
      <c r="D233" s="27" t="s">
        <v>388</v>
      </c>
      <c r="E233" s="26">
        <v>45</v>
      </c>
      <c r="F233" s="28" t="s">
        <v>277</v>
      </c>
      <c r="G233" s="26">
        <v>557445</v>
      </c>
      <c r="H233" s="28" t="s">
        <v>291</v>
      </c>
      <c r="I233" s="29"/>
      <c r="K233" s="17">
        <f>SUMIF('RECAP PDV'!$E:$E,$G233,'RECAP PDV'!K:K)</f>
        <v>272.74849</v>
      </c>
      <c r="L233" s="17"/>
      <c r="M233" s="18"/>
      <c r="N233" s="17">
        <f>SUMIF('RECAP PDV'!$E:$E,$G233,'RECAP PDV'!N:N)</f>
        <v>451.5</v>
      </c>
      <c r="O233" s="17"/>
      <c r="P233" s="18"/>
      <c r="Q233" s="16"/>
      <c r="R233" s="16"/>
      <c r="S233" s="18"/>
      <c r="T233" s="17">
        <f>SUMIF('RECAP PDV'!$E:$E,$G233,'RECAP PDV'!T:T)</f>
        <v>10</v>
      </c>
      <c r="U233" s="16"/>
      <c r="V233" s="18"/>
      <c r="W233" s="17"/>
      <c r="X233" s="16"/>
      <c r="Y233" s="18"/>
      <c r="Z233" s="17">
        <f>SUMIF('RECAP PDV'!E:E,G233,'RECAP PDV'!Z:Z)</f>
        <v>-4</v>
      </c>
      <c r="AA233" s="16"/>
      <c r="AB233" s="18"/>
      <c r="AI233" s="30" t="e">
        <f t="shared" si="35"/>
        <v>#REF!</v>
      </c>
      <c r="AJ233" s="31" t="e">
        <f t="shared" si="1"/>
        <v>#REF!</v>
      </c>
      <c r="AK233" s="31" t="e">
        <f t="shared" si="2"/>
        <v>#REF!</v>
      </c>
      <c r="AL233" s="31" t="e">
        <f t="shared" si="3"/>
        <v>#REF!</v>
      </c>
      <c r="AM233" s="32" t="e">
        <f t="shared" si="4"/>
        <v>#REF!</v>
      </c>
      <c r="AN233" s="30" t="e">
        <f t="shared" si="36"/>
        <v>#REF!</v>
      </c>
      <c r="AO233" s="31" t="e">
        <f t="shared" si="6"/>
        <v>#REF!</v>
      </c>
      <c r="AP233" s="31" t="e">
        <f t="shared" si="7"/>
        <v>#REF!</v>
      </c>
      <c r="AQ233" s="31" t="e">
        <f t="shared" si="8"/>
        <v>#REF!</v>
      </c>
      <c r="AR233" s="32" t="e">
        <f t="shared" si="9"/>
        <v>#REF!</v>
      </c>
      <c r="AS233" s="30" t="e">
        <f t="shared" si="37"/>
        <v>#REF!</v>
      </c>
      <c r="AT233" s="31" t="e">
        <f t="shared" si="11"/>
        <v>#REF!</v>
      </c>
      <c r="AU233" s="31" t="e">
        <f t="shared" si="12"/>
        <v>#REF!</v>
      </c>
      <c r="AV233" s="31" t="e">
        <f t="shared" si="13"/>
        <v>#REF!</v>
      </c>
      <c r="AW233" s="32" t="e">
        <f t="shared" si="14"/>
        <v>#REF!</v>
      </c>
      <c r="AX233" s="30" t="e">
        <f t="shared" si="38"/>
        <v>#REF!</v>
      </c>
      <c r="AY233" s="31" t="e">
        <f t="shared" si="16"/>
        <v>#REF!</v>
      </c>
      <c r="AZ233" s="31" t="e">
        <f t="shared" si="17"/>
        <v>#REF!</v>
      </c>
      <c r="BA233" s="31" t="e">
        <f t="shared" si="18"/>
        <v>#REF!</v>
      </c>
      <c r="BB233" s="32" t="e">
        <f t="shared" si="19"/>
        <v>#REF!</v>
      </c>
      <c r="BC233" s="30" t="e">
        <f t="shared" si="39"/>
        <v>#REF!</v>
      </c>
      <c r="BD233" s="31" t="e">
        <f t="shared" si="21"/>
        <v>#REF!</v>
      </c>
      <c r="BE233" s="31" t="e">
        <f t="shared" si="22"/>
        <v>#REF!</v>
      </c>
      <c r="BF233" s="31" t="e">
        <f t="shared" si="23"/>
        <v>#REF!</v>
      </c>
      <c r="BG233" s="32" t="e">
        <f t="shared" si="24"/>
        <v>#REF!</v>
      </c>
    </row>
    <row r="234" spans="3:59" ht="15.75" thickBot="1" x14ac:dyDescent="0.3">
      <c r="C234" s="26">
        <v>160</v>
      </c>
      <c r="D234" s="27" t="s">
        <v>388</v>
      </c>
      <c r="E234" s="26">
        <v>45</v>
      </c>
      <c r="F234" s="28" t="s">
        <v>277</v>
      </c>
      <c r="G234" s="26">
        <v>457446</v>
      </c>
      <c r="H234" s="28" t="s">
        <v>292</v>
      </c>
      <c r="I234" s="29"/>
      <c r="K234" s="17">
        <f>SUMIF('RECAP PDV'!$E:$E,$G234,'RECAP PDV'!K:K)</f>
        <v>965.25236999999993</v>
      </c>
      <c r="L234" s="17"/>
      <c r="M234" s="18"/>
      <c r="N234" s="17">
        <f>SUMIF('RECAP PDV'!$E:$E,$G234,'RECAP PDV'!N:N)</f>
        <v>1030.6570199999999</v>
      </c>
      <c r="O234" s="17"/>
      <c r="P234" s="18"/>
      <c r="Q234" s="16"/>
      <c r="R234" s="16"/>
      <c r="S234" s="18"/>
      <c r="T234" s="17">
        <f>SUMIF('RECAP PDV'!$E:$E,$G234,'RECAP PDV'!T:T)</f>
        <v>23</v>
      </c>
      <c r="U234" s="16"/>
      <c r="V234" s="18"/>
      <c r="W234" s="17"/>
      <c r="X234" s="16"/>
      <c r="Y234" s="18"/>
      <c r="Z234" s="17">
        <f>SUMIF('RECAP PDV'!E:E,G234,'RECAP PDV'!Z:Z)</f>
        <v>2</v>
      </c>
      <c r="AA234" s="16"/>
      <c r="AB234" s="18"/>
      <c r="AI234" s="30" t="e">
        <f t="shared" si="35"/>
        <v>#REF!</v>
      </c>
      <c r="AJ234" s="31" t="e">
        <f t="shared" si="1"/>
        <v>#REF!</v>
      </c>
      <c r="AK234" s="31" t="e">
        <f t="shared" si="2"/>
        <v>#REF!</v>
      </c>
      <c r="AL234" s="31" t="e">
        <f t="shared" si="3"/>
        <v>#REF!</v>
      </c>
      <c r="AM234" s="32" t="e">
        <f t="shared" si="4"/>
        <v>#REF!</v>
      </c>
      <c r="AN234" s="30" t="e">
        <f t="shared" si="36"/>
        <v>#REF!</v>
      </c>
      <c r="AO234" s="31" t="e">
        <f t="shared" si="6"/>
        <v>#REF!</v>
      </c>
      <c r="AP234" s="31" t="e">
        <f t="shared" si="7"/>
        <v>#REF!</v>
      </c>
      <c r="AQ234" s="31" t="e">
        <f t="shared" si="8"/>
        <v>#REF!</v>
      </c>
      <c r="AR234" s="32" t="e">
        <f t="shared" si="9"/>
        <v>#REF!</v>
      </c>
      <c r="AS234" s="30" t="e">
        <f t="shared" si="37"/>
        <v>#REF!</v>
      </c>
      <c r="AT234" s="31" t="e">
        <f t="shared" si="11"/>
        <v>#REF!</v>
      </c>
      <c r="AU234" s="31" t="e">
        <f t="shared" si="12"/>
        <v>#REF!</v>
      </c>
      <c r="AV234" s="31" t="e">
        <f t="shared" si="13"/>
        <v>#REF!</v>
      </c>
      <c r="AW234" s="32" t="e">
        <f t="shared" si="14"/>
        <v>#REF!</v>
      </c>
      <c r="AX234" s="30" t="e">
        <f t="shared" si="38"/>
        <v>#REF!</v>
      </c>
      <c r="AY234" s="31" t="e">
        <f t="shared" si="16"/>
        <v>#REF!</v>
      </c>
      <c r="AZ234" s="31" t="e">
        <f t="shared" si="17"/>
        <v>#REF!</v>
      </c>
      <c r="BA234" s="31" t="e">
        <f t="shared" si="18"/>
        <v>#REF!</v>
      </c>
      <c r="BB234" s="32" t="e">
        <f t="shared" si="19"/>
        <v>#REF!</v>
      </c>
      <c r="BC234" s="30" t="e">
        <f t="shared" si="39"/>
        <v>#REF!</v>
      </c>
      <c r="BD234" s="31" t="e">
        <f t="shared" si="21"/>
        <v>#REF!</v>
      </c>
      <c r="BE234" s="31" t="e">
        <f t="shared" si="22"/>
        <v>#REF!</v>
      </c>
      <c r="BF234" s="31" t="e">
        <f t="shared" si="23"/>
        <v>#REF!</v>
      </c>
      <c r="BG234" s="32" t="e">
        <f t="shared" si="24"/>
        <v>#REF!</v>
      </c>
    </row>
    <row r="235" spans="3:59" ht="15.75" thickBot="1" x14ac:dyDescent="0.3">
      <c r="C235" s="26">
        <v>160</v>
      </c>
      <c r="D235" s="27" t="s">
        <v>388</v>
      </c>
      <c r="E235" s="26">
        <v>45</v>
      </c>
      <c r="F235" s="28" t="s">
        <v>277</v>
      </c>
      <c r="G235" s="26">
        <v>557447</v>
      </c>
      <c r="H235" s="28" t="s">
        <v>293</v>
      </c>
      <c r="I235" s="29"/>
      <c r="K235" s="17">
        <f>SUMIF('RECAP PDV'!$E:$E,$G235,'RECAP PDV'!K:K)</f>
        <v>64.574260000000024</v>
      </c>
      <c r="L235" s="17"/>
      <c r="M235" s="18"/>
      <c r="N235" s="17">
        <f>SUMIF('RECAP PDV'!$E:$E,$G235,'RECAP PDV'!N:N)</f>
        <v>96.397000000000006</v>
      </c>
      <c r="O235" s="17"/>
      <c r="P235" s="18"/>
      <c r="Q235" s="16"/>
      <c r="R235" s="16"/>
      <c r="S235" s="18"/>
      <c r="T235" s="17">
        <f>SUMIF('RECAP PDV'!$E:$E,$G235,'RECAP PDV'!T:T)</f>
        <v>6</v>
      </c>
      <c r="U235" s="16"/>
      <c r="V235" s="18"/>
      <c r="W235" s="17"/>
      <c r="X235" s="16"/>
      <c r="Y235" s="18"/>
      <c r="Z235" s="17">
        <f>SUMIF('RECAP PDV'!E:E,G235,'RECAP PDV'!Z:Z)</f>
        <v>2</v>
      </c>
      <c r="AA235" s="16"/>
      <c r="AB235" s="18"/>
      <c r="AI235" s="30" t="e">
        <f t="shared" si="35"/>
        <v>#REF!</v>
      </c>
      <c r="AJ235" s="31" t="e">
        <f t="shared" si="1"/>
        <v>#REF!</v>
      </c>
      <c r="AK235" s="31" t="e">
        <f t="shared" si="2"/>
        <v>#REF!</v>
      </c>
      <c r="AL235" s="31" t="e">
        <f t="shared" si="3"/>
        <v>#REF!</v>
      </c>
      <c r="AM235" s="32" t="e">
        <f t="shared" si="4"/>
        <v>#REF!</v>
      </c>
      <c r="AN235" s="30" t="e">
        <f t="shared" si="36"/>
        <v>#REF!</v>
      </c>
      <c r="AO235" s="31" t="e">
        <f t="shared" si="6"/>
        <v>#REF!</v>
      </c>
      <c r="AP235" s="31" t="e">
        <f t="shared" si="7"/>
        <v>#REF!</v>
      </c>
      <c r="AQ235" s="31" t="e">
        <f t="shared" si="8"/>
        <v>#REF!</v>
      </c>
      <c r="AR235" s="32" t="e">
        <f t="shared" si="9"/>
        <v>#REF!</v>
      </c>
      <c r="AS235" s="30" t="e">
        <f t="shared" si="37"/>
        <v>#REF!</v>
      </c>
      <c r="AT235" s="31" t="e">
        <f t="shared" si="11"/>
        <v>#REF!</v>
      </c>
      <c r="AU235" s="31" t="e">
        <f t="shared" si="12"/>
        <v>#REF!</v>
      </c>
      <c r="AV235" s="31" t="e">
        <f t="shared" si="13"/>
        <v>#REF!</v>
      </c>
      <c r="AW235" s="32" t="e">
        <f t="shared" si="14"/>
        <v>#REF!</v>
      </c>
      <c r="AX235" s="30" t="e">
        <f t="shared" si="38"/>
        <v>#REF!</v>
      </c>
      <c r="AY235" s="31" t="e">
        <f t="shared" si="16"/>
        <v>#REF!</v>
      </c>
      <c r="AZ235" s="31" t="e">
        <f t="shared" si="17"/>
        <v>#REF!</v>
      </c>
      <c r="BA235" s="31" t="e">
        <f t="shared" si="18"/>
        <v>#REF!</v>
      </c>
      <c r="BB235" s="32" t="e">
        <f t="shared" si="19"/>
        <v>#REF!</v>
      </c>
      <c r="BC235" s="30" t="e">
        <f t="shared" si="39"/>
        <v>#REF!</v>
      </c>
      <c r="BD235" s="31" t="e">
        <f t="shared" si="21"/>
        <v>#REF!</v>
      </c>
      <c r="BE235" s="31" t="e">
        <f t="shared" si="22"/>
        <v>#REF!</v>
      </c>
      <c r="BF235" s="31" t="e">
        <f t="shared" si="23"/>
        <v>#REF!</v>
      </c>
      <c r="BG235" s="32" t="e">
        <f t="shared" si="24"/>
        <v>#REF!</v>
      </c>
    </row>
    <row r="236" spans="3:59" ht="15.75" thickBot="1" x14ac:dyDescent="0.3">
      <c r="C236" s="26">
        <v>160</v>
      </c>
      <c r="D236" s="27" t="s">
        <v>388</v>
      </c>
      <c r="E236" s="26">
        <v>45</v>
      </c>
      <c r="F236" s="28" t="s">
        <v>277</v>
      </c>
      <c r="G236" s="26">
        <v>457453</v>
      </c>
      <c r="H236" s="28" t="s">
        <v>294</v>
      </c>
      <c r="I236" s="29"/>
      <c r="K236" s="17">
        <f>SUMIF('RECAP PDV'!$E:$E,$G236,'RECAP PDV'!K:K)</f>
        <v>877.5397999999999</v>
      </c>
      <c r="L236" s="17"/>
      <c r="M236" s="18"/>
      <c r="N236" s="17">
        <f>SUMIF('RECAP PDV'!$E:$E,$G236,'RECAP PDV'!N:N)</f>
        <v>1625.2443900000001</v>
      </c>
      <c r="O236" s="17"/>
      <c r="P236" s="18"/>
      <c r="Q236" s="16"/>
      <c r="R236" s="16"/>
      <c r="S236" s="18"/>
      <c r="T236" s="17">
        <f>SUMIF('RECAP PDV'!$E:$E,$G236,'RECAP PDV'!T:T)</f>
        <v>43</v>
      </c>
      <c r="U236" s="16"/>
      <c r="V236" s="18"/>
      <c r="W236" s="17"/>
      <c r="X236" s="16"/>
      <c r="Y236" s="18"/>
      <c r="Z236" s="17">
        <f>SUMIF('RECAP PDV'!E:E,G236,'RECAP PDV'!Z:Z)</f>
        <v>-7</v>
      </c>
      <c r="AA236" s="16"/>
      <c r="AB236" s="18"/>
      <c r="AI236" s="30" t="e">
        <f t="shared" si="35"/>
        <v>#REF!</v>
      </c>
      <c r="AJ236" s="31" t="e">
        <f t="shared" si="1"/>
        <v>#REF!</v>
      </c>
      <c r="AK236" s="31" t="e">
        <f t="shared" si="2"/>
        <v>#REF!</v>
      </c>
      <c r="AL236" s="31" t="e">
        <f t="shared" si="3"/>
        <v>#REF!</v>
      </c>
      <c r="AM236" s="32" t="e">
        <f t="shared" si="4"/>
        <v>#REF!</v>
      </c>
      <c r="AN236" s="30" t="e">
        <f t="shared" si="36"/>
        <v>#REF!</v>
      </c>
      <c r="AO236" s="31" t="e">
        <f t="shared" si="6"/>
        <v>#REF!</v>
      </c>
      <c r="AP236" s="31" t="e">
        <f t="shared" si="7"/>
        <v>#REF!</v>
      </c>
      <c r="AQ236" s="31" t="e">
        <f t="shared" si="8"/>
        <v>#REF!</v>
      </c>
      <c r="AR236" s="32" t="e">
        <f t="shared" si="9"/>
        <v>#REF!</v>
      </c>
      <c r="AS236" s="30" t="e">
        <f t="shared" si="37"/>
        <v>#REF!</v>
      </c>
      <c r="AT236" s="31" t="e">
        <f t="shared" si="11"/>
        <v>#REF!</v>
      </c>
      <c r="AU236" s="31" t="e">
        <f t="shared" si="12"/>
        <v>#REF!</v>
      </c>
      <c r="AV236" s="31" t="e">
        <f t="shared" si="13"/>
        <v>#REF!</v>
      </c>
      <c r="AW236" s="32" t="e">
        <f t="shared" si="14"/>
        <v>#REF!</v>
      </c>
      <c r="AX236" s="30" t="e">
        <f t="shared" si="38"/>
        <v>#REF!</v>
      </c>
      <c r="AY236" s="31" t="e">
        <f t="shared" si="16"/>
        <v>#REF!</v>
      </c>
      <c r="AZ236" s="31" t="e">
        <f t="shared" si="17"/>
        <v>#REF!</v>
      </c>
      <c r="BA236" s="31" t="e">
        <f t="shared" si="18"/>
        <v>#REF!</v>
      </c>
      <c r="BB236" s="32" t="e">
        <f t="shared" si="19"/>
        <v>#REF!</v>
      </c>
      <c r="BC236" s="30" t="e">
        <f t="shared" si="39"/>
        <v>#REF!</v>
      </c>
      <c r="BD236" s="31" t="e">
        <f t="shared" si="21"/>
        <v>#REF!</v>
      </c>
      <c r="BE236" s="31" t="e">
        <f t="shared" si="22"/>
        <v>#REF!</v>
      </c>
      <c r="BF236" s="31" t="e">
        <f t="shared" si="23"/>
        <v>#REF!</v>
      </c>
      <c r="BG236" s="32" t="e">
        <f t="shared" si="24"/>
        <v>#REF!</v>
      </c>
    </row>
    <row r="237" spans="3:59" ht="15.75" thickBot="1" x14ac:dyDescent="0.3">
      <c r="C237" s="26">
        <v>160</v>
      </c>
      <c r="D237" s="27" t="s">
        <v>388</v>
      </c>
      <c r="E237" s="26">
        <v>45</v>
      </c>
      <c r="F237" s="28" t="s">
        <v>277</v>
      </c>
      <c r="G237" s="26">
        <v>557459</v>
      </c>
      <c r="H237" s="28" t="s">
        <v>295</v>
      </c>
      <c r="I237" s="29"/>
      <c r="K237" s="17">
        <f>SUMIF('RECAP PDV'!$E:$E,$G237,'RECAP PDV'!K:K)</f>
        <v>-110.27108999999999</v>
      </c>
      <c r="L237" s="17"/>
      <c r="M237" s="18"/>
      <c r="N237" s="17">
        <f>SUMIF('RECAP PDV'!$E:$E,$G237,'RECAP PDV'!N:N)</f>
        <v>102</v>
      </c>
      <c r="O237" s="17"/>
      <c r="P237" s="18"/>
      <c r="Q237" s="16"/>
      <c r="R237" s="16"/>
      <c r="S237" s="18"/>
      <c r="T237" s="17">
        <f>SUMIF('RECAP PDV'!$E:$E,$G237,'RECAP PDV'!T:T)</f>
        <v>8</v>
      </c>
      <c r="U237" s="16"/>
      <c r="V237" s="18"/>
      <c r="W237" s="17"/>
      <c r="X237" s="16"/>
      <c r="Y237" s="18"/>
      <c r="Z237" s="17">
        <f>SUMIF('RECAP PDV'!E:E,G237,'RECAP PDV'!Z:Z)</f>
        <v>-1</v>
      </c>
      <c r="AA237" s="16"/>
      <c r="AB237" s="18"/>
      <c r="AI237" s="30" t="e">
        <f t="shared" si="35"/>
        <v>#REF!</v>
      </c>
      <c r="AJ237" s="31" t="e">
        <f t="shared" si="1"/>
        <v>#REF!</v>
      </c>
      <c r="AK237" s="31" t="e">
        <f t="shared" si="2"/>
        <v>#REF!</v>
      </c>
      <c r="AL237" s="31" t="e">
        <f t="shared" si="3"/>
        <v>#REF!</v>
      </c>
      <c r="AM237" s="32" t="e">
        <f t="shared" si="4"/>
        <v>#REF!</v>
      </c>
      <c r="AN237" s="30" t="e">
        <f t="shared" si="36"/>
        <v>#REF!</v>
      </c>
      <c r="AO237" s="31" t="e">
        <f t="shared" si="6"/>
        <v>#REF!</v>
      </c>
      <c r="AP237" s="31" t="e">
        <f t="shared" si="7"/>
        <v>#REF!</v>
      </c>
      <c r="AQ237" s="31" t="e">
        <f t="shared" si="8"/>
        <v>#REF!</v>
      </c>
      <c r="AR237" s="32" t="e">
        <f t="shared" si="9"/>
        <v>#REF!</v>
      </c>
      <c r="AS237" s="30" t="e">
        <f t="shared" si="37"/>
        <v>#REF!</v>
      </c>
      <c r="AT237" s="31" t="e">
        <f t="shared" si="11"/>
        <v>#REF!</v>
      </c>
      <c r="AU237" s="31" t="e">
        <f t="shared" si="12"/>
        <v>#REF!</v>
      </c>
      <c r="AV237" s="31" t="e">
        <f t="shared" si="13"/>
        <v>#REF!</v>
      </c>
      <c r="AW237" s="32" t="e">
        <f t="shared" si="14"/>
        <v>#REF!</v>
      </c>
      <c r="AX237" s="30" t="e">
        <f t="shared" si="38"/>
        <v>#REF!</v>
      </c>
      <c r="AY237" s="31" t="e">
        <f t="shared" si="16"/>
        <v>#REF!</v>
      </c>
      <c r="AZ237" s="31" t="e">
        <f t="shared" si="17"/>
        <v>#REF!</v>
      </c>
      <c r="BA237" s="31" t="e">
        <f t="shared" si="18"/>
        <v>#REF!</v>
      </c>
      <c r="BB237" s="32" t="e">
        <f t="shared" si="19"/>
        <v>#REF!</v>
      </c>
      <c r="BC237" s="30" t="e">
        <f t="shared" si="39"/>
        <v>#REF!</v>
      </c>
      <c r="BD237" s="31" t="e">
        <f t="shared" si="21"/>
        <v>#REF!</v>
      </c>
      <c r="BE237" s="31" t="e">
        <f t="shared" si="22"/>
        <v>#REF!</v>
      </c>
      <c r="BF237" s="31" t="e">
        <f t="shared" si="23"/>
        <v>#REF!</v>
      </c>
      <c r="BG237" s="32" t="e">
        <f t="shared" si="24"/>
        <v>#REF!</v>
      </c>
    </row>
    <row r="238" spans="3:59" ht="15.75" thickBot="1" x14ac:dyDescent="0.3">
      <c r="C238" s="26">
        <v>160</v>
      </c>
      <c r="D238" s="27" t="s">
        <v>388</v>
      </c>
      <c r="E238" s="26">
        <v>45</v>
      </c>
      <c r="F238" s="28" t="s">
        <v>277</v>
      </c>
      <c r="G238" s="26">
        <v>557559</v>
      </c>
      <c r="H238" s="28" t="s">
        <v>296</v>
      </c>
      <c r="I238" s="29"/>
      <c r="K238" s="17">
        <f>SUMIF('RECAP PDV'!$E:$E,$G238,'RECAP PDV'!K:K)</f>
        <v>5.9358000000001994</v>
      </c>
      <c r="L238" s="17"/>
      <c r="M238" s="18"/>
      <c r="N238" s="17">
        <f>SUMIF('RECAP PDV'!$E:$E,$G238,'RECAP PDV'!N:N)</f>
        <v>337.31011999999998</v>
      </c>
      <c r="O238" s="17"/>
      <c r="P238" s="18"/>
      <c r="Q238" s="16"/>
      <c r="R238" s="16"/>
      <c r="S238" s="18"/>
      <c r="T238" s="17">
        <f>SUMIF('RECAP PDV'!$E:$E,$G238,'RECAP PDV'!T:T)</f>
        <v>7</v>
      </c>
      <c r="U238" s="16"/>
      <c r="V238" s="18"/>
      <c r="W238" s="17"/>
      <c r="X238" s="16"/>
      <c r="Y238" s="18"/>
      <c r="Z238" s="17">
        <f>SUMIF('RECAP PDV'!E:E,G238,'RECAP PDV'!Z:Z)</f>
        <v>-4</v>
      </c>
      <c r="AA238" s="16"/>
      <c r="AB238" s="18"/>
      <c r="AI238" s="30" t="e">
        <f t="shared" si="35"/>
        <v>#REF!</v>
      </c>
      <c r="AJ238" s="31" t="e">
        <f t="shared" si="1"/>
        <v>#REF!</v>
      </c>
      <c r="AK238" s="31" t="e">
        <f t="shared" si="2"/>
        <v>#REF!</v>
      </c>
      <c r="AL238" s="31" t="e">
        <f t="shared" si="3"/>
        <v>#REF!</v>
      </c>
      <c r="AM238" s="32" t="e">
        <f t="shared" si="4"/>
        <v>#REF!</v>
      </c>
      <c r="AN238" s="30" t="e">
        <f t="shared" si="36"/>
        <v>#REF!</v>
      </c>
      <c r="AO238" s="31" t="e">
        <f t="shared" si="6"/>
        <v>#REF!</v>
      </c>
      <c r="AP238" s="31" t="e">
        <f t="shared" si="7"/>
        <v>#REF!</v>
      </c>
      <c r="AQ238" s="31" t="e">
        <f t="shared" si="8"/>
        <v>#REF!</v>
      </c>
      <c r="AR238" s="32" t="e">
        <f t="shared" si="9"/>
        <v>#REF!</v>
      </c>
      <c r="AS238" s="30" t="e">
        <f t="shared" si="37"/>
        <v>#REF!</v>
      </c>
      <c r="AT238" s="31" t="e">
        <f t="shared" si="11"/>
        <v>#REF!</v>
      </c>
      <c r="AU238" s="31" t="e">
        <f t="shared" si="12"/>
        <v>#REF!</v>
      </c>
      <c r="AV238" s="31" t="e">
        <f t="shared" si="13"/>
        <v>#REF!</v>
      </c>
      <c r="AW238" s="32" t="e">
        <f t="shared" si="14"/>
        <v>#REF!</v>
      </c>
      <c r="AX238" s="30" t="e">
        <f t="shared" si="38"/>
        <v>#REF!</v>
      </c>
      <c r="AY238" s="31" t="e">
        <f t="shared" si="16"/>
        <v>#REF!</v>
      </c>
      <c r="AZ238" s="31" t="e">
        <f t="shared" si="17"/>
        <v>#REF!</v>
      </c>
      <c r="BA238" s="31" t="e">
        <f t="shared" si="18"/>
        <v>#REF!</v>
      </c>
      <c r="BB238" s="32" t="e">
        <f t="shared" si="19"/>
        <v>#REF!</v>
      </c>
      <c r="BC238" s="30" t="e">
        <f t="shared" si="39"/>
        <v>#REF!</v>
      </c>
      <c r="BD238" s="31" t="e">
        <f t="shared" si="21"/>
        <v>#REF!</v>
      </c>
      <c r="BE238" s="31" t="e">
        <f t="shared" si="22"/>
        <v>#REF!</v>
      </c>
      <c r="BF238" s="31" t="e">
        <f t="shared" si="23"/>
        <v>#REF!</v>
      </c>
      <c r="BG238" s="32" t="e">
        <f t="shared" si="24"/>
        <v>#REF!</v>
      </c>
    </row>
    <row r="239" spans="3:59" ht="15.75" thickBot="1" x14ac:dyDescent="0.3">
      <c r="C239" s="26">
        <v>160</v>
      </c>
      <c r="D239" s="27" t="s">
        <v>388</v>
      </c>
      <c r="E239" s="26">
        <v>45</v>
      </c>
      <c r="F239" s="28" t="s">
        <v>277</v>
      </c>
      <c r="G239" s="26">
        <v>457574</v>
      </c>
      <c r="H239" s="28" t="s">
        <v>297</v>
      </c>
      <c r="I239" s="29"/>
      <c r="K239" s="17">
        <f>SUMIF('RECAP PDV'!$E:$E,$G239,'RECAP PDV'!K:K)</f>
        <v>-133.03037999999995</v>
      </c>
      <c r="L239" s="17"/>
      <c r="M239" s="18"/>
      <c r="N239" s="17">
        <f>SUMIF('RECAP PDV'!$E:$E,$G239,'RECAP PDV'!N:N)</f>
        <v>235</v>
      </c>
      <c r="O239" s="17"/>
      <c r="P239" s="18"/>
      <c r="Q239" s="16"/>
      <c r="R239" s="16"/>
      <c r="S239" s="18"/>
      <c r="T239" s="17">
        <f>SUMIF('RECAP PDV'!$E:$E,$G239,'RECAP PDV'!T:T)</f>
        <v>6</v>
      </c>
      <c r="U239" s="16"/>
      <c r="V239" s="18"/>
      <c r="W239" s="17"/>
      <c r="X239" s="16"/>
      <c r="Y239" s="18"/>
      <c r="Z239" s="17">
        <f>SUMIF('RECAP PDV'!E:E,G239,'RECAP PDV'!Z:Z)</f>
        <v>-1</v>
      </c>
      <c r="AA239" s="16"/>
      <c r="AB239" s="18"/>
      <c r="AI239" s="30" t="e">
        <f t="shared" si="35"/>
        <v>#REF!</v>
      </c>
      <c r="AJ239" s="31" t="e">
        <f t="shared" si="1"/>
        <v>#REF!</v>
      </c>
      <c r="AK239" s="31" t="e">
        <f t="shared" si="2"/>
        <v>#REF!</v>
      </c>
      <c r="AL239" s="31" t="e">
        <f t="shared" si="3"/>
        <v>#REF!</v>
      </c>
      <c r="AM239" s="32" t="e">
        <f t="shared" si="4"/>
        <v>#REF!</v>
      </c>
      <c r="AN239" s="30" t="e">
        <f t="shared" si="36"/>
        <v>#REF!</v>
      </c>
      <c r="AO239" s="31" t="e">
        <f t="shared" si="6"/>
        <v>#REF!</v>
      </c>
      <c r="AP239" s="31" t="e">
        <f t="shared" si="7"/>
        <v>#REF!</v>
      </c>
      <c r="AQ239" s="31" t="e">
        <f t="shared" si="8"/>
        <v>#REF!</v>
      </c>
      <c r="AR239" s="32" t="e">
        <f t="shared" si="9"/>
        <v>#REF!</v>
      </c>
      <c r="AS239" s="30" t="e">
        <f t="shared" si="37"/>
        <v>#REF!</v>
      </c>
      <c r="AT239" s="31" t="e">
        <f t="shared" si="11"/>
        <v>#REF!</v>
      </c>
      <c r="AU239" s="31" t="e">
        <f t="shared" si="12"/>
        <v>#REF!</v>
      </c>
      <c r="AV239" s="31" t="e">
        <f t="shared" si="13"/>
        <v>#REF!</v>
      </c>
      <c r="AW239" s="32" t="e">
        <f t="shared" si="14"/>
        <v>#REF!</v>
      </c>
      <c r="AX239" s="30" t="e">
        <f t="shared" si="38"/>
        <v>#REF!</v>
      </c>
      <c r="AY239" s="31" t="e">
        <f t="shared" si="16"/>
        <v>#REF!</v>
      </c>
      <c r="AZ239" s="31" t="e">
        <f t="shared" si="17"/>
        <v>#REF!</v>
      </c>
      <c r="BA239" s="31" t="e">
        <f t="shared" si="18"/>
        <v>#REF!</v>
      </c>
      <c r="BB239" s="32" t="e">
        <f t="shared" si="19"/>
        <v>#REF!</v>
      </c>
      <c r="BC239" s="30" t="e">
        <f t="shared" si="39"/>
        <v>#REF!</v>
      </c>
      <c r="BD239" s="31" t="e">
        <f t="shared" si="21"/>
        <v>#REF!</v>
      </c>
      <c r="BE239" s="31" t="e">
        <f t="shared" si="22"/>
        <v>#REF!</v>
      </c>
      <c r="BF239" s="31" t="e">
        <f t="shared" si="23"/>
        <v>#REF!</v>
      </c>
      <c r="BG239" s="32" t="e">
        <f t="shared" si="24"/>
        <v>#REF!</v>
      </c>
    </row>
    <row r="240" spans="3:59" ht="15.75" thickBot="1" x14ac:dyDescent="0.3">
      <c r="C240" s="26">
        <v>160</v>
      </c>
      <c r="D240" s="27" t="s">
        <v>388</v>
      </c>
      <c r="E240" s="26">
        <v>45</v>
      </c>
      <c r="F240" s="28" t="s">
        <v>277</v>
      </c>
      <c r="G240" s="26">
        <v>557612</v>
      </c>
      <c r="H240" s="28" t="s">
        <v>298</v>
      </c>
      <c r="I240" s="29"/>
      <c r="K240" s="17">
        <f>SUMIF('RECAP PDV'!$E:$E,$G240,'RECAP PDV'!K:K)</f>
        <v>1034.0119</v>
      </c>
      <c r="L240" s="17"/>
      <c r="M240" s="18"/>
      <c r="N240" s="17">
        <f>SUMIF('RECAP PDV'!$E:$E,$G240,'RECAP PDV'!N:N)</f>
        <v>414.85</v>
      </c>
      <c r="O240" s="17"/>
      <c r="P240" s="18"/>
      <c r="Q240" s="16"/>
      <c r="R240" s="16"/>
      <c r="S240" s="18"/>
      <c r="T240" s="17">
        <f>SUMIF('RECAP PDV'!$E:$E,$G240,'RECAP PDV'!T:T)</f>
        <v>20</v>
      </c>
      <c r="U240" s="16"/>
      <c r="V240" s="18"/>
      <c r="W240" s="17"/>
      <c r="X240" s="16"/>
      <c r="Y240" s="18"/>
      <c r="Z240" s="17">
        <f>SUMIF('RECAP PDV'!E:E,G240,'RECAP PDV'!Z:Z)</f>
        <v>-2</v>
      </c>
      <c r="AA240" s="16"/>
      <c r="AB240" s="18"/>
      <c r="AI240" s="30" t="e">
        <f t="shared" si="35"/>
        <v>#REF!</v>
      </c>
      <c r="AJ240" s="31" t="e">
        <f t="shared" si="1"/>
        <v>#REF!</v>
      </c>
      <c r="AK240" s="31" t="e">
        <f t="shared" si="2"/>
        <v>#REF!</v>
      </c>
      <c r="AL240" s="31" t="e">
        <f t="shared" si="3"/>
        <v>#REF!</v>
      </c>
      <c r="AM240" s="32" t="e">
        <f t="shared" si="4"/>
        <v>#REF!</v>
      </c>
      <c r="AN240" s="30" t="e">
        <f t="shared" si="36"/>
        <v>#REF!</v>
      </c>
      <c r="AO240" s="31" t="e">
        <f t="shared" si="6"/>
        <v>#REF!</v>
      </c>
      <c r="AP240" s="31" t="e">
        <f t="shared" si="7"/>
        <v>#REF!</v>
      </c>
      <c r="AQ240" s="31" t="e">
        <f t="shared" si="8"/>
        <v>#REF!</v>
      </c>
      <c r="AR240" s="32" t="e">
        <f t="shared" si="9"/>
        <v>#REF!</v>
      </c>
      <c r="AS240" s="30" t="e">
        <f t="shared" si="37"/>
        <v>#REF!</v>
      </c>
      <c r="AT240" s="31" t="e">
        <f t="shared" si="11"/>
        <v>#REF!</v>
      </c>
      <c r="AU240" s="31" t="e">
        <f t="shared" si="12"/>
        <v>#REF!</v>
      </c>
      <c r="AV240" s="31" t="e">
        <f t="shared" si="13"/>
        <v>#REF!</v>
      </c>
      <c r="AW240" s="32" t="e">
        <f t="shared" si="14"/>
        <v>#REF!</v>
      </c>
      <c r="AX240" s="30" t="e">
        <f t="shared" si="38"/>
        <v>#REF!</v>
      </c>
      <c r="AY240" s="31" t="e">
        <f t="shared" si="16"/>
        <v>#REF!</v>
      </c>
      <c r="AZ240" s="31" t="e">
        <f t="shared" si="17"/>
        <v>#REF!</v>
      </c>
      <c r="BA240" s="31" t="e">
        <f t="shared" si="18"/>
        <v>#REF!</v>
      </c>
      <c r="BB240" s="32" t="e">
        <f t="shared" si="19"/>
        <v>#REF!</v>
      </c>
      <c r="BC240" s="30" t="e">
        <f t="shared" si="39"/>
        <v>#REF!</v>
      </c>
      <c r="BD240" s="31" t="e">
        <f t="shared" si="21"/>
        <v>#REF!</v>
      </c>
      <c r="BE240" s="31" t="e">
        <f t="shared" si="22"/>
        <v>#REF!</v>
      </c>
      <c r="BF240" s="31" t="e">
        <f t="shared" si="23"/>
        <v>#REF!</v>
      </c>
      <c r="BG240" s="32" t="e">
        <f t="shared" si="24"/>
        <v>#REF!</v>
      </c>
    </row>
    <row r="241" spans="3:59" ht="15.75" thickBot="1" x14ac:dyDescent="0.3">
      <c r="C241" s="26">
        <v>160</v>
      </c>
      <c r="D241" s="27" t="s">
        <v>388</v>
      </c>
      <c r="E241" s="26">
        <v>45</v>
      </c>
      <c r="F241" s="28" t="s">
        <v>277</v>
      </c>
      <c r="G241" s="26">
        <v>557712</v>
      </c>
      <c r="H241" s="28" t="s">
        <v>299</v>
      </c>
      <c r="I241" s="29"/>
      <c r="K241" s="17">
        <f>SUMIF('RECAP PDV'!$E:$E,$G241,'RECAP PDV'!K:K)</f>
        <v>74.027110000000107</v>
      </c>
      <c r="L241" s="17"/>
      <c r="M241" s="18"/>
      <c r="N241" s="17">
        <f>SUMIF('RECAP PDV'!$E:$E,$G241,'RECAP PDV'!N:N)</f>
        <v>186.6</v>
      </c>
      <c r="O241" s="17"/>
      <c r="P241" s="18"/>
      <c r="Q241" s="16"/>
      <c r="R241" s="16"/>
      <c r="S241" s="18"/>
      <c r="T241" s="17">
        <f>SUMIF('RECAP PDV'!$E:$E,$G241,'RECAP PDV'!T:T)</f>
        <v>22</v>
      </c>
      <c r="U241" s="16"/>
      <c r="V241" s="18"/>
      <c r="W241" s="17"/>
      <c r="X241" s="16"/>
      <c r="Y241" s="18"/>
      <c r="Z241" s="17">
        <f>SUMIF('RECAP PDV'!E:E,G241,'RECAP PDV'!Z:Z)</f>
        <v>7</v>
      </c>
      <c r="AA241" s="16"/>
      <c r="AB241" s="18"/>
      <c r="AI241" s="30" t="e">
        <f t="shared" si="35"/>
        <v>#REF!</v>
      </c>
      <c r="AJ241" s="31" t="e">
        <f t="shared" si="1"/>
        <v>#REF!</v>
      </c>
      <c r="AK241" s="31" t="e">
        <f t="shared" si="2"/>
        <v>#REF!</v>
      </c>
      <c r="AL241" s="31" t="e">
        <f t="shared" si="3"/>
        <v>#REF!</v>
      </c>
      <c r="AM241" s="32" t="e">
        <f t="shared" si="4"/>
        <v>#REF!</v>
      </c>
      <c r="AN241" s="30" t="e">
        <f t="shared" si="36"/>
        <v>#REF!</v>
      </c>
      <c r="AO241" s="31" t="e">
        <f t="shared" si="6"/>
        <v>#REF!</v>
      </c>
      <c r="AP241" s="31" t="e">
        <f t="shared" si="7"/>
        <v>#REF!</v>
      </c>
      <c r="AQ241" s="31" t="e">
        <f t="shared" si="8"/>
        <v>#REF!</v>
      </c>
      <c r="AR241" s="32" t="e">
        <f t="shared" si="9"/>
        <v>#REF!</v>
      </c>
      <c r="AS241" s="30" t="e">
        <f t="shared" si="37"/>
        <v>#REF!</v>
      </c>
      <c r="AT241" s="31" t="e">
        <f t="shared" si="11"/>
        <v>#REF!</v>
      </c>
      <c r="AU241" s="31" t="e">
        <f t="shared" si="12"/>
        <v>#REF!</v>
      </c>
      <c r="AV241" s="31" t="e">
        <f t="shared" si="13"/>
        <v>#REF!</v>
      </c>
      <c r="AW241" s="32" t="e">
        <f t="shared" si="14"/>
        <v>#REF!</v>
      </c>
      <c r="AX241" s="30" t="e">
        <f t="shared" si="38"/>
        <v>#REF!</v>
      </c>
      <c r="AY241" s="31" t="e">
        <f t="shared" si="16"/>
        <v>#REF!</v>
      </c>
      <c r="AZ241" s="31" t="e">
        <f t="shared" si="17"/>
        <v>#REF!</v>
      </c>
      <c r="BA241" s="31" t="e">
        <f t="shared" si="18"/>
        <v>#REF!</v>
      </c>
      <c r="BB241" s="32" t="e">
        <f t="shared" si="19"/>
        <v>#REF!</v>
      </c>
      <c r="BC241" s="30" t="e">
        <f t="shared" si="39"/>
        <v>#REF!</v>
      </c>
      <c r="BD241" s="31" t="e">
        <f t="shared" si="21"/>
        <v>#REF!</v>
      </c>
      <c r="BE241" s="31" t="e">
        <f t="shared" si="22"/>
        <v>#REF!</v>
      </c>
      <c r="BF241" s="31" t="e">
        <f t="shared" si="23"/>
        <v>#REF!</v>
      </c>
      <c r="BG241" s="32" t="e">
        <f t="shared" si="24"/>
        <v>#REF!</v>
      </c>
    </row>
    <row r="242" spans="3:59" ht="15.75" thickBot="1" x14ac:dyDescent="0.3">
      <c r="C242" s="26">
        <v>160</v>
      </c>
      <c r="D242" s="27" t="s">
        <v>388</v>
      </c>
      <c r="E242" s="26">
        <v>42</v>
      </c>
      <c r="F242" s="28" t="s">
        <v>300</v>
      </c>
      <c r="G242" s="26">
        <v>457163</v>
      </c>
      <c r="H242" s="28" t="s">
        <v>301</v>
      </c>
      <c r="I242" s="29"/>
      <c r="K242" s="17">
        <f>SUMIF('RECAP PDV'!$E:$E,$G242,'RECAP PDV'!K:K)</f>
        <v>-91.888069999999985</v>
      </c>
      <c r="L242" s="17"/>
      <c r="M242" s="18"/>
      <c r="N242" s="17">
        <f>SUMIF('RECAP PDV'!$E:$E,$G242,'RECAP PDV'!N:N)</f>
        <v>105</v>
      </c>
      <c r="O242" s="17"/>
      <c r="P242" s="18"/>
      <c r="Q242" s="16"/>
      <c r="R242" s="16"/>
      <c r="S242" s="18"/>
      <c r="T242" s="17">
        <f>SUMIF('RECAP PDV'!$E:$E,$G242,'RECAP PDV'!T:T)</f>
        <v>5</v>
      </c>
      <c r="U242" s="16"/>
      <c r="V242" s="18"/>
      <c r="W242" s="17"/>
      <c r="X242" s="16"/>
      <c r="Y242" s="18"/>
      <c r="Z242" s="17">
        <f>SUMIF('RECAP PDV'!E:E,G242,'RECAP PDV'!Z:Z)</f>
        <v>5</v>
      </c>
      <c r="AA242" s="16"/>
      <c r="AB242" s="18"/>
      <c r="AI242" s="30" t="e">
        <f t="shared" si="35"/>
        <v>#REF!</v>
      </c>
      <c r="AJ242" s="31" t="e">
        <f t="shared" si="1"/>
        <v>#REF!</v>
      </c>
      <c r="AK242" s="31" t="e">
        <f t="shared" si="2"/>
        <v>#REF!</v>
      </c>
      <c r="AL242" s="31" t="e">
        <f t="shared" si="3"/>
        <v>#REF!</v>
      </c>
      <c r="AM242" s="32" t="e">
        <f t="shared" si="4"/>
        <v>#REF!</v>
      </c>
      <c r="AN242" s="30" t="e">
        <f t="shared" si="36"/>
        <v>#REF!</v>
      </c>
      <c r="AO242" s="31" t="e">
        <f t="shared" si="6"/>
        <v>#REF!</v>
      </c>
      <c r="AP242" s="31" t="e">
        <f t="shared" si="7"/>
        <v>#REF!</v>
      </c>
      <c r="AQ242" s="31" t="e">
        <f t="shared" si="8"/>
        <v>#REF!</v>
      </c>
      <c r="AR242" s="32" t="e">
        <f t="shared" si="9"/>
        <v>#REF!</v>
      </c>
      <c r="AS242" s="30" t="e">
        <f t="shared" si="37"/>
        <v>#REF!</v>
      </c>
      <c r="AT242" s="31" t="e">
        <f t="shared" si="11"/>
        <v>#REF!</v>
      </c>
      <c r="AU242" s="31" t="e">
        <f t="shared" si="12"/>
        <v>#REF!</v>
      </c>
      <c r="AV242" s="31" t="e">
        <f t="shared" si="13"/>
        <v>#REF!</v>
      </c>
      <c r="AW242" s="32" t="e">
        <f t="shared" si="14"/>
        <v>#REF!</v>
      </c>
      <c r="AX242" s="30" t="e">
        <f t="shared" si="38"/>
        <v>#REF!</v>
      </c>
      <c r="AY242" s="31" t="e">
        <f t="shared" si="16"/>
        <v>#REF!</v>
      </c>
      <c r="AZ242" s="31" t="e">
        <f t="shared" si="17"/>
        <v>#REF!</v>
      </c>
      <c r="BA242" s="31" t="e">
        <f t="shared" si="18"/>
        <v>#REF!</v>
      </c>
      <c r="BB242" s="32" t="e">
        <f t="shared" si="19"/>
        <v>#REF!</v>
      </c>
      <c r="BC242" s="30" t="e">
        <f t="shared" si="39"/>
        <v>#REF!</v>
      </c>
      <c r="BD242" s="31" t="e">
        <f t="shared" si="21"/>
        <v>#REF!</v>
      </c>
      <c r="BE242" s="31" t="e">
        <f t="shared" si="22"/>
        <v>#REF!</v>
      </c>
      <c r="BF242" s="31" t="e">
        <f t="shared" si="23"/>
        <v>#REF!</v>
      </c>
      <c r="BG242" s="32" t="e">
        <f t="shared" si="24"/>
        <v>#REF!</v>
      </c>
    </row>
    <row r="243" spans="3:59" ht="15.75" thickBot="1" x14ac:dyDescent="0.3">
      <c r="C243" s="26">
        <v>160</v>
      </c>
      <c r="D243" s="27" t="s">
        <v>388</v>
      </c>
      <c r="E243" s="26">
        <v>42</v>
      </c>
      <c r="F243" s="28" t="s">
        <v>300</v>
      </c>
      <c r="G243" s="26">
        <v>457165</v>
      </c>
      <c r="H243" s="28" t="s">
        <v>302</v>
      </c>
      <c r="I243" s="29"/>
      <c r="K243" s="17">
        <f>SUMIF('RECAP PDV'!$E:$E,$G243,'RECAP PDV'!K:K)</f>
        <v>31.630720000000004</v>
      </c>
      <c r="L243" s="17"/>
      <c r="M243" s="18"/>
      <c r="N243" s="17">
        <f>SUMIF('RECAP PDV'!$E:$E,$G243,'RECAP PDV'!N:N)</f>
        <v>0</v>
      </c>
      <c r="O243" s="17"/>
      <c r="P243" s="18"/>
      <c r="Q243" s="16"/>
      <c r="R243" s="16"/>
      <c r="S243" s="18"/>
      <c r="T243" s="17">
        <f>SUMIF('RECAP PDV'!$E:$E,$G243,'RECAP PDV'!T:T)</f>
        <v>3</v>
      </c>
      <c r="U243" s="16"/>
      <c r="V243" s="18"/>
      <c r="W243" s="17"/>
      <c r="X243" s="16"/>
      <c r="Y243" s="18"/>
      <c r="Z243" s="17">
        <f>SUMIF('RECAP PDV'!E:E,G243,'RECAP PDV'!Z:Z)</f>
        <v>0</v>
      </c>
      <c r="AA243" s="16"/>
      <c r="AB243" s="18"/>
      <c r="AI243" s="30" t="e">
        <f t="shared" si="35"/>
        <v>#REF!</v>
      </c>
      <c r="AJ243" s="31" t="e">
        <f t="shared" si="1"/>
        <v>#REF!</v>
      </c>
      <c r="AK243" s="31" t="e">
        <f t="shared" si="2"/>
        <v>#REF!</v>
      </c>
      <c r="AL243" s="31" t="e">
        <f t="shared" si="3"/>
        <v>#REF!</v>
      </c>
      <c r="AM243" s="32" t="e">
        <f t="shared" si="4"/>
        <v>#REF!</v>
      </c>
      <c r="AN243" s="30" t="e">
        <f t="shared" si="36"/>
        <v>#REF!</v>
      </c>
      <c r="AO243" s="31" t="e">
        <f t="shared" si="6"/>
        <v>#REF!</v>
      </c>
      <c r="AP243" s="31" t="e">
        <f t="shared" si="7"/>
        <v>#REF!</v>
      </c>
      <c r="AQ243" s="31" t="e">
        <f t="shared" si="8"/>
        <v>#REF!</v>
      </c>
      <c r="AR243" s="32" t="e">
        <f t="shared" si="9"/>
        <v>#REF!</v>
      </c>
      <c r="AS243" s="30" t="e">
        <f t="shared" si="37"/>
        <v>#REF!</v>
      </c>
      <c r="AT243" s="31" t="e">
        <f t="shared" si="11"/>
        <v>#REF!</v>
      </c>
      <c r="AU243" s="31" t="e">
        <f t="shared" si="12"/>
        <v>#REF!</v>
      </c>
      <c r="AV243" s="31" t="e">
        <f t="shared" si="13"/>
        <v>#REF!</v>
      </c>
      <c r="AW243" s="32" t="e">
        <f t="shared" si="14"/>
        <v>#REF!</v>
      </c>
      <c r="AX243" s="30" t="e">
        <f t="shared" si="38"/>
        <v>#REF!</v>
      </c>
      <c r="AY243" s="31" t="e">
        <f t="shared" si="16"/>
        <v>#REF!</v>
      </c>
      <c r="AZ243" s="31" t="e">
        <f t="shared" si="17"/>
        <v>#REF!</v>
      </c>
      <c r="BA243" s="31" t="e">
        <f t="shared" si="18"/>
        <v>#REF!</v>
      </c>
      <c r="BB243" s="32" t="e">
        <f t="shared" si="19"/>
        <v>#REF!</v>
      </c>
      <c r="BC243" s="30" t="e">
        <f t="shared" si="39"/>
        <v>#REF!</v>
      </c>
      <c r="BD243" s="31" t="e">
        <f t="shared" si="21"/>
        <v>#REF!</v>
      </c>
      <c r="BE243" s="31" t="e">
        <f t="shared" si="22"/>
        <v>#REF!</v>
      </c>
      <c r="BF243" s="31" t="e">
        <f t="shared" si="23"/>
        <v>#REF!</v>
      </c>
      <c r="BG243" s="32" t="e">
        <f t="shared" si="24"/>
        <v>#REF!</v>
      </c>
    </row>
    <row r="244" spans="3:59" ht="15.75" thickBot="1" x14ac:dyDescent="0.3">
      <c r="C244" s="26">
        <v>160</v>
      </c>
      <c r="D244" s="27" t="s">
        <v>388</v>
      </c>
      <c r="E244" s="26">
        <v>42</v>
      </c>
      <c r="F244" s="28" t="s">
        <v>300</v>
      </c>
      <c r="G244" s="26">
        <v>557210</v>
      </c>
      <c r="H244" s="28" t="s">
        <v>303</v>
      </c>
      <c r="I244" s="29"/>
      <c r="K244" s="17">
        <f>SUMIF('RECAP PDV'!$E:$E,$G244,'RECAP PDV'!K:K)</f>
        <v>-2.7663400000000706</v>
      </c>
      <c r="L244" s="17"/>
      <c r="M244" s="18"/>
      <c r="N244" s="17">
        <f>SUMIF('RECAP PDV'!$E:$E,$G244,'RECAP PDV'!N:N)</f>
        <v>34.71</v>
      </c>
      <c r="O244" s="17"/>
      <c r="P244" s="18"/>
      <c r="Q244" s="16"/>
      <c r="R244" s="16"/>
      <c r="S244" s="18"/>
      <c r="T244" s="17">
        <f>SUMIF('RECAP PDV'!$E:$E,$G244,'RECAP PDV'!T:T)</f>
        <v>27</v>
      </c>
      <c r="U244" s="16"/>
      <c r="V244" s="18"/>
      <c r="W244" s="17"/>
      <c r="X244" s="16"/>
      <c r="Y244" s="18"/>
      <c r="Z244" s="17">
        <f>SUMIF('RECAP PDV'!E:E,G244,'RECAP PDV'!Z:Z)</f>
        <v>3</v>
      </c>
      <c r="AA244" s="16"/>
      <c r="AB244" s="18"/>
      <c r="AI244" s="30" t="e">
        <f t="shared" si="35"/>
        <v>#REF!</v>
      </c>
      <c r="AJ244" s="31" t="e">
        <f t="shared" si="1"/>
        <v>#REF!</v>
      </c>
      <c r="AK244" s="31" t="e">
        <f t="shared" si="2"/>
        <v>#REF!</v>
      </c>
      <c r="AL244" s="31" t="e">
        <f t="shared" si="3"/>
        <v>#REF!</v>
      </c>
      <c r="AM244" s="32" t="e">
        <f t="shared" si="4"/>
        <v>#REF!</v>
      </c>
      <c r="AN244" s="30" t="e">
        <f t="shared" si="36"/>
        <v>#REF!</v>
      </c>
      <c r="AO244" s="31" t="e">
        <f t="shared" si="6"/>
        <v>#REF!</v>
      </c>
      <c r="AP244" s="31" t="e">
        <f t="shared" si="7"/>
        <v>#REF!</v>
      </c>
      <c r="AQ244" s="31" t="e">
        <f t="shared" si="8"/>
        <v>#REF!</v>
      </c>
      <c r="AR244" s="32" t="e">
        <f t="shared" si="9"/>
        <v>#REF!</v>
      </c>
      <c r="AS244" s="30" t="e">
        <f t="shared" si="37"/>
        <v>#REF!</v>
      </c>
      <c r="AT244" s="31" t="e">
        <f t="shared" si="11"/>
        <v>#REF!</v>
      </c>
      <c r="AU244" s="31" t="e">
        <f t="shared" si="12"/>
        <v>#REF!</v>
      </c>
      <c r="AV244" s="31" t="e">
        <f t="shared" si="13"/>
        <v>#REF!</v>
      </c>
      <c r="AW244" s="32" t="e">
        <f t="shared" si="14"/>
        <v>#REF!</v>
      </c>
      <c r="AX244" s="30" t="e">
        <f t="shared" si="38"/>
        <v>#REF!</v>
      </c>
      <c r="AY244" s="31" t="e">
        <f t="shared" si="16"/>
        <v>#REF!</v>
      </c>
      <c r="AZ244" s="31" t="e">
        <f t="shared" si="17"/>
        <v>#REF!</v>
      </c>
      <c r="BA244" s="31" t="e">
        <f t="shared" si="18"/>
        <v>#REF!</v>
      </c>
      <c r="BB244" s="32" t="e">
        <f t="shared" si="19"/>
        <v>#REF!</v>
      </c>
      <c r="BC244" s="30" t="e">
        <f t="shared" si="39"/>
        <v>#REF!</v>
      </c>
      <c r="BD244" s="31" t="e">
        <f t="shared" si="21"/>
        <v>#REF!</v>
      </c>
      <c r="BE244" s="31" t="e">
        <f t="shared" si="22"/>
        <v>#REF!</v>
      </c>
      <c r="BF244" s="31" t="e">
        <f t="shared" si="23"/>
        <v>#REF!</v>
      </c>
      <c r="BG244" s="32" t="e">
        <f t="shared" si="24"/>
        <v>#REF!</v>
      </c>
    </row>
    <row r="245" spans="3:59" ht="15.75" thickBot="1" x14ac:dyDescent="0.3">
      <c r="C245" s="26">
        <v>160</v>
      </c>
      <c r="D245" s="27" t="s">
        <v>388</v>
      </c>
      <c r="E245" s="26">
        <v>42</v>
      </c>
      <c r="F245" s="28" t="s">
        <v>300</v>
      </c>
      <c r="G245" s="26">
        <v>557250</v>
      </c>
      <c r="H245" s="28" t="s">
        <v>304</v>
      </c>
      <c r="I245" s="29"/>
      <c r="K245" s="17">
        <f>SUMIF('RECAP PDV'!$E:$E,$G245,'RECAP PDV'!K:K)</f>
        <v>321.01008000000002</v>
      </c>
      <c r="L245" s="17"/>
      <c r="M245" s="18"/>
      <c r="N245" s="17">
        <f>SUMIF('RECAP PDV'!$E:$E,$G245,'RECAP PDV'!N:N)</f>
        <v>45</v>
      </c>
      <c r="O245" s="17"/>
      <c r="P245" s="18"/>
      <c r="Q245" s="16"/>
      <c r="R245" s="16"/>
      <c r="S245" s="18"/>
      <c r="T245" s="17">
        <f>SUMIF('RECAP PDV'!$E:$E,$G245,'RECAP PDV'!T:T)</f>
        <v>6</v>
      </c>
      <c r="U245" s="16"/>
      <c r="V245" s="18"/>
      <c r="W245" s="17"/>
      <c r="X245" s="16"/>
      <c r="Y245" s="18"/>
      <c r="Z245" s="17">
        <f>SUMIF('RECAP PDV'!E:E,G245,'RECAP PDV'!Z:Z)</f>
        <v>0</v>
      </c>
      <c r="AA245" s="16"/>
      <c r="AB245" s="18"/>
      <c r="AI245" s="30" t="e">
        <f t="shared" si="35"/>
        <v>#REF!</v>
      </c>
      <c r="AJ245" s="31" t="e">
        <f t="shared" si="1"/>
        <v>#REF!</v>
      </c>
      <c r="AK245" s="31" t="e">
        <f t="shared" si="2"/>
        <v>#REF!</v>
      </c>
      <c r="AL245" s="31" t="e">
        <f t="shared" si="3"/>
        <v>#REF!</v>
      </c>
      <c r="AM245" s="32" t="e">
        <f t="shared" si="4"/>
        <v>#REF!</v>
      </c>
      <c r="AN245" s="30" t="e">
        <f t="shared" si="36"/>
        <v>#REF!</v>
      </c>
      <c r="AO245" s="31" t="e">
        <f t="shared" si="6"/>
        <v>#REF!</v>
      </c>
      <c r="AP245" s="31" t="e">
        <f t="shared" si="7"/>
        <v>#REF!</v>
      </c>
      <c r="AQ245" s="31" t="e">
        <f t="shared" si="8"/>
        <v>#REF!</v>
      </c>
      <c r="AR245" s="32" t="e">
        <f t="shared" si="9"/>
        <v>#REF!</v>
      </c>
      <c r="AS245" s="30" t="e">
        <f t="shared" si="37"/>
        <v>#REF!</v>
      </c>
      <c r="AT245" s="31" t="e">
        <f t="shared" si="11"/>
        <v>#REF!</v>
      </c>
      <c r="AU245" s="31" t="e">
        <f t="shared" si="12"/>
        <v>#REF!</v>
      </c>
      <c r="AV245" s="31" t="e">
        <f t="shared" si="13"/>
        <v>#REF!</v>
      </c>
      <c r="AW245" s="32" t="e">
        <f t="shared" si="14"/>
        <v>#REF!</v>
      </c>
      <c r="AX245" s="30" t="e">
        <f t="shared" si="38"/>
        <v>#REF!</v>
      </c>
      <c r="AY245" s="31" t="e">
        <f t="shared" si="16"/>
        <v>#REF!</v>
      </c>
      <c r="AZ245" s="31" t="e">
        <f t="shared" si="17"/>
        <v>#REF!</v>
      </c>
      <c r="BA245" s="31" t="e">
        <f t="shared" si="18"/>
        <v>#REF!</v>
      </c>
      <c r="BB245" s="32" t="e">
        <f t="shared" si="19"/>
        <v>#REF!</v>
      </c>
      <c r="BC245" s="30" t="e">
        <f t="shared" si="39"/>
        <v>#REF!</v>
      </c>
      <c r="BD245" s="31" t="e">
        <f t="shared" si="21"/>
        <v>#REF!</v>
      </c>
      <c r="BE245" s="31" t="e">
        <f t="shared" si="22"/>
        <v>#REF!</v>
      </c>
      <c r="BF245" s="31" t="e">
        <f t="shared" si="23"/>
        <v>#REF!</v>
      </c>
      <c r="BG245" s="32" t="e">
        <f t="shared" si="24"/>
        <v>#REF!</v>
      </c>
    </row>
    <row r="246" spans="3:59" ht="15.75" thickBot="1" x14ac:dyDescent="0.3">
      <c r="C246" s="26">
        <v>160</v>
      </c>
      <c r="D246" s="27" t="s">
        <v>388</v>
      </c>
      <c r="E246" s="26">
        <v>42</v>
      </c>
      <c r="F246" s="28" t="s">
        <v>300</v>
      </c>
      <c r="G246" s="26">
        <v>457258</v>
      </c>
      <c r="H246" s="28" t="s">
        <v>305</v>
      </c>
      <c r="I246" s="29"/>
      <c r="K246" s="17">
        <f>SUMIF('RECAP PDV'!$E:$E,$G246,'RECAP PDV'!K:K)</f>
        <v>-157.96595000000011</v>
      </c>
      <c r="L246" s="17"/>
      <c r="M246" s="18"/>
      <c r="N246" s="17">
        <f>SUMIF('RECAP PDV'!$E:$E,$G246,'RECAP PDV'!N:N)</f>
        <v>281.65699999999998</v>
      </c>
      <c r="O246" s="17"/>
      <c r="P246" s="18"/>
      <c r="Q246" s="16"/>
      <c r="R246" s="16"/>
      <c r="S246" s="18"/>
      <c r="T246" s="17">
        <f>SUMIF('RECAP PDV'!$E:$E,$G246,'RECAP PDV'!T:T)</f>
        <v>6</v>
      </c>
      <c r="U246" s="16"/>
      <c r="V246" s="18"/>
      <c r="W246" s="17"/>
      <c r="X246" s="16"/>
      <c r="Y246" s="18"/>
      <c r="Z246" s="17">
        <f>SUMIF('RECAP PDV'!E:E,G246,'RECAP PDV'!Z:Z)</f>
        <v>3</v>
      </c>
      <c r="AA246" s="16"/>
      <c r="AB246" s="18"/>
      <c r="AI246" s="30" t="e">
        <f t="shared" si="35"/>
        <v>#REF!</v>
      </c>
      <c r="AJ246" s="31" t="e">
        <f t="shared" si="1"/>
        <v>#REF!</v>
      </c>
      <c r="AK246" s="31" t="e">
        <f t="shared" si="2"/>
        <v>#REF!</v>
      </c>
      <c r="AL246" s="31" t="e">
        <f t="shared" si="3"/>
        <v>#REF!</v>
      </c>
      <c r="AM246" s="32" t="e">
        <f t="shared" si="4"/>
        <v>#REF!</v>
      </c>
      <c r="AN246" s="30" t="e">
        <f t="shared" si="36"/>
        <v>#REF!</v>
      </c>
      <c r="AO246" s="31" t="e">
        <f t="shared" si="6"/>
        <v>#REF!</v>
      </c>
      <c r="AP246" s="31" t="e">
        <f t="shared" si="7"/>
        <v>#REF!</v>
      </c>
      <c r="AQ246" s="31" t="e">
        <f t="shared" si="8"/>
        <v>#REF!</v>
      </c>
      <c r="AR246" s="32" t="e">
        <f t="shared" si="9"/>
        <v>#REF!</v>
      </c>
      <c r="AS246" s="30" t="e">
        <f t="shared" si="37"/>
        <v>#REF!</v>
      </c>
      <c r="AT246" s="31" t="e">
        <f t="shared" si="11"/>
        <v>#REF!</v>
      </c>
      <c r="AU246" s="31" t="e">
        <f t="shared" si="12"/>
        <v>#REF!</v>
      </c>
      <c r="AV246" s="31" t="e">
        <f t="shared" si="13"/>
        <v>#REF!</v>
      </c>
      <c r="AW246" s="32" t="e">
        <f t="shared" si="14"/>
        <v>#REF!</v>
      </c>
      <c r="AX246" s="30" t="e">
        <f t="shared" si="38"/>
        <v>#REF!</v>
      </c>
      <c r="AY246" s="31" t="e">
        <f t="shared" si="16"/>
        <v>#REF!</v>
      </c>
      <c r="AZ246" s="31" t="e">
        <f t="shared" si="17"/>
        <v>#REF!</v>
      </c>
      <c r="BA246" s="31" t="e">
        <f t="shared" si="18"/>
        <v>#REF!</v>
      </c>
      <c r="BB246" s="32" t="e">
        <f t="shared" si="19"/>
        <v>#REF!</v>
      </c>
      <c r="BC246" s="30" t="e">
        <f t="shared" si="39"/>
        <v>#REF!</v>
      </c>
      <c r="BD246" s="31" t="e">
        <f t="shared" si="21"/>
        <v>#REF!</v>
      </c>
      <c r="BE246" s="31" t="e">
        <f t="shared" si="22"/>
        <v>#REF!</v>
      </c>
      <c r="BF246" s="31" t="e">
        <f t="shared" si="23"/>
        <v>#REF!</v>
      </c>
      <c r="BG246" s="32" t="e">
        <f t="shared" si="24"/>
        <v>#REF!</v>
      </c>
    </row>
    <row r="247" spans="3:59" ht="15.75" thickBot="1" x14ac:dyDescent="0.3">
      <c r="C247" s="26">
        <v>160</v>
      </c>
      <c r="D247" s="27" t="s">
        <v>388</v>
      </c>
      <c r="E247" s="26">
        <v>42</v>
      </c>
      <c r="F247" s="28" t="s">
        <v>300</v>
      </c>
      <c r="G247" s="26">
        <v>557305</v>
      </c>
      <c r="H247" s="28" t="s">
        <v>306</v>
      </c>
      <c r="I247" s="29"/>
      <c r="K247" s="17">
        <f>SUMIF('RECAP PDV'!$E:$E,$G247,'RECAP PDV'!K:K)</f>
        <v>40.431380000000104</v>
      </c>
      <c r="L247" s="17"/>
      <c r="M247" s="18"/>
      <c r="N247" s="17">
        <f>SUMIF('RECAP PDV'!$E:$E,$G247,'RECAP PDV'!N:N)</f>
        <v>1.6289800000000001</v>
      </c>
      <c r="O247" s="17"/>
      <c r="P247" s="18"/>
      <c r="Q247" s="16"/>
      <c r="R247" s="16"/>
      <c r="S247" s="18"/>
      <c r="T247" s="17">
        <f>SUMIF('RECAP PDV'!$E:$E,$G247,'RECAP PDV'!T:T)</f>
        <v>3</v>
      </c>
      <c r="U247" s="16"/>
      <c r="V247" s="18"/>
      <c r="W247" s="17"/>
      <c r="X247" s="16"/>
      <c r="Y247" s="18"/>
      <c r="Z247" s="17">
        <f>SUMIF('RECAP PDV'!E:E,G247,'RECAP PDV'!Z:Z)</f>
        <v>-1</v>
      </c>
      <c r="AA247" s="16"/>
      <c r="AB247" s="18"/>
      <c r="AI247" s="30" t="e">
        <f t="shared" si="35"/>
        <v>#REF!</v>
      </c>
      <c r="AJ247" s="31" t="e">
        <f t="shared" si="1"/>
        <v>#REF!</v>
      </c>
      <c r="AK247" s="31" t="e">
        <f t="shared" si="2"/>
        <v>#REF!</v>
      </c>
      <c r="AL247" s="31" t="e">
        <f t="shared" si="3"/>
        <v>#REF!</v>
      </c>
      <c r="AM247" s="32" t="e">
        <f t="shared" si="4"/>
        <v>#REF!</v>
      </c>
      <c r="AN247" s="30" t="e">
        <f t="shared" si="36"/>
        <v>#REF!</v>
      </c>
      <c r="AO247" s="31" t="e">
        <f t="shared" si="6"/>
        <v>#REF!</v>
      </c>
      <c r="AP247" s="31" t="e">
        <f t="shared" si="7"/>
        <v>#REF!</v>
      </c>
      <c r="AQ247" s="31" t="e">
        <f t="shared" si="8"/>
        <v>#REF!</v>
      </c>
      <c r="AR247" s="32" t="e">
        <f t="shared" si="9"/>
        <v>#REF!</v>
      </c>
      <c r="AS247" s="30" t="e">
        <f t="shared" si="37"/>
        <v>#REF!</v>
      </c>
      <c r="AT247" s="31" t="e">
        <f t="shared" si="11"/>
        <v>#REF!</v>
      </c>
      <c r="AU247" s="31" t="e">
        <f t="shared" si="12"/>
        <v>#REF!</v>
      </c>
      <c r="AV247" s="31" t="e">
        <f t="shared" si="13"/>
        <v>#REF!</v>
      </c>
      <c r="AW247" s="32" t="e">
        <f t="shared" si="14"/>
        <v>#REF!</v>
      </c>
      <c r="AX247" s="30" t="e">
        <f t="shared" si="38"/>
        <v>#REF!</v>
      </c>
      <c r="AY247" s="31" t="e">
        <f t="shared" si="16"/>
        <v>#REF!</v>
      </c>
      <c r="AZ247" s="31" t="e">
        <f t="shared" si="17"/>
        <v>#REF!</v>
      </c>
      <c r="BA247" s="31" t="e">
        <f t="shared" si="18"/>
        <v>#REF!</v>
      </c>
      <c r="BB247" s="32" t="e">
        <f t="shared" si="19"/>
        <v>#REF!</v>
      </c>
      <c r="BC247" s="30" t="e">
        <f t="shared" si="39"/>
        <v>#REF!</v>
      </c>
      <c r="BD247" s="31" t="e">
        <f t="shared" si="21"/>
        <v>#REF!</v>
      </c>
      <c r="BE247" s="31" t="e">
        <f t="shared" si="22"/>
        <v>#REF!</v>
      </c>
      <c r="BF247" s="31" t="e">
        <f t="shared" si="23"/>
        <v>#REF!</v>
      </c>
      <c r="BG247" s="32" t="e">
        <f t="shared" si="24"/>
        <v>#REF!</v>
      </c>
    </row>
    <row r="248" spans="3:59" ht="15.75" thickBot="1" x14ac:dyDescent="0.3">
      <c r="C248" s="26">
        <v>160</v>
      </c>
      <c r="D248" s="27" t="s">
        <v>388</v>
      </c>
      <c r="E248" s="26">
        <v>42</v>
      </c>
      <c r="F248" s="28" t="s">
        <v>300</v>
      </c>
      <c r="G248" s="26">
        <v>457308</v>
      </c>
      <c r="H248" s="28" t="s">
        <v>307</v>
      </c>
      <c r="I248" s="29"/>
      <c r="K248" s="17">
        <f>SUMIF('RECAP PDV'!$E:$E,$G248,'RECAP PDV'!K:K)</f>
        <v>1034.4780199999998</v>
      </c>
      <c r="L248" s="17"/>
      <c r="M248" s="18"/>
      <c r="N248" s="17">
        <f>SUMIF('RECAP PDV'!$E:$E,$G248,'RECAP PDV'!N:N)</f>
        <v>2010.8915099999999</v>
      </c>
      <c r="O248" s="17"/>
      <c r="P248" s="18"/>
      <c r="Q248" s="16"/>
      <c r="R248" s="16"/>
      <c r="S248" s="18"/>
      <c r="T248" s="17">
        <f>SUMIF('RECAP PDV'!$E:$E,$G248,'RECAP PDV'!T:T)</f>
        <v>32</v>
      </c>
      <c r="U248" s="16"/>
      <c r="V248" s="18"/>
      <c r="W248" s="17"/>
      <c r="X248" s="16"/>
      <c r="Y248" s="18"/>
      <c r="Z248" s="17">
        <f>SUMIF('RECAP PDV'!E:E,G248,'RECAP PDV'!Z:Z)</f>
        <v>7</v>
      </c>
      <c r="AA248" s="16"/>
      <c r="AB248" s="18"/>
      <c r="AI248" s="30" t="e">
        <f t="shared" si="35"/>
        <v>#REF!</v>
      </c>
      <c r="AJ248" s="31" t="e">
        <f t="shared" si="1"/>
        <v>#REF!</v>
      </c>
      <c r="AK248" s="31" t="e">
        <f t="shared" si="2"/>
        <v>#REF!</v>
      </c>
      <c r="AL248" s="31" t="e">
        <f t="shared" si="3"/>
        <v>#REF!</v>
      </c>
      <c r="AM248" s="32" t="e">
        <f t="shared" si="4"/>
        <v>#REF!</v>
      </c>
      <c r="AN248" s="30" t="e">
        <f t="shared" si="36"/>
        <v>#REF!</v>
      </c>
      <c r="AO248" s="31" t="e">
        <f t="shared" si="6"/>
        <v>#REF!</v>
      </c>
      <c r="AP248" s="31" t="e">
        <f t="shared" si="7"/>
        <v>#REF!</v>
      </c>
      <c r="AQ248" s="31" t="e">
        <f t="shared" si="8"/>
        <v>#REF!</v>
      </c>
      <c r="AR248" s="32" t="e">
        <f t="shared" si="9"/>
        <v>#REF!</v>
      </c>
      <c r="AS248" s="30" t="e">
        <f t="shared" si="37"/>
        <v>#REF!</v>
      </c>
      <c r="AT248" s="31" t="e">
        <f t="shared" si="11"/>
        <v>#REF!</v>
      </c>
      <c r="AU248" s="31" t="e">
        <f t="shared" si="12"/>
        <v>#REF!</v>
      </c>
      <c r="AV248" s="31" t="e">
        <f t="shared" si="13"/>
        <v>#REF!</v>
      </c>
      <c r="AW248" s="32" t="e">
        <f t="shared" si="14"/>
        <v>#REF!</v>
      </c>
      <c r="AX248" s="30" t="e">
        <f t="shared" si="38"/>
        <v>#REF!</v>
      </c>
      <c r="AY248" s="31" t="e">
        <f t="shared" si="16"/>
        <v>#REF!</v>
      </c>
      <c r="AZ248" s="31" t="e">
        <f t="shared" si="17"/>
        <v>#REF!</v>
      </c>
      <c r="BA248" s="31" t="e">
        <f t="shared" si="18"/>
        <v>#REF!</v>
      </c>
      <c r="BB248" s="32" t="e">
        <f t="shared" si="19"/>
        <v>#REF!</v>
      </c>
      <c r="BC248" s="30" t="e">
        <f t="shared" si="39"/>
        <v>#REF!</v>
      </c>
      <c r="BD248" s="31" t="e">
        <f t="shared" si="21"/>
        <v>#REF!</v>
      </c>
      <c r="BE248" s="31" t="e">
        <f t="shared" si="22"/>
        <v>#REF!</v>
      </c>
      <c r="BF248" s="31" t="e">
        <f t="shared" si="23"/>
        <v>#REF!</v>
      </c>
      <c r="BG248" s="32" t="e">
        <f t="shared" si="24"/>
        <v>#REF!</v>
      </c>
    </row>
    <row r="249" spans="3:59" ht="15.75" thickBot="1" x14ac:dyDescent="0.3">
      <c r="C249" s="26">
        <v>160</v>
      </c>
      <c r="D249" s="27" t="s">
        <v>388</v>
      </c>
      <c r="E249" s="26">
        <v>42</v>
      </c>
      <c r="F249" s="28" t="s">
        <v>300</v>
      </c>
      <c r="G249" s="26">
        <v>457345</v>
      </c>
      <c r="H249" s="28" t="s">
        <v>308</v>
      </c>
      <c r="I249" s="29"/>
      <c r="K249" s="17">
        <f>SUMIF('RECAP PDV'!$E:$E,$G249,'RECAP PDV'!K:K)</f>
        <v>86.636089999999939</v>
      </c>
      <c r="L249" s="17"/>
      <c r="M249" s="18"/>
      <c r="N249" s="17">
        <f>SUMIF('RECAP PDV'!$E:$E,$G249,'RECAP PDV'!N:N)</f>
        <v>33.5</v>
      </c>
      <c r="O249" s="17"/>
      <c r="P249" s="18"/>
      <c r="Q249" s="16"/>
      <c r="R249" s="16"/>
      <c r="S249" s="18"/>
      <c r="T249" s="17">
        <f>SUMIF('RECAP PDV'!$E:$E,$G249,'RECAP PDV'!T:T)</f>
        <v>7</v>
      </c>
      <c r="U249" s="16"/>
      <c r="V249" s="18"/>
      <c r="W249" s="17"/>
      <c r="X249" s="16"/>
      <c r="Y249" s="18"/>
      <c r="Z249" s="17">
        <f>SUMIF('RECAP PDV'!E:E,G249,'RECAP PDV'!Z:Z)</f>
        <v>-2</v>
      </c>
      <c r="AA249" s="16"/>
      <c r="AB249" s="18"/>
      <c r="AI249" s="30" t="e">
        <f t="shared" si="35"/>
        <v>#REF!</v>
      </c>
      <c r="AJ249" s="31" t="e">
        <f t="shared" si="1"/>
        <v>#REF!</v>
      </c>
      <c r="AK249" s="31" t="e">
        <f t="shared" si="2"/>
        <v>#REF!</v>
      </c>
      <c r="AL249" s="31" t="e">
        <f t="shared" si="3"/>
        <v>#REF!</v>
      </c>
      <c r="AM249" s="32" t="e">
        <f t="shared" si="4"/>
        <v>#REF!</v>
      </c>
      <c r="AN249" s="30" t="e">
        <f t="shared" si="36"/>
        <v>#REF!</v>
      </c>
      <c r="AO249" s="31" t="e">
        <f t="shared" si="6"/>
        <v>#REF!</v>
      </c>
      <c r="AP249" s="31" t="e">
        <f t="shared" si="7"/>
        <v>#REF!</v>
      </c>
      <c r="AQ249" s="31" t="e">
        <f t="shared" si="8"/>
        <v>#REF!</v>
      </c>
      <c r="AR249" s="32" t="e">
        <f t="shared" si="9"/>
        <v>#REF!</v>
      </c>
      <c r="AS249" s="30" t="e">
        <f t="shared" si="37"/>
        <v>#REF!</v>
      </c>
      <c r="AT249" s="31" t="e">
        <f t="shared" si="11"/>
        <v>#REF!</v>
      </c>
      <c r="AU249" s="31" t="e">
        <f t="shared" si="12"/>
        <v>#REF!</v>
      </c>
      <c r="AV249" s="31" t="e">
        <f t="shared" si="13"/>
        <v>#REF!</v>
      </c>
      <c r="AW249" s="32" t="e">
        <f t="shared" si="14"/>
        <v>#REF!</v>
      </c>
      <c r="AX249" s="30" t="e">
        <f t="shared" si="38"/>
        <v>#REF!</v>
      </c>
      <c r="AY249" s="31" t="e">
        <f t="shared" si="16"/>
        <v>#REF!</v>
      </c>
      <c r="AZ249" s="31" t="e">
        <f t="shared" si="17"/>
        <v>#REF!</v>
      </c>
      <c r="BA249" s="31" t="e">
        <f t="shared" si="18"/>
        <v>#REF!</v>
      </c>
      <c r="BB249" s="32" t="e">
        <f t="shared" si="19"/>
        <v>#REF!</v>
      </c>
      <c r="BC249" s="30" t="e">
        <f t="shared" si="39"/>
        <v>#REF!</v>
      </c>
      <c r="BD249" s="31" t="e">
        <f t="shared" si="21"/>
        <v>#REF!</v>
      </c>
      <c r="BE249" s="31" t="e">
        <f t="shared" si="22"/>
        <v>#REF!</v>
      </c>
      <c r="BF249" s="31" t="e">
        <f t="shared" si="23"/>
        <v>#REF!</v>
      </c>
      <c r="BG249" s="32" t="e">
        <f t="shared" si="24"/>
        <v>#REF!</v>
      </c>
    </row>
    <row r="250" spans="3:59" ht="15.75" thickBot="1" x14ac:dyDescent="0.3">
      <c r="C250" s="26">
        <v>160</v>
      </c>
      <c r="D250" s="27" t="s">
        <v>388</v>
      </c>
      <c r="E250" s="26">
        <v>42</v>
      </c>
      <c r="F250" s="28" t="s">
        <v>300</v>
      </c>
      <c r="G250" s="26">
        <v>557353</v>
      </c>
      <c r="H250" s="28" t="s">
        <v>309</v>
      </c>
      <c r="I250" s="29"/>
      <c r="K250" s="17">
        <f>SUMIF('RECAP PDV'!$E:$E,$G250,'RECAP PDV'!K:K)</f>
        <v>20.962730000000015</v>
      </c>
      <c r="L250" s="17"/>
      <c r="M250" s="18"/>
      <c r="N250" s="17">
        <f>SUMIF('RECAP PDV'!$E:$E,$G250,'RECAP PDV'!N:N)</f>
        <v>295</v>
      </c>
      <c r="O250" s="17"/>
      <c r="P250" s="18"/>
      <c r="Q250" s="16"/>
      <c r="R250" s="16"/>
      <c r="S250" s="18"/>
      <c r="T250" s="17">
        <f>SUMIF('RECAP PDV'!$E:$E,$G250,'RECAP PDV'!T:T)</f>
        <v>7</v>
      </c>
      <c r="U250" s="16"/>
      <c r="V250" s="18"/>
      <c r="W250" s="17"/>
      <c r="X250" s="16"/>
      <c r="Y250" s="18"/>
      <c r="Z250" s="17">
        <f>SUMIF('RECAP PDV'!E:E,G250,'RECAP PDV'!Z:Z)</f>
        <v>-2</v>
      </c>
      <c r="AA250" s="16"/>
      <c r="AB250" s="18"/>
      <c r="AI250" s="30" t="e">
        <f t="shared" si="35"/>
        <v>#REF!</v>
      </c>
      <c r="AJ250" s="31" t="e">
        <f t="shared" si="1"/>
        <v>#REF!</v>
      </c>
      <c r="AK250" s="31" t="e">
        <f t="shared" si="2"/>
        <v>#REF!</v>
      </c>
      <c r="AL250" s="31" t="e">
        <f t="shared" si="3"/>
        <v>#REF!</v>
      </c>
      <c r="AM250" s="32" t="e">
        <f t="shared" si="4"/>
        <v>#REF!</v>
      </c>
      <c r="AN250" s="30" t="e">
        <f t="shared" si="36"/>
        <v>#REF!</v>
      </c>
      <c r="AO250" s="31" t="e">
        <f t="shared" si="6"/>
        <v>#REF!</v>
      </c>
      <c r="AP250" s="31" t="e">
        <f t="shared" si="7"/>
        <v>#REF!</v>
      </c>
      <c r="AQ250" s="31" t="e">
        <f t="shared" si="8"/>
        <v>#REF!</v>
      </c>
      <c r="AR250" s="32" t="e">
        <f t="shared" si="9"/>
        <v>#REF!</v>
      </c>
      <c r="AS250" s="30" t="e">
        <f t="shared" si="37"/>
        <v>#REF!</v>
      </c>
      <c r="AT250" s="31" t="e">
        <f t="shared" si="11"/>
        <v>#REF!</v>
      </c>
      <c r="AU250" s="31" t="e">
        <f t="shared" si="12"/>
        <v>#REF!</v>
      </c>
      <c r="AV250" s="31" t="e">
        <f t="shared" si="13"/>
        <v>#REF!</v>
      </c>
      <c r="AW250" s="32" t="e">
        <f t="shared" si="14"/>
        <v>#REF!</v>
      </c>
      <c r="AX250" s="30" t="e">
        <f t="shared" si="38"/>
        <v>#REF!</v>
      </c>
      <c r="AY250" s="31" t="e">
        <f t="shared" si="16"/>
        <v>#REF!</v>
      </c>
      <c r="AZ250" s="31" t="e">
        <f t="shared" si="17"/>
        <v>#REF!</v>
      </c>
      <c r="BA250" s="31" t="e">
        <f t="shared" si="18"/>
        <v>#REF!</v>
      </c>
      <c r="BB250" s="32" t="e">
        <f t="shared" si="19"/>
        <v>#REF!</v>
      </c>
      <c r="BC250" s="30" t="e">
        <f t="shared" si="39"/>
        <v>#REF!</v>
      </c>
      <c r="BD250" s="31" t="e">
        <f t="shared" si="21"/>
        <v>#REF!</v>
      </c>
      <c r="BE250" s="31" t="e">
        <f t="shared" si="22"/>
        <v>#REF!</v>
      </c>
      <c r="BF250" s="31" t="e">
        <f t="shared" si="23"/>
        <v>#REF!</v>
      </c>
      <c r="BG250" s="32" t="e">
        <f t="shared" si="24"/>
        <v>#REF!</v>
      </c>
    </row>
    <row r="251" spans="3:59" ht="15.75" thickBot="1" x14ac:dyDescent="0.3">
      <c r="C251" s="26">
        <v>160</v>
      </c>
      <c r="D251" s="27" t="s">
        <v>388</v>
      </c>
      <c r="E251" s="26">
        <v>42</v>
      </c>
      <c r="F251" s="28" t="s">
        <v>300</v>
      </c>
      <c r="G251" s="26">
        <v>457435</v>
      </c>
      <c r="H251" s="28" t="s">
        <v>310</v>
      </c>
      <c r="I251" s="29"/>
      <c r="K251" s="17">
        <f>SUMIF('RECAP PDV'!$E:$E,$G251,'RECAP PDV'!K:K)</f>
        <v>291.94697999999983</v>
      </c>
      <c r="L251" s="17"/>
      <c r="M251" s="18"/>
      <c r="N251" s="17">
        <f>SUMIF('RECAP PDV'!$E:$E,$G251,'RECAP PDV'!N:N)</f>
        <v>93.996189999999999</v>
      </c>
      <c r="O251" s="17"/>
      <c r="P251" s="18"/>
      <c r="Q251" s="16"/>
      <c r="R251" s="16"/>
      <c r="S251" s="18"/>
      <c r="T251" s="17">
        <f>SUMIF('RECAP PDV'!$E:$E,$G251,'RECAP PDV'!T:T)</f>
        <v>7</v>
      </c>
      <c r="U251" s="16"/>
      <c r="V251" s="18"/>
      <c r="W251" s="17"/>
      <c r="X251" s="16"/>
      <c r="Y251" s="18"/>
      <c r="Z251" s="17">
        <f>SUMIF('RECAP PDV'!E:E,G251,'RECAP PDV'!Z:Z)</f>
        <v>-4</v>
      </c>
      <c r="AA251" s="16"/>
      <c r="AB251" s="18"/>
      <c r="AI251" s="30" t="e">
        <f t="shared" si="35"/>
        <v>#REF!</v>
      </c>
      <c r="AJ251" s="31" t="e">
        <f t="shared" si="1"/>
        <v>#REF!</v>
      </c>
      <c r="AK251" s="31" t="e">
        <f t="shared" si="2"/>
        <v>#REF!</v>
      </c>
      <c r="AL251" s="31" t="e">
        <f t="shared" si="3"/>
        <v>#REF!</v>
      </c>
      <c r="AM251" s="32" t="e">
        <f t="shared" si="4"/>
        <v>#REF!</v>
      </c>
      <c r="AN251" s="30" t="e">
        <f t="shared" si="36"/>
        <v>#REF!</v>
      </c>
      <c r="AO251" s="31" t="e">
        <f t="shared" si="6"/>
        <v>#REF!</v>
      </c>
      <c r="AP251" s="31" t="e">
        <f t="shared" si="7"/>
        <v>#REF!</v>
      </c>
      <c r="AQ251" s="31" t="e">
        <f t="shared" si="8"/>
        <v>#REF!</v>
      </c>
      <c r="AR251" s="32" t="e">
        <f t="shared" si="9"/>
        <v>#REF!</v>
      </c>
      <c r="AS251" s="30" t="e">
        <f t="shared" si="37"/>
        <v>#REF!</v>
      </c>
      <c r="AT251" s="31" t="e">
        <f t="shared" si="11"/>
        <v>#REF!</v>
      </c>
      <c r="AU251" s="31" t="e">
        <f t="shared" si="12"/>
        <v>#REF!</v>
      </c>
      <c r="AV251" s="31" t="e">
        <f t="shared" si="13"/>
        <v>#REF!</v>
      </c>
      <c r="AW251" s="32" t="e">
        <f t="shared" si="14"/>
        <v>#REF!</v>
      </c>
      <c r="AX251" s="30" t="e">
        <f t="shared" si="38"/>
        <v>#REF!</v>
      </c>
      <c r="AY251" s="31" t="e">
        <f t="shared" si="16"/>
        <v>#REF!</v>
      </c>
      <c r="AZ251" s="31" t="e">
        <f t="shared" si="17"/>
        <v>#REF!</v>
      </c>
      <c r="BA251" s="31" t="e">
        <f t="shared" si="18"/>
        <v>#REF!</v>
      </c>
      <c r="BB251" s="32" t="e">
        <f t="shared" si="19"/>
        <v>#REF!</v>
      </c>
      <c r="BC251" s="30" t="e">
        <f t="shared" si="39"/>
        <v>#REF!</v>
      </c>
      <c r="BD251" s="31" t="e">
        <f t="shared" si="21"/>
        <v>#REF!</v>
      </c>
      <c r="BE251" s="31" t="e">
        <f t="shared" si="22"/>
        <v>#REF!</v>
      </c>
      <c r="BF251" s="31" t="e">
        <f t="shared" si="23"/>
        <v>#REF!</v>
      </c>
      <c r="BG251" s="32" t="e">
        <f t="shared" si="24"/>
        <v>#REF!</v>
      </c>
    </row>
    <row r="252" spans="3:59" ht="15.75" thickBot="1" x14ac:dyDescent="0.3">
      <c r="C252" s="26">
        <v>160</v>
      </c>
      <c r="D252" s="27" t="s">
        <v>388</v>
      </c>
      <c r="E252" s="26">
        <v>42</v>
      </c>
      <c r="F252" s="28" t="s">
        <v>300</v>
      </c>
      <c r="G252" s="26">
        <v>557458</v>
      </c>
      <c r="H252" s="28" t="s">
        <v>311</v>
      </c>
      <c r="I252" s="29"/>
      <c r="K252" s="17">
        <f>SUMIF('RECAP PDV'!$E:$E,$G252,'RECAP PDV'!K:K)</f>
        <v>147.42733999999999</v>
      </c>
      <c r="L252" s="17"/>
      <c r="M252" s="18"/>
      <c r="N252" s="17">
        <f>SUMIF('RECAP PDV'!$E:$E,$G252,'RECAP PDV'!N:N)</f>
        <v>25.055</v>
      </c>
      <c r="O252" s="17"/>
      <c r="P252" s="18"/>
      <c r="Q252" s="16"/>
      <c r="R252" s="16"/>
      <c r="S252" s="18"/>
      <c r="T252" s="17">
        <f>SUMIF('RECAP PDV'!$E:$E,$G252,'RECAP PDV'!T:T)</f>
        <v>3</v>
      </c>
      <c r="U252" s="16"/>
      <c r="V252" s="18"/>
      <c r="W252" s="17"/>
      <c r="X252" s="16"/>
      <c r="Y252" s="18"/>
      <c r="Z252" s="17">
        <f>SUMIF('RECAP PDV'!E:E,G252,'RECAP PDV'!Z:Z)</f>
        <v>3</v>
      </c>
      <c r="AA252" s="16"/>
      <c r="AB252" s="18"/>
      <c r="AI252" s="30" t="e">
        <f t="shared" si="35"/>
        <v>#REF!</v>
      </c>
      <c r="AJ252" s="31" t="e">
        <f t="shared" si="1"/>
        <v>#REF!</v>
      </c>
      <c r="AK252" s="31" t="e">
        <f t="shared" si="2"/>
        <v>#REF!</v>
      </c>
      <c r="AL252" s="31" t="e">
        <f t="shared" si="3"/>
        <v>#REF!</v>
      </c>
      <c r="AM252" s="32" t="e">
        <f t="shared" si="4"/>
        <v>#REF!</v>
      </c>
      <c r="AN252" s="30" t="e">
        <f t="shared" si="36"/>
        <v>#REF!</v>
      </c>
      <c r="AO252" s="31" t="e">
        <f t="shared" si="6"/>
        <v>#REF!</v>
      </c>
      <c r="AP252" s="31" t="e">
        <f t="shared" si="7"/>
        <v>#REF!</v>
      </c>
      <c r="AQ252" s="31" t="e">
        <f t="shared" si="8"/>
        <v>#REF!</v>
      </c>
      <c r="AR252" s="32" t="e">
        <f t="shared" si="9"/>
        <v>#REF!</v>
      </c>
      <c r="AS252" s="30" t="e">
        <f t="shared" si="37"/>
        <v>#REF!</v>
      </c>
      <c r="AT252" s="31" t="e">
        <f t="shared" si="11"/>
        <v>#REF!</v>
      </c>
      <c r="AU252" s="31" t="e">
        <f t="shared" si="12"/>
        <v>#REF!</v>
      </c>
      <c r="AV252" s="31" t="e">
        <f t="shared" si="13"/>
        <v>#REF!</v>
      </c>
      <c r="AW252" s="32" t="e">
        <f t="shared" si="14"/>
        <v>#REF!</v>
      </c>
      <c r="AX252" s="30" t="e">
        <f t="shared" si="38"/>
        <v>#REF!</v>
      </c>
      <c r="AY252" s="31" t="e">
        <f t="shared" si="16"/>
        <v>#REF!</v>
      </c>
      <c r="AZ252" s="31" t="e">
        <f t="shared" si="17"/>
        <v>#REF!</v>
      </c>
      <c r="BA252" s="31" t="e">
        <f t="shared" si="18"/>
        <v>#REF!</v>
      </c>
      <c r="BB252" s="32" t="e">
        <f t="shared" si="19"/>
        <v>#REF!</v>
      </c>
      <c r="BC252" s="30" t="e">
        <f t="shared" si="39"/>
        <v>#REF!</v>
      </c>
      <c r="BD252" s="31" t="e">
        <f t="shared" si="21"/>
        <v>#REF!</v>
      </c>
      <c r="BE252" s="31" t="e">
        <f t="shared" si="22"/>
        <v>#REF!</v>
      </c>
      <c r="BF252" s="31" t="e">
        <f t="shared" si="23"/>
        <v>#REF!</v>
      </c>
      <c r="BG252" s="32" t="e">
        <f t="shared" si="24"/>
        <v>#REF!</v>
      </c>
    </row>
    <row r="253" spans="3:59" ht="15.75" thickBot="1" x14ac:dyDescent="0.3">
      <c r="C253" s="26">
        <v>160</v>
      </c>
      <c r="D253" s="27" t="s">
        <v>388</v>
      </c>
      <c r="E253" s="26">
        <v>42</v>
      </c>
      <c r="F253" s="28" t="s">
        <v>300</v>
      </c>
      <c r="G253" s="26">
        <v>557503</v>
      </c>
      <c r="H253" s="28" t="s">
        <v>312</v>
      </c>
      <c r="I253" s="29"/>
      <c r="K253" s="17">
        <f>SUMIF('RECAP PDV'!$E:$E,$G253,'RECAP PDV'!K:K)</f>
        <v>713.73942</v>
      </c>
      <c r="L253" s="17"/>
      <c r="M253" s="18"/>
      <c r="N253" s="17">
        <f>SUMIF('RECAP PDV'!$E:$E,$G253,'RECAP PDV'!N:N)</f>
        <v>471</v>
      </c>
      <c r="O253" s="17"/>
      <c r="P253" s="18"/>
      <c r="Q253" s="16"/>
      <c r="R253" s="16"/>
      <c r="S253" s="18"/>
      <c r="T253" s="17">
        <f>SUMIF('RECAP PDV'!$E:$E,$G253,'RECAP PDV'!T:T)</f>
        <v>20</v>
      </c>
      <c r="U253" s="16"/>
      <c r="V253" s="18"/>
      <c r="W253" s="17"/>
      <c r="X253" s="16"/>
      <c r="Y253" s="18"/>
      <c r="Z253" s="17">
        <f>SUMIF('RECAP PDV'!E:E,G253,'RECAP PDV'!Z:Z)</f>
        <v>1</v>
      </c>
      <c r="AA253" s="16"/>
      <c r="AB253" s="18"/>
      <c r="AI253" s="30" t="e">
        <f t="shared" si="35"/>
        <v>#REF!</v>
      </c>
      <c r="AJ253" s="31" t="e">
        <f t="shared" si="1"/>
        <v>#REF!</v>
      </c>
      <c r="AK253" s="31" t="e">
        <f t="shared" si="2"/>
        <v>#REF!</v>
      </c>
      <c r="AL253" s="31" t="e">
        <f t="shared" si="3"/>
        <v>#REF!</v>
      </c>
      <c r="AM253" s="32" t="e">
        <f t="shared" si="4"/>
        <v>#REF!</v>
      </c>
      <c r="AN253" s="30" t="e">
        <f t="shared" si="36"/>
        <v>#REF!</v>
      </c>
      <c r="AO253" s="31" t="e">
        <f t="shared" si="6"/>
        <v>#REF!</v>
      </c>
      <c r="AP253" s="31" t="e">
        <f t="shared" si="7"/>
        <v>#REF!</v>
      </c>
      <c r="AQ253" s="31" t="e">
        <f t="shared" si="8"/>
        <v>#REF!</v>
      </c>
      <c r="AR253" s="32" t="e">
        <f t="shared" si="9"/>
        <v>#REF!</v>
      </c>
      <c r="AS253" s="30" t="e">
        <f t="shared" si="37"/>
        <v>#REF!</v>
      </c>
      <c r="AT253" s="31" t="e">
        <f t="shared" si="11"/>
        <v>#REF!</v>
      </c>
      <c r="AU253" s="31" t="e">
        <f t="shared" si="12"/>
        <v>#REF!</v>
      </c>
      <c r="AV253" s="31" t="e">
        <f t="shared" si="13"/>
        <v>#REF!</v>
      </c>
      <c r="AW253" s="32" t="e">
        <f t="shared" si="14"/>
        <v>#REF!</v>
      </c>
      <c r="AX253" s="30" t="e">
        <f t="shared" si="38"/>
        <v>#REF!</v>
      </c>
      <c r="AY253" s="31" t="e">
        <f t="shared" si="16"/>
        <v>#REF!</v>
      </c>
      <c r="AZ253" s="31" t="e">
        <f t="shared" si="17"/>
        <v>#REF!</v>
      </c>
      <c r="BA253" s="31" t="e">
        <f t="shared" si="18"/>
        <v>#REF!</v>
      </c>
      <c r="BB253" s="32" t="e">
        <f t="shared" si="19"/>
        <v>#REF!</v>
      </c>
      <c r="BC253" s="30" t="e">
        <f t="shared" si="39"/>
        <v>#REF!</v>
      </c>
      <c r="BD253" s="31" t="e">
        <f t="shared" si="21"/>
        <v>#REF!</v>
      </c>
      <c r="BE253" s="31" t="e">
        <f t="shared" si="22"/>
        <v>#REF!</v>
      </c>
      <c r="BF253" s="31" t="e">
        <f t="shared" si="23"/>
        <v>#REF!</v>
      </c>
      <c r="BG253" s="32" t="e">
        <f t="shared" si="24"/>
        <v>#REF!</v>
      </c>
    </row>
    <row r="254" spans="3:59" ht="15.75" thickBot="1" x14ac:dyDescent="0.3">
      <c r="C254" s="26">
        <v>160</v>
      </c>
      <c r="D254" s="27" t="s">
        <v>388</v>
      </c>
      <c r="E254" s="26">
        <v>42</v>
      </c>
      <c r="F254" s="28" t="s">
        <v>300</v>
      </c>
      <c r="G254" s="26">
        <v>557523</v>
      </c>
      <c r="H254" s="28" t="s">
        <v>313</v>
      </c>
      <c r="I254" s="29"/>
      <c r="K254" s="17">
        <f>SUMIF('RECAP PDV'!$E:$E,$G254,'RECAP PDV'!K:K)</f>
        <v>170.46645999999996</v>
      </c>
      <c r="L254" s="17"/>
      <c r="M254" s="18"/>
      <c r="N254" s="17">
        <f>SUMIF('RECAP PDV'!$E:$E,$G254,'RECAP PDV'!N:N)</f>
        <v>481.24299999999999</v>
      </c>
      <c r="O254" s="17"/>
      <c r="P254" s="18"/>
      <c r="Q254" s="16"/>
      <c r="R254" s="16"/>
      <c r="S254" s="18"/>
      <c r="T254" s="17">
        <f>SUMIF('RECAP PDV'!$E:$E,$G254,'RECAP PDV'!T:T)</f>
        <v>7</v>
      </c>
      <c r="U254" s="16"/>
      <c r="V254" s="18"/>
      <c r="W254" s="17"/>
      <c r="X254" s="16"/>
      <c r="Y254" s="18"/>
      <c r="Z254" s="17">
        <f>SUMIF('RECAP PDV'!E:E,G254,'RECAP PDV'!Z:Z)</f>
        <v>1</v>
      </c>
      <c r="AA254" s="16"/>
      <c r="AB254" s="18"/>
      <c r="AI254" s="30" t="e">
        <f t="shared" si="35"/>
        <v>#REF!</v>
      </c>
      <c r="AJ254" s="31" t="e">
        <f t="shared" si="1"/>
        <v>#REF!</v>
      </c>
      <c r="AK254" s="31" t="e">
        <f t="shared" si="2"/>
        <v>#REF!</v>
      </c>
      <c r="AL254" s="31" t="e">
        <f t="shared" si="3"/>
        <v>#REF!</v>
      </c>
      <c r="AM254" s="32" t="e">
        <f t="shared" si="4"/>
        <v>#REF!</v>
      </c>
      <c r="AN254" s="30" t="e">
        <f t="shared" si="36"/>
        <v>#REF!</v>
      </c>
      <c r="AO254" s="31" t="e">
        <f t="shared" si="6"/>
        <v>#REF!</v>
      </c>
      <c r="AP254" s="31" t="e">
        <f t="shared" si="7"/>
        <v>#REF!</v>
      </c>
      <c r="AQ254" s="31" t="e">
        <f t="shared" si="8"/>
        <v>#REF!</v>
      </c>
      <c r="AR254" s="32" t="e">
        <f t="shared" si="9"/>
        <v>#REF!</v>
      </c>
      <c r="AS254" s="30" t="e">
        <f t="shared" si="37"/>
        <v>#REF!</v>
      </c>
      <c r="AT254" s="31" t="e">
        <f t="shared" si="11"/>
        <v>#REF!</v>
      </c>
      <c r="AU254" s="31" t="e">
        <f t="shared" si="12"/>
        <v>#REF!</v>
      </c>
      <c r="AV254" s="31" t="e">
        <f t="shared" si="13"/>
        <v>#REF!</v>
      </c>
      <c r="AW254" s="32" t="e">
        <f t="shared" si="14"/>
        <v>#REF!</v>
      </c>
      <c r="AX254" s="30" t="e">
        <f t="shared" si="38"/>
        <v>#REF!</v>
      </c>
      <c r="AY254" s="31" t="e">
        <f t="shared" si="16"/>
        <v>#REF!</v>
      </c>
      <c r="AZ254" s="31" t="e">
        <f t="shared" si="17"/>
        <v>#REF!</v>
      </c>
      <c r="BA254" s="31" t="e">
        <f t="shared" si="18"/>
        <v>#REF!</v>
      </c>
      <c r="BB254" s="32" t="e">
        <f t="shared" si="19"/>
        <v>#REF!</v>
      </c>
      <c r="BC254" s="30" t="e">
        <f t="shared" si="39"/>
        <v>#REF!</v>
      </c>
      <c r="BD254" s="31" t="e">
        <f t="shared" si="21"/>
        <v>#REF!</v>
      </c>
      <c r="BE254" s="31" t="e">
        <f t="shared" si="22"/>
        <v>#REF!</v>
      </c>
      <c r="BF254" s="31" t="e">
        <f t="shared" si="23"/>
        <v>#REF!</v>
      </c>
      <c r="BG254" s="32" t="e">
        <f t="shared" si="24"/>
        <v>#REF!</v>
      </c>
    </row>
    <row r="255" spans="3:59" ht="15.75" thickBot="1" x14ac:dyDescent="0.3">
      <c r="C255" s="26">
        <v>160</v>
      </c>
      <c r="D255" s="27" t="s">
        <v>388</v>
      </c>
      <c r="E255" s="26">
        <v>42</v>
      </c>
      <c r="F255" s="28" t="s">
        <v>300</v>
      </c>
      <c r="G255" s="26">
        <v>457543</v>
      </c>
      <c r="H255" s="28" t="s">
        <v>314</v>
      </c>
      <c r="I255" s="29"/>
      <c r="K255" s="17">
        <f>SUMIF('RECAP PDV'!$E:$E,$G255,'RECAP PDV'!K:K)</f>
        <v>187.60371000000004</v>
      </c>
      <c r="L255" s="17"/>
      <c r="M255" s="18"/>
      <c r="N255" s="17">
        <f>SUMIF('RECAP PDV'!$E:$E,$G255,'RECAP PDV'!N:N)</f>
        <v>53.013159999999999</v>
      </c>
      <c r="O255" s="17"/>
      <c r="P255" s="18"/>
      <c r="Q255" s="16"/>
      <c r="R255" s="16"/>
      <c r="S255" s="18"/>
      <c r="T255" s="17">
        <f>SUMIF('RECAP PDV'!$E:$E,$G255,'RECAP PDV'!T:T)</f>
        <v>6</v>
      </c>
      <c r="U255" s="16"/>
      <c r="V255" s="18"/>
      <c r="W255" s="17"/>
      <c r="X255" s="16"/>
      <c r="Y255" s="18"/>
      <c r="Z255" s="17">
        <f>SUMIF('RECAP PDV'!E:E,G255,'RECAP PDV'!Z:Z)</f>
        <v>2</v>
      </c>
      <c r="AA255" s="16"/>
      <c r="AB255" s="18"/>
      <c r="AI255" s="30" t="e">
        <f t="shared" si="35"/>
        <v>#REF!</v>
      </c>
      <c r="AJ255" s="31" t="e">
        <f t="shared" si="1"/>
        <v>#REF!</v>
      </c>
      <c r="AK255" s="31" t="e">
        <f t="shared" si="2"/>
        <v>#REF!</v>
      </c>
      <c r="AL255" s="31" t="e">
        <f t="shared" si="3"/>
        <v>#REF!</v>
      </c>
      <c r="AM255" s="32" t="e">
        <f t="shared" si="4"/>
        <v>#REF!</v>
      </c>
      <c r="AN255" s="30" t="e">
        <f t="shared" si="36"/>
        <v>#REF!</v>
      </c>
      <c r="AO255" s="31" t="e">
        <f t="shared" si="6"/>
        <v>#REF!</v>
      </c>
      <c r="AP255" s="31" t="e">
        <f t="shared" si="7"/>
        <v>#REF!</v>
      </c>
      <c r="AQ255" s="31" t="e">
        <f t="shared" si="8"/>
        <v>#REF!</v>
      </c>
      <c r="AR255" s="32" t="e">
        <f t="shared" si="9"/>
        <v>#REF!</v>
      </c>
      <c r="AS255" s="30" t="e">
        <f t="shared" si="37"/>
        <v>#REF!</v>
      </c>
      <c r="AT255" s="31" t="e">
        <f t="shared" si="11"/>
        <v>#REF!</v>
      </c>
      <c r="AU255" s="31" t="e">
        <f t="shared" si="12"/>
        <v>#REF!</v>
      </c>
      <c r="AV255" s="31" t="e">
        <f t="shared" si="13"/>
        <v>#REF!</v>
      </c>
      <c r="AW255" s="32" t="e">
        <f t="shared" si="14"/>
        <v>#REF!</v>
      </c>
      <c r="AX255" s="30" t="e">
        <f t="shared" si="38"/>
        <v>#REF!</v>
      </c>
      <c r="AY255" s="31" t="e">
        <f t="shared" si="16"/>
        <v>#REF!</v>
      </c>
      <c r="AZ255" s="31" t="e">
        <f t="shared" si="17"/>
        <v>#REF!</v>
      </c>
      <c r="BA255" s="31" t="e">
        <f t="shared" si="18"/>
        <v>#REF!</v>
      </c>
      <c r="BB255" s="32" t="e">
        <f t="shared" si="19"/>
        <v>#REF!</v>
      </c>
      <c r="BC255" s="30" t="e">
        <f t="shared" si="39"/>
        <v>#REF!</v>
      </c>
      <c r="BD255" s="31" t="e">
        <f t="shared" si="21"/>
        <v>#REF!</v>
      </c>
      <c r="BE255" s="31" t="e">
        <f t="shared" si="22"/>
        <v>#REF!</v>
      </c>
      <c r="BF255" s="31" t="e">
        <f t="shared" si="23"/>
        <v>#REF!</v>
      </c>
      <c r="BG255" s="32" t="e">
        <f t="shared" si="24"/>
        <v>#REF!</v>
      </c>
    </row>
    <row r="256" spans="3:59" ht="15.75" thickBot="1" x14ac:dyDescent="0.3">
      <c r="C256" s="26">
        <v>160</v>
      </c>
      <c r="D256" s="27" t="s">
        <v>388</v>
      </c>
      <c r="E256" s="26">
        <v>42</v>
      </c>
      <c r="F256" s="28" t="s">
        <v>300</v>
      </c>
      <c r="G256" s="26">
        <v>457583</v>
      </c>
      <c r="H256" s="28" t="s">
        <v>315</v>
      </c>
      <c r="I256" s="29"/>
      <c r="K256" s="17">
        <f>SUMIF('RECAP PDV'!$E:$E,$G256,'RECAP PDV'!K:K)</f>
        <v>273.76350000000002</v>
      </c>
      <c r="L256" s="17"/>
      <c r="M256" s="18"/>
      <c r="N256" s="17">
        <f>SUMIF('RECAP PDV'!$E:$E,$G256,'RECAP PDV'!N:N)</f>
        <v>839.85144000000003</v>
      </c>
      <c r="O256" s="17"/>
      <c r="P256" s="18"/>
      <c r="Q256" s="16"/>
      <c r="R256" s="16"/>
      <c r="S256" s="18"/>
      <c r="T256" s="17">
        <f>SUMIF('RECAP PDV'!$E:$E,$G256,'RECAP PDV'!T:T)</f>
        <v>26</v>
      </c>
      <c r="U256" s="16"/>
      <c r="V256" s="18"/>
      <c r="W256" s="17"/>
      <c r="X256" s="16"/>
      <c r="Y256" s="18"/>
      <c r="Z256" s="17">
        <f>SUMIF('RECAP PDV'!E:E,G256,'RECAP PDV'!Z:Z)</f>
        <v>-8</v>
      </c>
      <c r="AA256" s="16"/>
      <c r="AB256" s="18"/>
      <c r="AI256" s="30" t="e">
        <f t="shared" si="35"/>
        <v>#REF!</v>
      </c>
      <c r="AJ256" s="31" t="e">
        <f t="shared" si="1"/>
        <v>#REF!</v>
      </c>
      <c r="AK256" s="31" t="e">
        <f t="shared" si="2"/>
        <v>#REF!</v>
      </c>
      <c r="AL256" s="31" t="e">
        <f t="shared" si="3"/>
        <v>#REF!</v>
      </c>
      <c r="AM256" s="32" t="e">
        <f t="shared" si="4"/>
        <v>#REF!</v>
      </c>
      <c r="AN256" s="30" t="e">
        <f t="shared" si="36"/>
        <v>#REF!</v>
      </c>
      <c r="AO256" s="31" t="e">
        <f t="shared" si="6"/>
        <v>#REF!</v>
      </c>
      <c r="AP256" s="31" t="e">
        <f t="shared" si="7"/>
        <v>#REF!</v>
      </c>
      <c r="AQ256" s="31" t="e">
        <f t="shared" si="8"/>
        <v>#REF!</v>
      </c>
      <c r="AR256" s="32" t="e">
        <f t="shared" si="9"/>
        <v>#REF!</v>
      </c>
      <c r="AS256" s="30" t="e">
        <f t="shared" si="37"/>
        <v>#REF!</v>
      </c>
      <c r="AT256" s="31" t="e">
        <f t="shared" si="11"/>
        <v>#REF!</v>
      </c>
      <c r="AU256" s="31" t="e">
        <f t="shared" si="12"/>
        <v>#REF!</v>
      </c>
      <c r="AV256" s="31" t="e">
        <f t="shared" si="13"/>
        <v>#REF!</v>
      </c>
      <c r="AW256" s="32" t="e">
        <f t="shared" si="14"/>
        <v>#REF!</v>
      </c>
      <c r="AX256" s="30" t="e">
        <f t="shared" si="38"/>
        <v>#REF!</v>
      </c>
      <c r="AY256" s="31" t="e">
        <f t="shared" si="16"/>
        <v>#REF!</v>
      </c>
      <c r="AZ256" s="31" t="e">
        <f t="shared" si="17"/>
        <v>#REF!</v>
      </c>
      <c r="BA256" s="31" t="e">
        <f t="shared" si="18"/>
        <v>#REF!</v>
      </c>
      <c r="BB256" s="32" t="e">
        <f t="shared" si="19"/>
        <v>#REF!</v>
      </c>
      <c r="BC256" s="30" t="e">
        <f t="shared" si="39"/>
        <v>#REF!</v>
      </c>
      <c r="BD256" s="31" t="e">
        <f t="shared" si="21"/>
        <v>#REF!</v>
      </c>
      <c r="BE256" s="31" t="e">
        <f t="shared" si="22"/>
        <v>#REF!</v>
      </c>
      <c r="BF256" s="31" t="e">
        <f t="shared" si="23"/>
        <v>#REF!</v>
      </c>
      <c r="BG256" s="32" t="e">
        <f t="shared" si="24"/>
        <v>#REF!</v>
      </c>
    </row>
    <row r="257" spans="3:59" ht="15.75" thickBot="1" x14ac:dyDescent="0.3">
      <c r="C257" s="26">
        <v>160</v>
      </c>
      <c r="D257" s="27" t="s">
        <v>388</v>
      </c>
      <c r="E257" s="26">
        <v>42</v>
      </c>
      <c r="F257" s="28" t="s">
        <v>300</v>
      </c>
      <c r="G257" s="26">
        <v>457614</v>
      </c>
      <c r="H257" s="28" t="s">
        <v>316</v>
      </c>
      <c r="I257" s="29"/>
      <c r="K257" s="17">
        <f>SUMIF('RECAP PDV'!$E:$E,$G257,'RECAP PDV'!K:K)</f>
        <v>1131.6735400000002</v>
      </c>
      <c r="L257" s="17"/>
      <c r="M257" s="18"/>
      <c r="N257" s="17">
        <f>SUMIF('RECAP PDV'!$E:$E,$G257,'RECAP PDV'!N:N)</f>
        <v>2430.81106</v>
      </c>
      <c r="O257" s="17"/>
      <c r="P257" s="18"/>
      <c r="Q257" s="16"/>
      <c r="R257" s="16"/>
      <c r="S257" s="18"/>
      <c r="T257" s="17">
        <f>SUMIF('RECAP PDV'!$E:$E,$G257,'RECAP PDV'!T:T)</f>
        <v>27</v>
      </c>
      <c r="U257" s="16"/>
      <c r="V257" s="18"/>
      <c r="W257" s="17"/>
      <c r="X257" s="16"/>
      <c r="Y257" s="18"/>
      <c r="Z257" s="17">
        <f>SUMIF('RECAP PDV'!E:E,G257,'RECAP PDV'!Z:Z)</f>
        <v>15</v>
      </c>
      <c r="AA257" s="16"/>
      <c r="AB257" s="18"/>
      <c r="AI257" s="30" t="e">
        <f t="shared" si="35"/>
        <v>#REF!</v>
      </c>
      <c r="AJ257" s="31" t="e">
        <f t="shared" si="1"/>
        <v>#REF!</v>
      </c>
      <c r="AK257" s="31" t="e">
        <f t="shared" si="2"/>
        <v>#REF!</v>
      </c>
      <c r="AL257" s="31" t="e">
        <f t="shared" si="3"/>
        <v>#REF!</v>
      </c>
      <c r="AM257" s="32" t="e">
        <f t="shared" si="4"/>
        <v>#REF!</v>
      </c>
      <c r="AN257" s="30" t="e">
        <f t="shared" si="36"/>
        <v>#REF!</v>
      </c>
      <c r="AO257" s="31" t="e">
        <f t="shared" si="6"/>
        <v>#REF!</v>
      </c>
      <c r="AP257" s="31" t="e">
        <f t="shared" si="7"/>
        <v>#REF!</v>
      </c>
      <c r="AQ257" s="31" t="e">
        <f t="shared" si="8"/>
        <v>#REF!</v>
      </c>
      <c r="AR257" s="32" t="e">
        <f t="shared" si="9"/>
        <v>#REF!</v>
      </c>
      <c r="AS257" s="30" t="e">
        <f t="shared" si="37"/>
        <v>#REF!</v>
      </c>
      <c r="AT257" s="31" t="e">
        <f t="shared" si="11"/>
        <v>#REF!</v>
      </c>
      <c r="AU257" s="31" t="e">
        <f t="shared" si="12"/>
        <v>#REF!</v>
      </c>
      <c r="AV257" s="31" t="e">
        <f t="shared" si="13"/>
        <v>#REF!</v>
      </c>
      <c r="AW257" s="32" t="e">
        <f t="shared" si="14"/>
        <v>#REF!</v>
      </c>
      <c r="AX257" s="30" t="e">
        <f t="shared" si="38"/>
        <v>#REF!</v>
      </c>
      <c r="AY257" s="31" t="e">
        <f t="shared" si="16"/>
        <v>#REF!</v>
      </c>
      <c r="AZ257" s="31" t="e">
        <f t="shared" si="17"/>
        <v>#REF!</v>
      </c>
      <c r="BA257" s="31" t="e">
        <f t="shared" si="18"/>
        <v>#REF!</v>
      </c>
      <c r="BB257" s="32" t="e">
        <f t="shared" si="19"/>
        <v>#REF!</v>
      </c>
      <c r="BC257" s="30" t="e">
        <f t="shared" si="39"/>
        <v>#REF!</v>
      </c>
      <c r="BD257" s="31" t="e">
        <f t="shared" si="21"/>
        <v>#REF!</v>
      </c>
      <c r="BE257" s="31" t="e">
        <f t="shared" si="22"/>
        <v>#REF!</v>
      </c>
      <c r="BF257" s="31" t="e">
        <f t="shared" si="23"/>
        <v>#REF!</v>
      </c>
      <c r="BG257" s="32" t="e">
        <f t="shared" si="24"/>
        <v>#REF!</v>
      </c>
    </row>
    <row r="258" spans="3:59" ht="15.75" thickBot="1" x14ac:dyDescent="0.3">
      <c r="C258" s="26">
        <v>160</v>
      </c>
      <c r="D258" s="27" t="s">
        <v>388</v>
      </c>
      <c r="E258" s="26">
        <v>42</v>
      </c>
      <c r="F258" s="28" t="s">
        <v>300</v>
      </c>
      <c r="G258" s="26">
        <v>457617</v>
      </c>
      <c r="H258" s="28" t="s">
        <v>317</v>
      </c>
      <c r="I258" s="29"/>
      <c r="K258" s="17">
        <f>SUMIF('RECAP PDV'!$E:$E,$G258,'RECAP PDV'!K:K)</f>
        <v>335.93572999999992</v>
      </c>
      <c r="L258" s="17"/>
      <c r="M258" s="18"/>
      <c r="N258" s="17">
        <f>SUMIF('RECAP PDV'!$E:$E,$G258,'RECAP PDV'!N:N)</f>
        <v>991.26161000000002</v>
      </c>
      <c r="O258" s="17"/>
      <c r="P258" s="18"/>
      <c r="Q258" s="16"/>
      <c r="R258" s="16"/>
      <c r="S258" s="18"/>
      <c r="T258" s="17">
        <f>SUMIF('RECAP PDV'!$E:$E,$G258,'RECAP PDV'!T:T)</f>
        <v>15</v>
      </c>
      <c r="U258" s="16"/>
      <c r="V258" s="18"/>
      <c r="W258" s="17"/>
      <c r="X258" s="16"/>
      <c r="Y258" s="18"/>
      <c r="Z258" s="17">
        <f>SUMIF('RECAP PDV'!E:E,G258,'RECAP PDV'!Z:Z)</f>
        <v>-4</v>
      </c>
      <c r="AA258" s="16"/>
      <c r="AB258" s="18"/>
      <c r="AI258" s="30" t="e">
        <f t="shared" si="35"/>
        <v>#REF!</v>
      </c>
      <c r="AJ258" s="31" t="e">
        <f t="shared" si="1"/>
        <v>#REF!</v>
      </c>
      <c r="AK258" s="31" t="e">
        <f t="shared" si="2"/>
        <v>#REF!</v>
      </c>
      <c r="AL258" s="31" t="e">
        <f t="shared" si="3"/>
        <v>#REF!</v>
      </c>
      <c r="AM258" s="32" t="e">
        <f t="shared" si="4"/>
        <v>#REF!</v>
      </c>
      <c r="AN258" s="30" t="e">
        <f t="shared" si="36"/>
        <v>#REF!</v>
      </c>
      <c r="AO258" s="31" t="e">
        <f t="shared" si="6"/>
        <v>#REF!</v>
      </c>
      <c r="AP258" s="31" t="e">
        <f t="shared" si="7"/>
        <v>#REF!</v>
      </c>
      <c r="AQ258" s="31" t="e">
        <f t="shared" si="8"/>
        <v>#REF!</v>
      </c>
      <c r="AR258" s="32" t="e">
        <f t="shared" si="9"/>
        <v>#REF!</v>
      </c>
      <c r="AS258" s="30" t="e">
        <f t="shared" si="37"/>
        <v>#REF!</v>
      </c>
      <c r="AT258" s="31" t="e">
        <f t="shared" si="11"/>
        <v>#REF!</v>
      </c>
      <c r="AU258" s="31" t="e">
        <f t="shared" si="12"/>
        <v>#REF!</v>
      </c>
      <c r="AV258" s="31" t="e">
        <f t="shared" si="13"/>
        <v>#REF!</v>
      </c>
      <c r="AW258" s="32" t="e">
        <f t="shared" si="14"/>
        <v>#REF!</v>
      </c>
      <c r="AX258" s="30" t="e">
        <f t="shared" si="38"/>
        <v>#REF!</v>
      </c>
      <c r="AY258" s="31" t="e">
        <f t="shared" si="16"/>
        <v>#REF!</v>
      </c>
      <c r="AZ258" s="31" t="e">
        <f t="shared" si="17"/>
        <v>#REF!</v>
      </c>
      <c r="BA258" s="31" t="e">
        <f t="shared" si="18"/>
        <v>#REF!</v>
      </c>
      <c r="BB258" s="32" t="e">
        <f t="shared" si="19"/>
        <v>#REF!</v>
      </c>
      <c r="BC258" s="30" t="e">
        <f t="shared" si="39"/>
        <v>#REF!</v>
      </c>
      <c r="BD258" s="31" t="e">
        <f t="shared" si="21"/>
        <v>#REF!</v>
      </c>
      <c r="BE258" s="31" t="e">
        <f t="shared" si="22"/>
        <v>#REF!</v>
      </c>
      <c r="BF258" s="31" t="e">
        <f t="shared" si="23"/>
        <v>#REF!</v>
      </c>
      <c r="BG258" s="32" t="e">
        <f t="shared" si="24"/>
        <v>#REF!</v>
      </c>
    </row>
    <row r="259" spans="3:59" ht="15.75" thickBot="1" x14ac:dyDescent="0.3">
      <c r="C259" s="26">
        <v>160</v>
      </c>
      <c r="D259" s="27" t="s">
        <v>388</v>
      </c>
      <c r="E259" s="26">
        <v>42</v>
      </c>
      <c r="F259" s="28" t="s">
        <v>300</v>
      </c>
      <c r="G259" s="26">
        <v>457626</v>
      </c>
      <c r="H259" s="28" t="s">
        <v>318</v>
      </c>
      <c r="I259" s="29"/>
      <c r="K259" s="17">
        <f>SUMIF('RECAP PDV'!$E:$E,$G259,'RECAP PDV'!K:K)</f>
        <v>-67.520749999999992</v>
      </c>
      <c r="L259" s="17"/>
      <c r="M259" s="18"/>
      <c r="N259" s="17">
        <f>SUMIF('RECAP PDV'!$E:$E,$G259,'RECAP PDV'!N:N)</f>
        <v>61</v>
      </c>
      <c r="O259" s="17"/>
      <c r="P259" s="18"/>
      <c r="Q259" s="16"/>
      <c r="R259" s="16"/>
      <c r="S259" s="18"/>
      <c r="T259" s="17">
        <f>SUMIF('RECAP PDV'!$E:$E,$G259,'RECAP PDV'!T:T)</f>
        <v>2</v>
      </c>
      <c r="U259" s="16"/>
      <c r="V259" s="18"/>
      <c r="W259" s="17"/>
      <c r="X259" s="16"/>
      <c r="Y259" s="18"/>
      <c r="Z259" s="17">
        <f>SUMIF('RECAP PDV'!E:E,G259,'RECAP PDV'!Z:Z)</f>
        <v>1</v>
      </c>
      <c r="AA259" s="16"/>
      <c r="AB259" s="18"/>
      <c r="AI259" s="30" t="e">
        <f t="shared" si="35"/>
        <v>#REF!</v>
      </c>
      <c r="AJ259" s="31" t="e">
        <f t="shared" si="1"/>
        <v>#REF!</v>
      </c>
      <c r="AK259" s="31" t="e">
        <f t="shared" si="2"/>
        <v>#REF!</v>
      </c>
      <c r="AL259" s="31" t="e">
        <f t="shared" si="3"/>
        <v>#REF!</v>
      </c>
      <c r="AM259" s="32" t="e">
        <f t="shared" si="4"/>
        <v>#REF!</v>
      </c>
      <c r="AN259" s="30" t="e">
        <f t="shared" si="36"/>
        <v>#REF!</v>
      </c>
      <c r="AO259" s="31" t="e">
        <f t="shared" si="6"/>
        <v>#REF!</v>
      </c>
      <c r="AP259" s="31" t="e">
        <f t="shared" si="7"/>
        <v>#REF!</v>
      </c>
      <c r="AQ259" s="31" t="e">
        <f t="shared" si="8"/>
        <v>#REF!</v>
      </c>
      <c r="AR259" s="32" t="e">
        <f t="shared" si="9"/>
        <v>#REF!</v>
      </c>
      <c r="AS259" s="30" t="e">
        <f t="shared" si="37"/>
        <v>#REF!</v>
      </c>
      <c r="AT259" s="31" t="e">
        <f t="shared" si="11"/>
        <v>#REF!</v>
      </c>
      <c r="AU259" s="31" t="e">
        <f t="shared" si="12"/>
        <v>#REF!</v>
      </c>
      <c r="AV259" s="31" t="e">
        <f t="shared" si="13"/>
        <v>#REF!</v>
      </c>
      <c r="AW259" s="32" t="e">
        <f t="shared" si="14"/>
        <v>#REF!</v>
      </c>
      <c r="AX259" s="30" t="e">
        <f t="shared" si="38"/>
        <v>#REF!</v>
      </c>
      <c r="AY259" s="31" t="e">
        <f t="shared" si="16"/>
        <v>#REF!</v>
      </c>
      <c r="AZ259" s="31" t="e">
        <f t="shared" si="17"/>
        <v>#REF!</v>
      </c>
      <c r="BA259" s="31" t="e">
        <f t="shared" si="18"/>
        <v>#REF!</v>
      </c>
      <c r="BB259" s="32" t="e">
        <f t="shared" si="19"/>
        <v>#REF!</v>
      </c>
      <c r="BC259" s="30" t="e">
        <f t="shared" si="39"/>
        <v>#REF!</v>
      </c>
      <c r="BD259" s="31" t="e">
        <f t="shared" si="21"/>
        <v>#REF!</v>
      </c>
      <c r="BE259" s="31" t="e">
        <f t="shared" si="22"/>
        <v>#REF!</v>
      </c>
      <c r="BF259" s="31" t="e">
        <f t="shared" si="23"/>
        <v>#REF!</v>
      </c>
      <c r="BG259" s="32" t="e">
        <f t="shared" si="24"/>
        <v>#REF!</v>
      </c>
    </row>
    <row r="260" spans="3:59" ht="15.75" thickBot="1" x14ac:dyDescent="0.3">
      <c r="C260" s="26">
        <v>160</v>
      </c>
      <c r="D260" s="27" t="s">
        <v>388</v>
      </c>
      <c r="E260" s="26">
        <v>42</v>
      </c>
      <c r="F260" s="28" t="s">
        <v>300</v>
      </c>
      <c r="G260" s="26">
        <v>557668</v>
      </c>
      <c r="H260" s="28" t="s">
        <v>319</v>
      </c>
      <c r="I260" s="29"/>
      <c r="K260" s="17">
        <f>SUMIF('RECAP PDV'!$E:$E,$G260,'RECAP PDV'!K:K)</f>
        <v>362.09023999999994</v>
      </c>
      <c r="L260" s="17"/>
      <c r="M260" s="18"/>
      <c r="N260" s="17">
        <f>SUMIF('RECAP PDV'!$E:$E,$G260,'RECAP PDV'!N:N)</f>
        <v>55</v>
      </c>
      <c r="O260" s="17"/>
      <c r="P260" s="18"/>
      <c r="Q260" s="16"/>
      <c r="R260" s="16"/>
      <c r="S260" s="18"/>
      <c r="T260" s="17">
        <f>SUMIF('RECAP PDV'!$E:$E,$G260,'RECAP PDV'!T:T)</f>
        <v>13</v>
      </c>
      <c r="U260" s="16"/>
      <c r="V260" s="18"/>
      <c r="W260" s="17"/>
      <c r="X260" s="16"/>
      <c r="Y260" s="18"/>
      <c r="Z260" s="17">
        <f>SUMIF('RECAP PDV'!E:E,G260,'RECAP PDV'!Z:Z)</f>
        <v>-2</v>
      </c>
      <c r="AA260" s="16"/>
      <c r="AB260" s="18"/>
      <c r="AI260" s="30" t="e">
        <f t="shared" si="35"/>
        <v>#REF!</v>
      </c>
      <c r="AJ260" s="31" t="e">
        <f t="shared" si="1"/>
        <v>#REF!</v>
      </c>
      <c r="AK260" s="31" t="e">
        <f t="shared" si="2"/>
        <v>#REF!</v>
      </c>
      <c r="AL260" s="31" t="e">
        <f t="shared" si="3"/>
        <v>#REF!</v>
      </c>
      <c r="AM260" s="32" t="e">
        <f t="shared" si="4"/>
        <v>#REF!</v>
      </c>
      <c r="AN260" s="30" t="e">
        <f t="shared" si="36"/>
        <v>#REF!</v>
      </c>
      <c r="AO260" s="31" t="e">
        <f t="shared" si="6"/>
        <v>#REF!</v>
      </c>
      <c r="AP260" s="31" t="e">
        <f t="shared" si="7"/>
        <v>#REF!</v>
      </c>
      <c r="AQ260" s="31" t="e">
        <f t="shared" si="8"/>
        <v>#REF!</v>
      </c>
      <c r="AR260" s="32" t="e">
        <f t="shared" si="9"/>
        <v>#REF!</v>
      </c>
      <c r="AS260" s="30" t="e">
        <f t="shared" si="37"/>
        <v>#REF!</v>
      </c>
      <c r="AT260" s="31" t="e">
        <f t="shared" si="11"/>
        <v>#REF!</v>
      </c>
      <c r="AU260" s="31" t="e">
        <f t="shared" si="12"/>
        <v>#REF!</v>
      </c>
      <c r="AV260" s="31" t="e">
        <f t="shared" si="13"/>
        <v>#REF!</v>
      </c>
      <c r="AW260" s="32" t="e">
        <f t="shared" si="14"/>
        <v>#REF!</v>
      </c>
      <c r="AX260" s="30" t="e">
        <f t="shared" si="38"/>
        <v>#REF!</v>
      </c>
      <c r="AY260" s="31" t="e">
        <f t="shared" si="16"/>
        <v>#REF!</v>
      </c>
      <c r="AZ260" s="31" t="e">
        <f t="shared" si="17"/>
        <v>#REF!</v>
      </c>
      <c r="BA260" s="31" t="e">
        <f t="shared" si="18"/>
        <v>#REF!</v>
      </c>
      <c r="BB260" s="32" t="e">
        <f t="shared" si="19"/>
        <v>#REF!</v>
      </c>
      <c r="BC260" s="30" t="e">
        <f t="shared" si="39"/>
        <v>#REF!</v>
      </c>
      <c r="BD260" s="31" t="e">
        <f t="shared" si="21"/>
        <v>#REF!</v>
      </c>
      <c r="BE260" s="31" t="e">
        <f t="shared" si="22"/>
        <v>#REF!</v>
      </c>
      <c r="BF260" s="31" t="e">
        <f t="shared" si="23"/>
        <v>#REF!</v>
      </c>
      <c r="BG260" s="32" t="e">
        <f t="shared" si="24"/>
        <v>#REF!</v>
      </c>
    </row>
    <row r="261" spans="3:59" ht="15.75" thickBot="1" x14ac:dyDescent="0.3">
      <c r="C261" s="26">
        <v>160</v>
      </c>
      <c r="D261" s="27" t="s">
        <v>388</v>
      </c>
      <c r="E261" s="26">
        <v>44</v>
      </c>
      <c r="F261" s="28" t="s">
        <v>320</v>
      </c>
      <c r="G261" s="26">
        <v>557113</v>
      </c>
      <c r="H261" s="28" t="s">
        <v>321</v>
      </c>
      <c r="I261" s="29"/>
      <c r="K261" s="17">
        <f>SUMIF('RECAP PDV'!$E:$E,$G261,'RECAP PDV'!K:K)</f>
        <v>-129.28607000000005</v>
      </c>
      <c r="L261" s="17"/>
      <c r="M261" s="18"/>
      <c r="N261" s="17">
        <f>SUMIF('RECAP PDV'!$E:$E,$G261,'RECAP PDV'!N:N)</f>
        <v>31</v>
      </c>
      <c r="O261" s="17"/>
      <c r="P261" s="18"/>
      <c r="Q261" s="16"/>
      <c r="R261" s="16"/>
      <c r="S261" s="18"/>
      <c r="T261" s="17">
        <f>SUMIF('RECAP PDV'!$E:$E,$G261,'RECAP PDV'!T:T)</f>
        <v>8</v>
      </c>
      <c r="U261" s="16"/>
      <c r="V261" s="18"/>
      <c r="W261" s="17"/>
      <c r="X261" s="16"/>
      <c r="Y261" s="18"/>
      <c r="Z261" s="17">
        <f>SUMIF('RECAP PDV'!E:E,G261,'RECAP PDV'!Z:Z)</f>
        <v>-1</v>
      </c>
      <c r="AA261" s="16"/>
      <c r="AB261" s="18"/>
      <c r="AI261" s="30" t="e">
        <f t="shared" si="35"/>
        <v>#REF!</v>
      </c>
      <c r="AJ261" s="31" t="e">
        <f t="shared" si="1"/>
        <v>#REF!</v>
      </c>
      <c r="AK261" s="31" t="e">
        <f t="shared" si="2"/>
        <v>#REF!</v>
      </c>
      <c r="AL261" s="31" t="e">
        <f t="shared" si="3"/>
        <v>#REF!</v>
      </c>
      <c r="AM261" s="32" t="e">
        <f t="shared" si="4"/>
        <v>#REF!</v>
      </c>
      <c r="AN261" s="30" t="e">
        <f t="shared" si="36"/>
        <v>#REF!</v>
      </c>
      <c r="AO261" s="31" t="e">
        <f t="shared" si="6"/>
        <v>#REF!</v>
      </c>
      <c r="AP261" s="31" t="e">
        <f t="shared" si="7"/>
        <v>#REF!</v>
      </c>
      <c r="AQ261" s="31" t="e">
        <f t="shared" si="8"/>
        <v>#REF!</v>
      </c>
      <c r="AR261" s="32" t="e">
        <f t="shared" si="9"/>
        <v>#REF!</v>
      </c>
      <c r="AS261" s="30" t="e">
        <f t="shared" si="37"/>
        <v>#REF!</v>
      </c>
      <c r="AT261" s="31" t="e">
        <f t="shared" si="11"/>
        <v>#REF!</v>
      </c>
      <c r="AU261" s="31" t="e">
        <f t="shared" si="12"/>
        <v>#REF!</v>
      </c>
      <c r="AV261" s="31" t="e">
        <f t="shared" si="13"/>
        <v>#REF!</v>
      </c>
      <c r="AW261" s="32" t="e">
        <f t="shared" si="14"/>
        <v>#REF!</v>
      </c>
      <c r="AX261" s="30" t="e">
        <f t="shared" si="38"/>
        <v>#REF!</v>
      </c>
      <c r="AY261" s="31" t="e">
        <f t="shared" si="16"/>
        <v>#REF!</v>
      </c>
      <c r="AZ261" s="31" t="e">
        <f t="shared" si="17"/>
        <v>#REF!</v>
      </c>
      <c r="BA261" s="31" t="e">
        <f t="shared" si="18"/>
        <v>#REF!</v>
      </c>
      <c r="BB261" s="32" t="e">
        <f t="shared" si="19"/>
        <v>#REF!</v>
      </c>
      <c r="BC261" s="30" t="e">
        <f t="shared" si="39"/>
        <v>#REF!</v>
      </c>
      <c r="BD261" s="31" t="e">
        <f t="shared" si="21"/>
        <v>#REF!</v>
      </c>
      <c r="BE261" s="31" t="e">
        <f t="shared" si="22"/>
        <v>#REF!</v>
      </c>
      <c r="BF261" s="31" t="e">
        <f t="shared" si="23"/>
        <v>#REF!</v>
      </c>
      <c r="BG261" s="32" t="e">
        <f t="shared" si="24"/>
        <v>#REF!</v>
      </c>
    </row>
    <row r="262" spans="3:59" ht="15.75" thickBot="1" x14ac:dyDescent="0.3">
      <c r="C262" s="26">
        <v>160</v>
      </c>
      <c r="D262" s="27" t="s">
        <v>388</v>
      </c>
      <c r="E262" s="26">
        <v>44</v>
      </c>
      <c r="F262" s="28" t="s">
        <v>320</v>
      </c>
      <c r="G262" s="26">
        <v>457180</v>
      </c>
      <c r="H262" s="28" t="s">
        <v>322</v>
      </c>
      <c r="I262" s="29"/>
      <c r="K262" s="17">
        <f>SUMIF('RECAP PDV'!$E:$E,$G262,'RECAP PDV'!K:K)</f>
        <v>48.665520000000015</v>
      </c>
      <c r="L262" s="17"/>
      <c r="M262" s="18"/>
      <c r="N262" s="17">
        <f>SUMIF('RECAP PDV'!$E:$E,$G262,'RECAP PDV'!N:N)</f>
        <v>19.516760000000001</v>
      </c>
      <c r="O262" s="17"/>
      <c r="P262" s="18"/>
      <c r="Q262" s="16"/>
      <c r="R262" s="16"/>
      <c r="S262" s="18"/>
      <c r="T262" s="17">
        <f>SUMIF('RECAP PDV'!$E:$E,$G262,'RECAP PDV'!T:T)</f>
        <v>4</v>
      </c>
      <c r="U262" s="16"/>
      <c r="V262" s="18"/>
      <c r="W262" s="17"/>
      <c r="X262" s="16"/>
      <c r="Y262" s="18"/>
      <c r="Z262" s="17">
        <f>SUMIF('RECAP PDV'!E:E,G262,'RECAP PDV'!Z:Z)</f>
        <v>1</v>
      </c>
      <c r="AA262" s="16"/>
      <c r="AB262" s="18"/>
      <c r="AI262" s="30" t="e">
        <f t="shared" ref="AI262:AI312" si="40">M262/$M$4</f>
        <v>#REF!</v>
      </c>
      <c r="AJ262" s="31" t="e">
        <f t="shared" ref="AJ262:AJ312" si="41">IF(AI262&lt;0.8,1,0)</f>
        <v>#REF!</v>
      </c>
      <c r="AK262" s="31" t="e">
        <f t="shared" ref="AK262:AK312" si="42">IF(AND(AI262&gt;=0.8,AI262&lt;1),1,0)</f>
        <v>#REF!</v>
      </c>
      <c r="AL262" s="31" t="e">
        <f t="shared" ref="AL262:AL312" si="43">IF(AND(AI262&gt;=1,AI262&lt;1.1),1,0)</f>
        <v>#REF!</v>
      </c>
      <c r="AM262" s="32" t="e">
        <f t="shared" ref="AM262:AM312" si="44">IF(AI262&gt;1.1,1,0)</f>
        <v>#REF!</v>
      </c>
      <c r="AN262" s="30" t="e">
        <f t="shared" si="36"/>
        <v>#REF!</v>
      </c>
      <c r="AO262" s="31" t="e">
        <f t="shared" ref="AO262:AO312" si="45">IF(AN262&lt;0.8,1,0)</f>
        <v>#REF!</v>
      </c>
      <c r="AP262" s="31" t="e">
        <f t="shared" ref="AP262:AP312" si="46">IF(AND(AN262&gt;=0.8,AN262&lt;1),1,0)</f>
        <v>#REF!</v>
      </c>
      <c r="AQ262" s="31" t="e">
        <f t="shared" ref="AQ262:AQ312" si="47">IF(AND(AN262&gt;=1,AN262&lt;1.2),1,0)</f>
        <v>#REF!</v>
      </c>
      <c r="AR262" s="32" t="e">
        <f t="shared" ref="AR262:AR312" si="48">IF(AN262&gt;1.2,1,0)</f>
        <v>#REF!</v>
      </c>
      <c r="AS262" s="30" t="e">
        <f t="shared" si="37"/>
        <v>#REF!</v>
      </c>
      <c r="AT262" s="31" t="e">
        <f t="shared" ref="AT262:AT312" si="49">IF(AS262&lt;0.8,1,0)</f>
        <v>#REF!</v>
      </c>
      <c r="AU262" s="31" t="e">
        <f t="shared" ref="AU262:AU312" si="50">IF(AND(AS262&gt;=0.8,AS262&lt;1),1,0)</f>
        <v>#REF!</v>
      </c>
      <c r="AV262" s="31" t="e">
        <f t="shared" ref="AV262:AV312" si="51">IF(AND(AS262&gt;=1,AS262&lt;1.2),1,0)</f>
        <v>#REF!</v>
      </c>
      <c r="AW262" s="32" t="e">
        <f t="shared" ref="AW262:AW312" si="52">IF(AS262&gt;1.2,1,0)</f>
        <v>#REF!</v>
      </c>
      <c r="AX262" s="30" t="e">
        <f t="shared" si="38"/>
        <v>#REF!</v>
      </c>
      <c r="AY262" s="31" t="e">
        <f t="shared" ref="AY262:AY312" si="53">IF(AX262&lt;0.8,1,0)</f>
        <v>#REF!</v>
      </c>
      <c r="AZ262" s="31" t="e">
        <f t="shared" ref="AZ262:AZ312" si="54">IF(AND(AX262&gt;=0.8,AX262&lt;1),1,0)</f>
        <v>#REF!</v>
      </c>
      <c r="BA262" s="31" t="e">
        <f t="shared" ref="BA262:BA312" si="55">IF(AND(AX262&gt;=1,AX262&lt;1.2),1,0)</f>
        <v>#REF!</v>
      </c>
      <c r="BB262" s="32" t="e">
        <f t="shared" ref="BB262:BB312" si="56">IF(AX262&gt;1.2,1,0)</f>
        <v>#REF!</v>
      </c>
      <c r="BC262" s="30" t="e">
        <f t="shared" si="39"/>
        <v>#REF!</v>
      </c>
      <c r="BD262" s="31" t="e">
        <f t="shared" ref="BD262:BD312" si="57">IF(BC262&lt;0.8,1,0)</f>
        <v>#REF!</v>
      </c>
      <c r="BE262" s="31" t="e">
        <f t="shared" ref="BE262:BE312" si="58">IF(AND(BC262&gt;=0.8,BC262&lt;1),1,0)</f>
        <v>#REF!</v>
      </c>
      <c r="BF262" s="31" t="e">
        <f t="shared" ref="BF262:BF312" si="59">IF(AND(BC262&gt;=1,BC262&lt;1.2),1,0)</f>
        <v>#REF!</v>
      </c>
      <c r="BG262" s="32" t="e">
        <f t="shared" ref="BG262:BG312" si="60">IF(BC262&gt;1.2,1,0)</f>
        <v>#REF!</v>
      </c>
    </row>
    <row r="263" spans="3:59" ht="15.75" thickBot="1" x14ac:dyDescent="0.3">
      <c r="C263" s="26">
        <v>160</v>
      </c>
      <c r="D263" s="27" t="s">
        <v>388</v>
      </c>
      <c r="E263" s="26">
        <v>44</v>
      </c>
      <c r="F263" s="28" t="s">
        <v>320</v>
      </c>
      <c r="G263" s="26">
        <v>557182</v>
      </c>
      <c r="H263" s="28" t="s">
        <v>323</v>
      </c>
      <c r="I263" s="29"/>
      <c r="K263" s="17">
        <f>SUMIF('RECAP PDV'!$E:$E,$G263,'RECAP PDV'!K:K)</f>
        <v>-11.521630000000018</v>
      </c>
      <c r="L263" s="17"/>
      <c r="M263" s="18"/>
      <c r="N263" s="17">
        <f>SUMIF('RECAP PDV'!$E:$E,$G263,'RECAP PDV'!N:N)</f>
        <v>22</v>
      </c>
      <c r="O263" s="17"/>
      <c r="P263" s="18"/>
      <c r="Q263" s="16"/>
      <c r="R263" s="16"/>
      <c r="S263" s="18"/>
      <c r="T263" s="17">
        <f>SUMIF('RECAP PDV'!$E:$E,$G263,'RECAP PDV'!T:T)</f>
        <v>3</v>
      </c>
      <c r="U263" s="16"/>
      <c r="V263" s="18"/>
      <c r="W263" s="17"/>
      <c r="X263" s="16"/>
      <c r="Y263" s="18"/>
      <c r="Z263" s="17">
        <f>SUMIF('RECAP PDV'!E:E,G263,'RECAP PDV'!Z:Z)</f>
        <v>1</v>
      </c>
      <c r="AA263" s="16"/>
      <c r="AB263" s="18"/>
      <c r="AI263" s="30" t="e">
        <f t="shared" si="40"/>
        <v>#REF!</v>
      </c>
      <c r="AJ263" s="31" t="e">
        <f t="shared" si="41"/>
        <v>#REF!</v>
      </c>
      <c r="AK263" s="31" t="e">
        <f t="shared" si="42"/>
        <v>#REF!</v>
      </c>
      <c r="AL263" s="31" t="e">
        <f t="shared" si="43"/>
        <v>#REF!</v>
      </c>
      <c r="AM263" s="32" t="e">
        <f t="shared" si="44"/>
        <v>#REF!</v>
      </c>
      <c r="AN263" s="30" t="e">
        <f t="shared" ref="AN263:AN312" si="61">P263/$P$4</f>
        <v>#REF!</v>
      </c>
      <c r="AO263" s="31" t="e">
        <f t="shared" si="45"/>
        <v>#REF!</v>
      </c>
      <c r="AP263" s="31" t="e">
        <f t="shared" si="46"/>
        <v>#REF!</v>
      </c>
      <c r="AQ263" s="31" t="e">
        <f t="shared" si="47"/>
        <v>#REF!</v>
      </c>
      <c r="AR263" s="32" t="e">
        <f t="shared" si="48"/>
        <v>#REF!</v>
      </c>
      <c r="AS263" s="30" t="e">
        <f t="shared" ref="AS263:AS312" si="62">S263/$S$4</f>
        <v>#REF!</v>
      </c>
      <c r="AT263" s="31" t="e">
        <f t="shared" si="49"/>
        <v>#REF!</v>
      </c>
      <c r="AU263" s="31" t="e">
        <f t="shared" si="50"/>
        <v>#REF!</v>
      </c>
      <c r="AV263" s="31" t="e">
        <f t="shared" si="51"/>
        <v>#REF!</v>
      </c>
      <c r="AW263" s="32" t="e">
        <f t="shared" si="52"/>
        <v>#REF!</v>
      </c>
      <c r="AX263" s="30" t="e">
        <f t="shared" ref="AX263:AX312" si="63">V263/$V$4</f>
        <v>#REF!</v>
      </c>
      <c r="AY263" s="31" t="e">
        <f t="shared" si="53"/>
        <v>#REF!</v>
      </c>
      <c r="AZ263" s="31" t="e">
        <f t="shared" si="54"/>
        <v>#REF!</v>
      </c>
      <c r="BA263" s="31" t="e">
        <f t="shared" si="55"/>
        <v>#REF!</v>
      </c>
      <c r="BB263" s="32" t="e">
        <f t="shared" si="56"/>
        <v>#REF!</v>
      </c>
      <c r="BC263" s="30" t="e">
        <f t="shared" ref="BC263:BC312" si="64">Y263/$Y$4</f>
        <v>#REF!</v>
      </c>
      <c r="BD263" s="31" t="e">
        <f t="shared" si="57"/>
        <v>#REF!</v>
      </c>
      <c r="BE263" s="31" t="e">
        <f t="shared" si="58"/>
        <v>#REF!</v>
      </c>
      <c r="BF263" s="31" t="e">
        <f t="shared" si="59"/>
        <v>#REF!</v>
      </c>
      <c r="BG263" s="32" t="e">
        <f t="shared" si="60"/>
        <v>#REF!</v>
      </c>
    </row>
    <row r="264" spans="3:59" ht="15.75" thickBot="1" x14ac:dyDescent="0.3">
      <c r="C264" s="26">
        <v>160</v>
      </c>
      <c r="D264" s="27" t="s">
        <v>388</v>
      </c>
      <c r="E264" s="26">
        <v>44</v>
      </c>
      <c r="F264" s="28" t="s">
        <v>320</v>
      </c>
      <c r="G264" s="26">
        <v>457192</v>
      </c>
      <c r="H264" s="28" t="s">
        <v>324</v>
      </c>
      <c r="I264" s="29"/>
      <c r="K264" s="17">
        <f>SUMIF('RECAP PDV'!$E:$E,$G264,'RECAP PDV'!K:K)</f>
        <v>23.31433000000002</v>
      </c>
      <c r="L264" s="17"/>
      <c r="M264" s="18"/>
      <c r="N264" s="17">
        <f>SUMIF('RECAP PDV'!$E:$E,$G264,'RECAP PDV'!N:N)</f>
        <v>30</v>
      </c>
      <c r="O264" s="17"/>
      <c r="P264" s="18"/>
      <c r="Q264" s="16"/>
      <c r="R264" s="16"/>
      <c r="S264" s="18"/>
      <c r="T264" s="17">
        <f>SUMIF('RECAP PDV'!$E:$E,$G264,'RECAP PDV'!T:T)</f>
        <v>1</v>
      </c>
      <c r="U264" s="16"/>
      <c r="V264" s="18"/>
      <c r="W264" s="17"/>
      <c r="X264" s="16"/>
      <c r="Y264" s="18"/>
      <c r="Z264" s="17">
        <f>SUMIF('RECAP PDV'!E:E,G264,'RECAP PDV'!Z:Z)</f>
        <v>0</v>
      </c>
      <c r="AA264" s="16"/>
      <c r="AB264" s="18"/>
      <c r="AI264" s="30" t="e">
        <f t="shared" si="40"/>
        <v>#REF!</v>
      </c>
      <c r="AJ264" s="31" t="e">
        <f t="shared" si="41"/>
        <v>#REF!</v>
      </c>
      <c r="AK264" s="31" t="e">
        <f t="shared" si="42"/>
        <v>#REF!</v>
      </c>
      <c r="AL264" s="31" t="e">
        <f t="shared" si="43"/>
        <v>#REF!</v>
      </c>
      <c r="AM264" s="32" t="e">
        <f t="shared" si="44"/>
        <v>#REF!</v>
      </c>
      <c r="AN264" s="30" t="e">
        <f t="shared" si="61"/>
        <v>#REF!</v>
      </c>
      <c r="AO264" s="31" t="e">
        <f t="shared" si="45"/>
        <v>#REF!</v>
      </c>
      <c r="AP264" s="31" t="e">
        <f t="shared" si="46"/>
        <v>#REF!</v>
      </c>
      <c r="AQ264" s="31" t="e">
        <f t="shared" si="47"/>
        <v>#REF!</v>
      </c>
      <c r="AR264" s="32" t="e">
        <f t="shared" si="48"/>
        <v>#REF!</v>
      </c>
      <c r="AS264" s="30" t="e">
        <f t="shared" si="62"/>
        <v>#REF!</v>
      </c>
      <c r="AT264" s="31" t="e">
        <f t="shared" si="49"/>
        <v>#REF!</v>
      </c>
      <c r="AU264" s="31" t="e">
        <f t="shared" si="50"/>
        <v>#REF!</v>
      </c>
      <c r="AV264" s="31" t="e">
        <f t="shared" si="51"/>
        <v>#REF!</v>
      </c>
      <c r="AW264" s="32" t="e">
        <f t="shared" si="52"/>
        <v>#REF!</v>
      </c>
      <c r="AX264" s="30" t="e">
        <f t="shared" si="63"/>
        <v>#REF!</v>
      </c>
      <c r="AY264" s="31" t="e">
        <f t="shared" si="53"/>
        <v>#REF!</v>
      </c>
      <c r="AZ264" s="31" t="e">
        <f t="shared" si="54"/>
        <v>#REF!</v>
      </c>
      <c r="BA264" s="31" t="e">
        <f t="shared" si="55"/>
        <v>#REF!</v>
      </c>
      <c r="BB264" s="32" t="e">
        <f t="shared" si="56"/>
        <v>#REF!</v>
      </c>
      <c r="BC264" s="30" t="e">
        <f t="shared" si="64"/>
        <v>#REF!</v>
      </c>
      <c r="BD264" s="31" t="e">
        <f t="shared" si="57"/>
        <v>#REF!</v>
      </c>
      <c r="BE264" s="31" t="e">
        <f t="shared" si="58"/>
        <v>#REF!</v>
      </c>
      <c r="BF264" s="31" t="e">
        <f t="shared" si="59"/>
        <v>#REF!</v>
      </c>
      <c r="BG264" s="32" t="e">
        <f t="shared" si="60"/>
        <v>#REF!</v>
      </c>
    </row>
    <row r="265" spans="3:59" ht="15.75" thickBot="1" x14ac:dyDescent="0.3">
      <c r="C265" s="26">
        <v>160</v>
      </c>
      <c r="D265" s="27" t="s">
        <v>388</v>
      </c>
      <c r="E265" s="26">
        <v>44</v>
      </c>
      <c r="F265" s="28" t="s">
        <v>320</v>
      </c>
      <c r="G265" s="26">
        <v>557303</v>
      </c>
      <c r="H265" s="28" t="s">
        <v>325</v>
      </c>
      <c r="I265" s="29"/>
      <c r="K265" s="17">
        <f>SUMIF('RECAP PDV'!$E:$E,$G265,'RECAP PDV'!K:K)</f>
        <v>384.77139</v>
      </c>
      <c r="L265" s="17"/>
      <c r="M265" s="18"/>
      <c r="N265" s="17">
        <f>SUMIF('RECAP PDV'!$E:$E,$G265,'RECAP PDV'!N:N)</f>
        <v>126.17631</v>
      </c>
      <c r="O265" s="17"/>
      <c r="P265" s="18"/>
      <c r="Q265" s="16"/>
      <c r="R265" s="16"/>
      <c r="S265" s="18"/>
      <c r="T265" s="17">
        <f>SUMIF('RECAP PDV'!$E:$E,$G265,'RECAP PDV'!T:T)</f>
        <v>6</v>
      </c>
      <c r="U265" s="16"/>
      <c r="V265" s="18"/>
      <c r="W265" s="17"/>
      <c r="X265" s="16"/>
      <c r="Y265" s="18"/>
      <c r="Z265" s="17">
        <f>SUMIF('RECAP PDV'!E:E,G265,'RECAP PDV'!Z:Z)</f>
        <v>2</v>
      </c>
      <c r="AA265" s="16"/>
      <c r="AB265" s="18"/>
      <c r="AI265" s="30" t="e">
        <f t="shared" si="40"/>
        <v>#REF!</v>
      </c>
      <c r="AJ265" s="31" t="e">
        <f t="shared" si="41"/>
        <v>#REF!</v>
      </c>
      <c r="AK265" s="31" t="e">
        <f t="shared" si="42"/>
        <v>#REF!</v>
      </c>
      <c r="AL265" s="31" t="e">
        <f t="shared" si="43"/>
        <v>#REF!</v>
      </c>
      <c r="AM265" s="32" t="e">
        <f t="shared" si="44"/>
        <v>#REF!</v>
      </c>
      <c r="AN265" s="30" t="e">
        <f t="shared" si="61"/>
        <v>#REF!</v>
      </c>
      <c r="AO265" s="31" t="e">
        <f t="shared" si="45"/>
        <v>#REF!</v>
      </c>
      <c r="AP265" s="31" t="e">
        <f t="shared" si="46"/>
        <v>#REF!</v>
      </c>
      <c r="AQ265" s="31" t="e">
        <f t="shared" si="47"/>
        <v>#REF!</v>
      </c>
      <c r="AR265" s="32" t="e">
        <f t="shared" si="48"/>
        <v>#REF!</v>
      </c>
      <c r="AS265" s="30" t="e">
        <f t="shared" si="62"/>
        <v>#REF!</v>
      </c>
      <c r="AT265" s="31" t="e">
        <f t="shared" si="49"/>
        <v>#REF!</v>
      </c>
      <c r="AU265" s="31" t="e">
        <f t="shared" si="50"/>
        <v>#REF!</v>
      </c>
      <c r="AV265" s="31" t="e">
        <f t="shared" si="51"/>
        <v>#REF!</v>
      </c>
      <c r="AW265" s="32" t="e">
        <f t="shared" si="52"/>
        <v>#REF!</v>
      </c>
      <c r="AX265" s="30" t="e">
        <f t="shared" si="63"/>
        <v>#REF!</v>
      </c>
      <c r="AY265" s="31" t="e">
        <f t="shared" si="53"/>
        <v>#REF!</v>
      </c>
      <c r="AZ265" s="31" t="e">
        <f t="shared" si="54"/>
        <v>#REF!</v>
      </c>
      <c r="BA265" s="31" t="e">
        <f t="shared" si="55"/>
        <v>#REF!</v>
      </c>
      <c r="BB265" s="32" t="e">
        <f t="shared" si="56"/>
        <v>#REF!</v>
      </c>
      <c r="BC265" s="30" t="e">
        <f t="shared" si="64"/>
        <v>#REF!</v>
      </c>
      <c r="BD265" s="31" t="e">
        <f t="shared" si="57"/>
        <v>#REF!</v>
      </c>
      <c r="BE265" s="31" t="e">
        <f t="shared" si="58"/>
        <v>#REF!</v>
      </c>
      <c r="BF265" s="31" t="e">
        <f t="shared" si="59"/>
        <v>#REF!</v>
      </c>
      <c r="BG265" s="32" t="e">
        <f t="shared" si="60"/>
        <v>#REF!</v>
      </c>
    </row>
    <row r="266" spans="3:59" ht="15.75" thickBot="1" x14ac:dyDescent="0.3">
      <c r="C266" s="26">
        <v>160</v>
      </c>
      <c r="D266" s="27" t="s">
        <v>388</v>
      </c>
      <c r="E266" s="26">
        <v>44</v>
      </c>
      <c r="F266" s="28" t="s">
        <v>320</v>
      </c>
      <c r="G266" s="26">
        <v>457306</v>
      </c>
      <c r="H266" s="28" t="s">
        <v>326</v>
      </c>
      <c r="I266" s="29"/>
      <c r="K266" s="17">
        <f>SUMIF('RECAP PDV'!$E:$E,$G266,'RECAP PDV'!K:K)</f>
        <v>-79.899840000000012</v>
      </c>
      <c r="L266" s="17"/>
      <c r="M266" s="18"/>
      <c r="N266" s="17">
        <f>SUMIF('RECAP PDV'!$E:$E,$G266,'RECAP PDV'!N:N)</f>
        <v>0</v>
      </c>
      <c r="O266" s="17"/>
      <c r="P266" s="18"/>
      <c r="Q266" s="16"/>
      <c r="R266" s="16"/>
      <c r="S266" s="18"/>
      <c r="T266" s="17">
        <f>SUMIF('RECAP PDV'!$E:$E,$G266,'RECAP PDV'!T:T)</f>
        <v>5</v>
      </c>
      <c r="U266" s="16"/>
      <c r="V266" s="18"/>
      <c r="W266" s="17"/>
      <c r="X266" s="16"/>
      <c r="Y266" s="18"/>
      <c r="Z266" s="17">
        <f>SUMIF('RECAP PDV'!E:E,G266,'RECAP PDV'!Z:Z)</f>
        <v>1</v>
      </c>
      <c r="AA266" s="16"/>
      <c r="AB266" s="18"/>
      <c r="AI266" s="30" t="e">
        <f t="shared" si="40"/>
        <v>#REF!</v>
      </c>
      <c r="AJ266" s="31" t="e">
        <f t="shared" si="41"/>
        <v>#REF!</v>
      </c>
      <c r="AK266" s="31" t="e">
        <f t="shared" si="42"/>
        <v>#REF!</v>
      </c>
      <c r="AL266" s="31" t="e">
        <f t="shared" si="43"/>
        <v>#REF!</v>
      </c>
      <c r="AM266" s="32" t="e">
        <f t="shared" si="44"/>
        <v>#REF!</v>
      </c>
      <c r="AN266" s="30" t="e">
        <f t="shared" si="61"/>
        <v>#REF!</v>
      </c>
      <c r="AO266" s="31" t="e">
        <f t="shared" si="45"/>
        <v>#REF!</v>
      </c>
      <c r="AP266" s="31" t="e">
        <f t="shared" si="46"/>
        <v>#REF!</v>
      </c>
      <c r="AQ266" s="31" t="e">
        <f t="shared" si="47"/>
        <v>#REF!</v>
      </c>
      <c r="AR266" s="32" t="e">
        <f t="shared" si="48"/>
        <v>#REF!</v>
      </c>
      <c r="AS266" s="30" t="e">
        <f t="shared" si="62"/>
        <v>#REF!</v>
      </c>
      <c r="AT266" s="31" t="e">
        <f t="shared" si="49"/>
        <v>#REF!</v>
      </c>
      <c r="AU266" s="31" t="e">
        <f t="shared" si="50"/>
        <v>#REF!</v>
      </c>
      <c r="AV266" s="31" t="e">
        <f t="shared" si="51"/>
        <v>#REF!</v>
      </c>
      <c r="AW266" s="32" t="e">
        <f t="shared" si="52"/>
        <v>#REF!</v>
      </c>
      <c r="AX266" s="30" t="e">
        <f t="shared" si="63"/>
        <v>#REF!</v>
      </c>
      <c r="AY266" s="31" t="e">
        <f t="shared" si="53"/>
        <v>#REF!</v>
      </c>
      <c r="AZ266" s="31" t="e">
        <f t="shared" si="54"/>
        <v>#REF!</v>
      </c>
      <c r="BA266" s="31" t="e">
        <f t="shared" si="55"/>
        <v>#REF!</v>
      </c>
      <c r="BB266" s="32" t="e">
        <f t="shared" si="56"/>
        <v>#REF!</v>
      </c>
      <c r="BC266" s="30" t="e">
        <f t="shared" si="64"/>
        <v>#REF!</v>
      </c>
      <c r="BD266" s="31" t="e">
        <f t="shared" si="57"/>
        <v>#REF!</v>
      </c>
      <c r="BE266" s="31" t="e">
        <f t="shared" si="58"/>
        <v>#REF!</v>
      </c>
      <c r="BF266" s="31" t="e">
        <f t="shared" si="59"/>
        <v>#REF!</v>
      </c>
      <c r="BG266" s="32" t="e">
        <f t="shared" si="60"/>
        <v>#REF!</v>
      </c>
    </row>
    <row r="267" spans="3:59" ht="15.75" thickBot="1" x14ac:dyDescent="0.3">
      <c r="C267" s="26">
        <v>160</v>
      </c>
      <c r="D267" s="27" t="s">
        <v>388</v>
      </c>
      <c r="E267" s="26">
        <v>44</v>
      </c>
      <c r="F267" s="28" t="s">
        <v>320</v>
      </c>
      <c r="G267" s="26">
        <v>557307</v>
      </c>
      <c r="H267" s="28" t="s">
        <v>327</v>
      </c>
      <c r="I267" s="29"/>
      <c r="K267" s="17">
        <f>SUMIF('RECAP PDV'!$E:$E,$G267,'RECAP PDV'!K:K)</f>
        <v>41.018509999999992</v>
      </c>
      <c r="L267" s="17"/>
      <c r="M267" s="18"/>
      <c r="N267" s="17">
        <f>SUMIF('RECAP PDV'!$E:$E,$G267,'RECAP PDV'!N:N)</f>
        <v>47.220999999999997</v>
      </c>
      <c r="O267" s="17"/>
      <c r="P267" s="18"/>
      <c r="Q267" s="16"/>
      <c r="R267" s="16"/>
      <c r="S267" s="18"/>
      <c r="T267" s="17">
        <f>SUMIF('RECAP PDV'!$E:$E,$G267,'RECAP PDV'!T:T)</f>
        <v>5</v>
      </c>
      <c r="U267" s="16"/>
      <c r="V267" s="18"/>
      <c r="W267" s="17"/>
      <c r="X267" s="16"/>
      <c r="Y267" s="18"/>
      <c r="Z267" s="17">
        <f>SUMIF('RECAP PDV'!E:E,G267,'RECAP PDV'!Z:Z)</f>
        <v>2</v>
      </c>
      <c r="AA267" s="16"/>
      <c r="AB267" s="18"/>
      <c r="AI267" s="30" t="e">
        <f t="shared" si="40"/>
        <v>#REF!</v>
      </c>
      <c r="AJ267" s="31" t="e">
        <f t="shared" si="41"/>
        <v>#REF!</v>
      </c>
      <c r="AK267" s="31" t="e">
        <f t="shared" si="42"/>
        <v>#REF!</v>
      </c>
      <c r="AL267" s="31" t="e">
        <f t="shared" si="43"/>
        <v>#REF!</v>
      </c>
      <c r="AM267" s="32" t="e">
        <f t="shared" si="44"/>
        <v>#REF!</v>
      </c>
      <c r="AN267" s="30" t="e">
        <f t="shared" si="61"/>
        <v>#REF!</v>
      </c>
      <c r="AO267" s="31" t="e">
        <f t="shared" si="45"/>
        <v>#REF!</v>
      </c>
      <c r="AP267" s="31" t="e">
        <f t="shared" si="46"/>
        <v>#REF!</v>
      </c>
      <c r="AQ267" s="31" t="e">
        <f t="shared" si="47"/>
        <v>#REF!</v>
      </c>
      <c r="AR267" s="32" t="e">
        <f t="shared" si="48"/>
        <v>#REF!</v>
      </c>
      <c r="AS267" s="30" t="e">
        <f t="shared" si="62"/>
        <v>#REF!</v>
      </c>
      <c r="AT267" s="31" t="e">
        <f t="shared" si="49"/>
        <v>#REF!</v>
      </c>
      <c r="AU267" s="31" t="e">
        <f t="shared" si="50"/>
        <v>#REF!</v>
      </c>
      <c r="AV267" s="31" t="e">
        <f t="shared" si="51"/>
        <v>#REF!</v>
      </c>
      <c r="AW267" s="32" t="e">
        <f t="shared" si="52"/>
        <v>#REF!</v>
      </c>
      <c r="AX267" s="30" t="e">
        <f t="shared" si="63"/>
        <v>#REF!</v>
      </c>
      <c r="AY267" s="31" t="e">
        <f t="shared" si="53"/>
        <v>#REF!</v>
      </c>
      <c r="AZ267" s="31" t="e">
        <f t="shared" si="54"/>
        <v>#REF!</v>
      </c>
      <c r="BA267" s="31" t="e">
        <f t="shared" si="55"/>
        <v>#REF!</v>
      </c>
      <c r="BB267" s="32" t="e">
        <f t="shared" si="56"/>
        <v>#REF!</v>
      </c>
      <c r="BC267" s="30" t="e">
        <f t="shared" si="64"/>
        <v>#REF!</v>
      </c>
      <c r="BD267" s="31" t="e">
        <f t="shared" si="57"/>
        <v>#REF!</v>
      </c>
      <c r="BE267" s="31" t="e">
        <f t="shared" si="58"/>
        <v>#REF!</v>
      </c>
      <c r="BF267" s="31" t="e">
        <f t="shared" si="59"/>
        <v>#REF!</v>
      </c>
      <c r="BG267" s="32" t="e">
        <f t="shared" si="60"/>
        <v>#REF!</v>
      </c>
    </row>
    <row r="268" spans="3:59" ht="15.75" thickBot="1" x14ac:dyDescent="0.3">
      <c r="C268" s="26">
        <v>160</v>
      </c>
      <c r="D268" s="27" t="s">
        <v>388</v>
      </c>
      <c r="E268" s="26">
        <v>44</v>
      </c>
      <c r="F268" s="28" t="s">
        <v>320</v>
      </c>
      <c r="G268" s="26">
        <v>557347</v>
      </c>
      <c r="H268" s="28" t="s">
        <v>328</v>
      </c>
      <c r="I268" s="29"/>
      <c r="K268" s="17">
        <f>SUMIF('RECAP PDV'!$E:$E,$G268,'RECAP PDV'!K:K)</f>
        <v>172.15619000000004</v>
      </c>
      <c r="L268" s="17"/>
      <c r="M268" s="18"/>
      <c r="N268" s="17">
        <f>SUMIF('RECAP PDV'!$E:$E,$G268,'RECAP PDV'!N:N)</f>
        <v>41.541539999999998</v>
      </c>
      <c r="O268" s="17"/>
      <c r="P268" s="18"/>
      <c r="Q268" s="16"/>
      <c r="R268" s="16"/>
      <c r="S268" s="18"/>
      <c r="T268" s="17">
        <f>SUMIF('RECAP PDV'!$E:$E,$G268,'RECAP PDV'!T:T)</f>
        <v>7</v>
      </c>
      <c r="U268" s="16"/>
      <c r="V268" s="18"/>
      <c r="W268" s="17"/>
      <c r="X268" s="16"/>
      <c r="Y268" s="18"/>
      <c r="Z268" s="17">
        <f>SUMIF('RECAP PDV'!E:E,G268,'RECAP PDV'!Z:Z)</f>
        <v>0</v>
      </c>
      <c r="AA268" s="16"/>
      <c r="AB268" s="18"/>
      <c r="AI268" s="30" t="e">
        <f t="shared" si="40"/>
        <v>#REF!</v>
      </c>
      <c r="AJ268" s="31" t="e">
        <f t="shared" si="41"/>
        <v>#REF!</v>
      </c>
      <c r="AK268" s="31" t="e">
        <f t="shared" si="42"/>
        <v>#REF!</v>
      </c>
      <c r="AL268" s="31" t="e">
        <f t="shared" si="43"/>
        <v>#REF!</v>
      </c>
      <c r="AM268" s="32" t="e">
        <f t="shared" si="44"/>
        <v>#REF!</v>
      </c>
      <c r="AN268" s="30" t="e">
        <f t="shared" si="61"/>
        <v>#REF!</v>
      </c>
      <c r="AO268" s="31" t="e">
        <f t="shared" si="45"/>
        <v>#REF!</v>
      </c>
      <c r="AP268" s="31" t="e">
        <f t="shared" si="46"/>
        <v>#REF!</v>
      </c>
      <c r="AQ268" s="31" t="e">
        <f t="shared" si="47"/>
        <v>#REF!</v>
      </c>
      <c r="AR268" s="32" t="e">
        <f t="shared" si="48"/>
        <v>#REF!</v>
      </c>
      <c r="AS268" s="30" t="e">
        <f t="shared" si="62"/>
        <v>#REF!</v>
      </c>
      <c r="AT268" s="31" t="e">
        <f t="shared" si="49"/>
        <v>#REF!</v>
      </c>
      <c r="AU268" s="31" t="e">
        <f t="shared" si="50"/>
        <v>#REF!</v>
      </c>
      <c r="AV268" s="31" t="e">
        <f t="shared" si="51"/>
        <v>#REF!</v>
      </c>
      <c r="AW268" s="32" t="e">
        <f t="shared" si="52"/>
        <v>#REF!</v>
      </c>
      <c r="AX268" s="30" t="e">
        <f t="shared" si="63"/>
        <v>#REF!</v>
      </c>
      <c r="AY268" s="31" t="e">
        <f t="shared" si="53"/>
        <v>#REF!</v>
      </c>
      <c r="AZ268" s="31" t="e">
        <f t="shared" si="54"/>
        <v>#REF!</v>
      </c>
      <c r="BA268" s="31" t="e">
        <f t="shared" si="55"/>
        <v>#REF!</v>
      </c>
      <c r="BB268" s="32" t="e">
        <f t="shared" si="56"/>
        <v>#REF!</v>
      </c>
      <c r="BC268" s="30" t="e">
        <f t="shared" si="64"/>
        <v>#REF!</v>
      </c>
      <c r="BD268" s="31" t="e">
        <f t="shared" si="57"/>
        <v>#REF!</v>
      </c>
      <c r="BE268" s="31" t="e">
        <f t="shared" si="58"/>
        <v>#REF!</v>
      </c>
      <c r="BF268" s="31" t="e">
        <f t="shared" si="59"/>
        <v>#REF!</v>
      </c>
      <c r="BG268" s="32" t="e">
        <f t="shared" si="60"/>
        <v>#REF!</v>
      </c>
    </row>
    <row r="269" spans="3:59" ht="15.75" thickBot="1" x14ac:dyDescent="0.3">
      <c r="C269" s="26">
        <v>160</v>
      </c>
      <c r="D269" s="27" t="s">
        <v>388</v>
      </c>
      <c r="E269" s="26">
        <v>44</v>
      </c>
      <c r="F269" s="28" t="s">
        <v>320</v>
      </c>
      <c r="G269" s="26">
        <v>457348</v>
      </c>
      <c r="H269" s="28" t="s">
        <v>329</v>
      </c>
      <c r="I269" s="29"/>
      <c r="K269" s="17">
        <f>SUMIF('RECAP PDV'!$E:$E,$G269,'RECAP PDV'!K:K)</f>
        <v>1071.1816000000001</v>
      </c>
      <c r="L269" s="17"/>
      <c r="M269" s="18"/>
      <c r="N269" s="17">
        <f>SUMIF('RECAP PDV'!$E:$E,$G269,'RECAP PDV'!N:N)</f>
        <v>967.90864999999997</v>
      </c>
      <c r="O269" s="17"/>
      <c r="P269" s="18"/>
      <c r="Q269" s="16"/>
      <c r="R269" s="16"/>
      <c r="S269" s="18"/>
      <c r="T269" s="17">
        <f>SUMIF('RECAP PDV'!$E:$E,$G269,'RECAP PDV'!T:T)</f>
        <v>19</v>
      </c>
      <c r="U269" s="16"/>
      <c r="V269" s="18"/>
      <c r="W269" s="17"/>
      <c r="X269" s="16"/>
      <c r="Y269" s="18"/>
      <c r="Z269" s="17">
        <f>SUMIF('RECAP PDV'!E:E,G269,'RECAP PDV'!Z:Z)</f>
        <v>0</v>
      </c>
      <c r="AA269" s="16"/>
      <c r="AB269" s="18"/>
      <c r="AI269" s="30" t="e">
        <f t="shared" si="40"/>
        <v>#REF!</v>
      </c>
      <c r="AJ269" s="31" t="e">
        <f t="shared" si="41"/>
        <v>#REF!</v>
      </c>
      <c r="AK269" s="31" t="e">
        <f t="shared" si="42"/>
        <v>#REF!</v>
      </c>
      <c r="AL269" s="31" t="e">
        <f t="shared" si="43"/>
        <v>#REF!</v>
      </c>
      <c r="AM269" s="32" t="e">
        <f t="shared" si="44"/>
        <v>#REF!</v>
      </c>
      <c r="AN269" s="30" t="e">
        <f t="shared" si="61"/>
        <v>#REF!</v>
      </c>
      <c r="AO269" s="31" t="e">
        <f t="shared" si="45"/>
        <v>#REF!</v>
      </c>
      <c r="AP269" s="31" t="e">
        <f t="shared" si="46"/>
        <v>#REF!</v>
      </c>
      <c r="AQ269" s="31" t="e">
        <f t="shared" si="47"/>
        <v>#REF!</v>
      </c>
      <c r="AR269" s="32" t="e">
        <f t="shared" si="48"/>
        <v>#REF!</v>
      </c>
      <c r="AS269" s="30" t="e">
        <f t="shared" si="62"/>
        <v>#REF!</v>
      </c>
      <c r="AT269" s="31" t="e">
        <f t="shared" si="49"/>
        <v>#REF!</v>
      </c>
      <c r="AU269" s="31" t="e">
        <f t="shared" si="50"/>
        <v>#REF!</v>
      </c>
      <c r="AV269" s="31" t="e">
        <f t="shared" si="51"/>
        <v>#REF!</v>
      </c>
      <c r="AW269" s="32" t="e">
        <f t="shared" si="52"/>
        <v>#REF!</v>
      </c>
      <c r="AX269" s="30" t="e">
        <f t="shared" si="63"/>
        <v>#REF!</v>
      </c>
      <c r="AY269" s="31" t="e">
        <f t="shared" si="53"/>
        <v>#REF!</v>
      </c>
      <c r="AZ269" s="31" t="e">
        <f t="shared" si="54"/>
        <v>#REF!</v>
      </c>
      <c r="BA269" s="31" t="e">
        <f t="shared" si="55"/>
        <v>#REF!</v>
      </c>
      <c r="BB269" s="32" t="e">
        <f t="shared" si="56"/>
        <v>#REF!</v>
      </c>
      <c r="BC269" s="30" t="e">
        <f t="shared" si="64"/>
        <v>#REF!</v>
      </c>
      <c r="BD269" s="31" t="e">
        <f t="shared" si="57"/>
        <v>#REF!</v>
      </c>
      <c r="BE269" s="31" t="e">
        <f t="shared" si="58"/>
        <v>#REF!</v>
      </c>
      <c r="BF269" s="31" t="e">
        <f t="shared" si="59"/>
        <v>#REF!</v>
      </c>
      <c r="BG269" s="32" t="e">
        <f t="shared" si="60"/>
        <v>#REF!</v>
      </c>
    </row>
    <row r="270" spans="3:59" ht="15.75" thickBot="1" x14ac:dyDescent="0.3">
      <c r="C270" s="26">
        <v>160</v>
      </c>
      <c r="D270" s="27" t="s">
        <v>388</v>
      </c>
      <c r="E270" s="26">
        <v>44</v>
      </c>
      <c r="F270" s="33" t="s">
        <v>320</v>
      </c>
      <c r="G270" s="26">
        <v>457350</v>
      </c>
      <c r="H270" s="28" t="s">
        <v>330</v>
      </c>
      <c r="I270" s="29"/>
      <c r="K270" s="17">
        <f>SUMIF('RECAP PDV'!$E:$E,$G270,'RECAP PDV'!K:K)</f>
        <v>-893.54555000000016</v>
      </c>
      <c r="L270" s="17"/>
      <c r="M270" s="18"/>
      <c r="N270" s="17">
        <f>SUMIF('RECAP PDV'!$E:$E,$G270,'RECAP PDV'!N:N)</f>
        <v>1385.9588000000001</v>
      </c>
      <c r="O270" s="17"/>
      <c r="P270" s="18"/>
      <c r="Q270" s="16"/>
      <c r="R270" s="16"/>
      <c r="S270" s="18"/>
      <c r="T270" s="17">
        <f>SUMIF('RECAP PDV'!$E:$E,$G270,'RECAP PDV'!T:T)</f>
        <v>31</v>
      </c>
      <c r="U270" s="16"/>
      <c r="V270" s="18"/>
      <c r="W270" s="17"/>
      <c r="X270" s="16"/>
      <c r="Y270" s="18"/>
      <c r="Z270" s="17">
        <f>SUMIF('RECAP PDV'!E:E,G270,'RECAP PDV'!Z:Z)</f>
        <v>-6</v>
      </c>
      <c r="AA270" s="16"/>
      <c r="AB270" s="18"/>
      <c r="AI270" s="30" t="e">
        <f t="shared" si="40"/>
        <v>#REF!</v>
      </c>
      <c r="AJ270" s="31" t="e">
        <f t="shared" si="41"/>
        <v>#REF!</v>
      </c>
      <c r="AK270" s="31" t="e">
        <f t="shared" si="42"/>
        <v>#REF!</v>
      </c>
      <c r="AL270" s="31" t="e">
        <f t="shared" si="43"/>
        <v>#REF!</v>
      </c>
      <c r="AM270" s="32" t="e">
        <f t="shared" si="44"/>
        <v>#REF!</v>
      </c>
      <c r="AN270" s="30" t="e">
        <f t="shared" si="61"/>
        <v>#REF!</v>
      </c>
      <c r="AO270" s="31" t="e">
        <f t="shared" si="45"/>
        <v>#REF!</v>
      </c>
      <c r="AP270" s="31" t="e">
        <f t="shared" si="46"/>
        <v>#REF!</v>
      </c>
      <c r="AQ270" s="31" t="e">
        <f t="shared" si="47"/>
        <v>#REF!</v>
      </c>
      <c r="AR270" s="32" t="e">
        <f t="shared" si="48"/>
        <v>#REF!</v>
      </c>
      <c r="AS270" s="30" t="e">
        <f t="shared" si="62"/>
        <v>#REF!</v>
      </c>
      <c r="AT270" s="31" t="e">
        <f t="shared" si="49"/>
        <v>#REF!</v>
      </c>
      <c r="AU270" s="31" t="e">
        <f t="shared" si="50"/>
        <v>#REF!</v>
      </c>
      <c r="AV270" s="31" t="e">
        <f t="shared" si="51"/>
        <v>#REF!</v>
      </c>
      <c r="AW270" s="32" t="e">
        <f t="shared" si="52"/>
        <v>#REF!</v>
      </c>
      <c r="AX270" s="30" t="e">
        <f t="shared" si="63"/>
        <v>#REF!</v>
      </c>
      <c r="AY270" s="31" t="e">
        <f t="shared" si="53"/>
        <v>#REF!</v>
      </c>
      <c r="AZ270" s="31" t="e">
        <f t="shared" si="54"/>
        <v>#REF!</v>
      </c>
      <c r="BA270" s="31" t="e">
        <f t="shared" si="55"/>
        <v>#REF!</v>
      </c>
      <c r="BB270" s="32" t="e">
        <f t="shared" si="56"/>
        <v>#REF!</v>
      </c>
      <c r="BC270" s="30" t="e">
        <f t="shared" si="64"/>
        <v>#REF!</v>
      </c>
      <c r="BD270" s="31" t="e">
        <f t="shared" si="57"/>
        <v>#REF!</v>
      </c>
      <c r="BE270" s="31" t="e">
        <f t="shared" si="58"/>
        <v>#REF!</v>
      </c>
      <c r="BF270" s="31" t="e">
        <f t="shared" si="59"/>
        <v>#REF!</v>
      </c>
      <c r="BG270" s="32" t="e">
        <f t="shared" si="60"/>
        <v>#REF!</v>
      </c>
    </row>
    <row r="271" spans="3:59" ht="15.75" thickBot="1" x14ac:dyDescent="0.3">
      <c r="C271" s="26">
        <v>160</v>
      </c>
      <c r="D271" s="27" t="s">
        <v>388</v>
      </c>
      <c r="E271" s="26">
        <v>44</v>
      </c>
      <c r="F271" s="33" t="s">
        <v>320</v>
      </c>
      <c r="G271" s="26">
        <v>557352</v>
      </c>
      <c r="H271" s="28" t="s">
        <v>331</v>
      </c>
      <c r="I271" s="29"/>
      <c r="K271" s="17">
        <f>SUMIF('RECAP PDV'!$E:$E,$G271,'RECAP PDV'!K:K)</f>
        <v>18.132359999999963</v>
      </c>
      <c r="L271" s="17"/>
      <c r="M271" s="18"/>
      <c r="N271" s="17">
        <f>SUMIF('RECAP PDV'!$E:$E,$G271,'RECAP PDV'!N:N)</f>
        <v>0</v>
      </c>
      <c r="O271" s="17"/>
      <c r="P271" s="18"/>
      <c r="Q271" s="16"/>
      <c r="R271" s="16"/>
      <c r="S271" s="18"/>
      <c r="T271" s="17">
        <f>SUMIF('RECAP PDV'!$E:$E,$G271,'RECAP PDV'!T:T)</f>
        <v>3</v>
      </c>
      <c r="U271" s="16"/>
      <c r="V271" s="18"/>
      <c r="W271" s="17"/>
      <c r="X271" s="16"/>
      <c r="Y271" s="18"/>
      <c r="Z271" s="17">
        <f>SUMIF('RECAP PDV'!E:E,G271,'RECAP PDV'!Z:Z)</f>
        <v>4</v>
      </c>
      <c r="AA271" s="16"/>
      <c r="AB271" s="18"/>
      <c r="AI271" s="30" t="e">
        <f t="shared" si="40"/>
        <v>#REF!</v>
      </c>
      <c r="AJ271" s="31" t="e">
        <f t="shared" si="41"/>
        <v>#REF!</v>
      </c>
      <c r="AK271" s="31" t="e">
        <f t="shared" si="42"/>
        <v>#REF!</v>
      </c>
      <c r="AL271" s="31" t="e">
        <f t="shared" si="43"/>
        <v>#REF!</v>
      </c>
      <c r="AM271" s="32" t="e">
        <f t="shared" si="44"/>
        <v>#REF!</v>
      </c>
      <c r="AN271" s="30" t="e">
        <f t="shared" si="61"/>
        <v>#REF!</v>
      </c>
      <c r="AO271" s="31" t="e">
        <f t="shared" si="45"/>
        <v>#REF!</v>
      </c>
      <c r="AP271" s="31" t="e">
        <f t="shared" si="46"/>
        <v>#REF!</v>
      </c>
      <c r="AQ271" s="31" t="e">
        <f t="shared" si="47"/>
        <v>#REF!</v>
      </c>
      <c r="AR271" s="32" t="e">
        <f t="shared" si="48"/>
        <v>#REF!</v>
      </c>
      <c r="AS271" s="30" t="e">
        <f t="shared" si="62"/>
        <v>#REF!</v>
      </c>
      <c r="AT271" s="31" t="e">
        <f t="shared" si="49"/>
        <v>#REF!</v>
      </c>
      <c r="AU271" s="31" t="e">
        <f t="shared" si="50"/>
        <v>#REF!</v>
      </c>
      <c r="AV271" s="31" t="e">
        <f t="shared" si="51"/>
        <v>#REF!</v>
      </c>
      <c r="AW271" s="32" t="e">
        <f t="shared" si="52"/>
        <v>#REF!</v>
      </c>
      <c r="AX271" s="30" t="e">
        <f t="shared" si="63"/>
        <v>#REF!</v>
      </c>
      <c r="AY271" s="31" t="e">
        <f t="shared" si="53"/>
        <v>#REF!</v>
      </c>
      <c r="AZ271" s="31" t="e">
        <f t="shared" si="54"/>
        <v>#REF!</v>
      </c>
      <c r="BA271" s="31" t="e">
        <f t="shared" si="55"/>
        <v>#REF!</v>
      </c>
      <c r="BB271" s="32" t="e">
        <f t="shared" si="56"/>
        <v>#REF!</v>
      </c>
      <c r="BC271" s="30" t="e">
        <f t="shared" si="64"/>
        <v>#REF!</v>
      </c>
      <c r="BD271" s="31" t="e">
        <f t="shared" si="57"/>
        <v>#REF!</v>
      </c>
      <c r="BE271" s="31" t="e">
        <f t="shared" si="58"/>
        <v>#REF!</v>
      </c>
      <c r="BF271" s="31" t="e">
        <f t="shared" si="59"/>
        <v>#REF!</v>
      </c>
      <c r="BG271" s="32" t="e">
        <f t="shared" si="60"/>
        <v>#REF!</v>
      </c>
    </row>
    <row r="272" spans="3:59" ht="15.75" thickBot="1" x14ac:dyDescent="0.3">
      <c r="C272" s="26">
        <v>160</v>
      </c>
      <c r="D272" s="27" t="s">
        <v>388</v>
      </c>
      <c r="E272" s="26">
        <v>44</v>
      </c>
      <c r="F272" s="33" t="s">
        <v>320</v>
      </c>
      <c r="G272" s="26">
        <v>457449</v>
      </c>
      <c r="H272" s="28" t="s">
        <v>332</v>
      </c>
      <c r="I272" s="29"/>
      <c r="K272" s="17">
        <f>SUMIF('RECAP PDV'!$E:$E,$G272,'RECAP PDV'!K:K)</f>
        <v>-37.953789999999941</v>
      </c>
      <c r="L272" s="17"/>
      <c r="M272" s="18"/>
      <c r="N272" s="17">
        <f>SUMIF('RECAP PDV'!$E:$E,$G272,'RECAP PDV'!N:N)</f>
        <v>0</v>
      </c>
      <c r="O272" s="17"/>
      <c r="P272" s="18"/>
      <c r="Q272" s="16"/>
      <c r="R272" s="16"/>
      <c r="S272" s="18"/>
      <c r="T272" s="17">
        <f>SUMIF('RECAP PDV'!$E:$E,$G272,'RECAP PDV'!T:T)</f>
        <v>3</v>
      </c>
      <c r="U272" s="16"/>
      <c r="V272" s="18"/>
      <c r="W272" s="17"/>
      <c r="X272" s="16"/>
      <c r="Y272" s="18"/>
      <c r="Z272" s="17">
        <f>SUMIF('RECAP PDV'!E:E,G272,'RECAP PDV'!Z:Z)</f>
        <v>-5</v>
      </c>
      <c r="AA272" s="16"/>
      <c r="AB272" s="18"/>
      <c r="AI272" s="30" t="e">
        <f t="shared" si="40"/>
        <v>#REF!</v>
      </c>
      <c r="AJ272" s="31" t="e">
        <f t="shared" si="41"/>
        <v>#REF!</v>
      </c>
      <c r="AK272" s="31" t="e">
        <f t="shared" si="42"/>
        <v>#REF!</v>
      </c>
      <c r="AL272" s="31" t="e">
        <f t="shared" si="43"/>
        <v>#REF!</v>
      </c>
      <c r="AM272" s="32" t="e">
        <f t="shared" si="44"/>
        <v>#REF!</v>
      </c>
      <c r="AN272" s="30" t="e">
        <f t="shared" si="61"/>
        <v>#REF!</v>
      </c>
      <c r="AO272" s="31" t="e">
        <f t="shared" si="45"/>
        <v>#REF!</v>
      </c>
      <c r="AP272" s="31" t="e">
        <f t="shared" si="46"/>
        <v>#REF!</v>
      </c>
      <c r="AQ272" s="31" t="e">
        <f t="shared" si="47"/>
        <v>#REF!</v>
      </c>
      <c r="AR272" s="32" t="e">
        <f t="shared" si="48"/>
        <v>#REF!</v>
      </c>
      <c r="AS272" s="30" t="e">
        <f t="shared" si="62"/>
        <v>#REF!</v>
      </c>
      <c r="AT272" s="31" t="e">
        <f t="shared" si="49"/>
        <v>#REF!</v>
      </c>
      <c r="AU272" s="31" t="e">
        <f t="shared" si="50"/>
        <v>#REF!</v>
      </c>
      <c r="AV272" s="31" t="e">
        <f t="shared" si="51"/>
        <v>#REF!</v>
      </c>
      <c r="AW272" s="32" t="e">
        <f t="shared" si="52"/>
        <v>#REF!</v>
      </c>
      <c r="AX272" s="30" t="e">
        <f t="shared" si="63"/>
        <v>#REF!</v>
      </c>
      <c r="AY272" s="31" t="e">
        <f t="shared" si="53"/>
        <v>#REF!</v>
      </c>
      <c r="AZ272" s="31" t="e">
        <f t="shared" si="54"/>
        <v>#REF!</v>
      </c>
      <c r="BA272" s="31" t="e">
        <f t="shared" si="55"/>
        <v>#REF!</v>
      </c>
      <c r="BB272" s="32" t="e">
        <f t="shared" si="56"/>
        <v>#REF!</v>
      </c>
      <c r="BC272" s="30" t="e">
        <f t="shared" si="64"/>
        <v>#REF!</v>
      </c>
      <c r="BD272" s="31" t="e">
        <f t="shared" si="57"/>
        <v>#REF!</v>
      </c>
      <c r="BE272" s="31" t="e">
        <f t="shared" si="58"/>
        <v>#REF!</v>
      </c>
      <c r="BF272" s="31" t="e">
        <f t="shared" si="59"/>
        <v>#REF!</v>
      </c>
      <c r="BG272" s="32" t="e">
        <f t="shared" si="60"/>
        <v>#REF!</v>
      </c>
    </row>
    <row r="273" spans="3:59" ht="15.75" thickBot="1" x14ac:dyDescent="0.3">
      <c r="C273" s="26">
        <v>160</v>
      </c>
      <c r="D273" s="27" t="s">
        <v>388</v>
      </c>
      <c r="E273" s="26">
        <v>44</v>
      </c>
      <c r="F273" s="33" t="s">
        <v>320</v>
      </c>
      <c r="G273" s="26">
        <v>557508</v>
      </c>
      <c r="H273" s="28" t="s">
        <v>333</v>
      </c>
      <c r="I273" s="29"/>
      <c r="K273" s="17">
        <f>SUMIF('RECAP PDV'!$E:$E,$G273,'RECAP PDV'!K:K)</f>
        <v>-40.443260000000002</v>
      </c>
      <c r="L273" s="17"/>
      <c r="M273" s="18"/>
      <c r="N273" s="17">
        <f>SUMIF('RECAP PDV'!$E:$E,$G273,'RECAP PDV'!N:N)</f>
        <v>0</v>
      </c>
      <c r="O273" s="17"/>
      <c r="P273" s="18"/>
      <c r="Q273" s="16"/>
      <c r="R273" s="16"/>
      <c r="S273" s="18"/>
      <c r="T273" s="17">
        <f>SUMIF('RECAP PDV'!$E:$E,$G273,'RECAP PDV'!T:T)</f>
        <v>0</v>
      </c>
      <c r="U273" s="16"/>
      <c r="V273" s="18"/>
      <c r="W273" s="17"/>
      <c r="X273" s="16"/>
      <c r="Y273" s="18"/>
      <c r="Z273" s="17">
        <f>SUMIF('RECAP PDV'!E:E,G273,'RECAP PDV'!Z:Z)</f>
        <v>0</v>
      </c>
      <c r="AA273" s="16"/>
      <c r="AB273" s="18"/>
      <c r="AI273" s="30" t="e">
        <f t="shared" si="40"/>
        <v>#REF!</v>
      </c>
      <c r="AJ273" s="31" t="e">
        <f t="shared" si="41"/>
        <v>#REF!</v>
      </c>
      <c r="AK273" s="31" t="e">
        <f t="shared" si="42"/>
        <v>#REF!</v>
      </c>
      <c r="AL273" s="31" t="e">
        <f t="shared" si="43"/>
        <v>#REF!</v>
      </c>
      <c r="AM273" s="32" t="e">
        <f t="shared" si="44"/>
        <v>#REF!</v>
      </c>
      <c r="AN273" s="30" t="e">
        <f t="shared" si="61"/>
        <v>#REF!</v>
      </c>
      <c r="AO273" s="31" t="e">
        <f t="shared" si="45"/>
        <v>#REF!</v>
      </c>
      <c r="AP273" s="31" t="e">
        <f t="shared" si="46"/>
        <v>#REF!</v>
      </c>
      <c r="AQ273" s="31" t="e">
        <f t="shared" si="47"/>
        <v>#REF!</v>
      </c>
      <c r="AR273" s="32" t="e">
        <f t="shared" si="48"/>
        <v>#REF!</v>
      </c>
      <c r="AS273" s="30" t="e">
        <f t="shared" si="62"/>
        <v>#REF!</v>
      </c>
      <c r="AT273" s="31" t="e">
        <f t="shared" si="49"/>
        <v>#REF!</v>
      </c>
      <c r="AU273" s="31" t="e">
        <f t="shared" si="50"/>
        <v>#REF!</v>
      </c>
      <c r="AV273" s="31" t="e">
        <f t="shared" si="51"/>
        <v>#REF!</v>
      </c>
      <c r="AW273" s="32" t="e">
        <f t="shared" si="52"/>
        <v>#REF!</v>
      </c>
      <c r="AX273" s="30" t="e">
        <f t="shared" si="63"/>
        <v>#REF!</v>
      </c>
      <c r="AY273" s="31" t="e">
        <f t="shared" si="53"/>
        <v>#REF!</v>
      </c>
      <c r="AZ273" s="31" t="e">
        <f t="shared" si="54"/>
        <v>#REF!</v>
      </c>
      <c r="BA273" s="31" t="e">
        <f t="shared" si="55"/>
        <v>#REF!</v>
      </c>
      <c r="BB273" s="32" t="e">
        <f t="shared" si="56"/>
        <v>#REF!</v>
      </c>
      <c r="BC273" s="30" t="e">
        <f t="shared" si="64"/>
        <v>#REF!</v>
      </c>
      <c r="BD273" s="31" t="e">
        <f t="shared" si="57"/>
        <v>#REF!</v>
      </c>
      <c r="BE273" s="31" t="e">
        <f t="shared" si="58"/>
        <v>#REF!</v>
      </c>
      <c r="BF273" s="31" t="e">
        <f t="shared" si="59"/>
        <v>#REF!</v>
      </c>
      <c r="BG273" s="32" t="e">
        <f t="shared" si="60"/>
        <v>#REF!</v>
      </c>
    </row>
    <row r="274" spans="3:59" ht="15.75" thickBot="1" x14ac:dyDescent="0.3">
      <c r="C274" s="26">
        <v>160</v>
      </c>
      <c r="D274" s="27" t="s">
        <v>388</v>
      </c>
      <c r="E274" s="26">
        <v>44</v>
      </c>
      <c r="F274" s="28" t="s">
        <v>320</v>
      </c>
      <c r="G274" s="26">
        <v>557622</v>
      </c>
      <c r="H274" s="28" t="s">
        <v>334</v>
      </c>
      <c r="I274" s="29"/>
      <c r="K274" s="17">
        <f>SUMIF('RECAP PDV'!$E:$E,$G274,'RECAP PDV'!K:K)</f>
        <v>328.16884000000005</v>
      </c>
      <c r="L274" s="17"/>
      <c r="M274" s="18"/>
      <c r="N274" s="17">
        <f>SUMIF('RECAP PDV'!$E:$E,$G274,'RECAP PDV'!N:N)</f>
        <v>145.30000000000001</v>
      </c>
      <c r="O274" s="17"/>
      <c r="P274" s="18"/>
      <c r="Q274" s="16"/>
      <c r="R274" s="16"/>
      <c r="S274" s="18"/>
      <c r="T274" s="17">
        <f>SUMIF('RECAP PDV'!$E:$E,$G274,'RECAP PDV'!T:T)</f>
        <v>2</v>
      </c>
      <c r="U274" s="16"/>
      <c r="V274" s="18"/>
      <c r="W274" s="17"/>
      <c r="X274" s="16"/>
      <c r="Y274" s="18"/>
      <c r="Z274" s="17">
        <f>SUMIF('RECAP PDV'!E:E,G274,'RECAP PDV'!Z:Z)</f>
        <v>0</v>
      </c>
      <c r="AA274" s="16"/>
      <c r="AB274" s="18"/>
      <c r="AI274" s="30" t="e">
        <f t="shared" si="40"/>
        <v>#REF!</v>
      </c>
      <c r="AJ274" s="31" t="e">
        <f t="shared" si="41"/>
        <v>#REF!</v>
      </c>
      <c r="AK274" s="31" t="e">
        <f t="shared" si="42"/>
        <v>#REF!</v>
      </c>
      <c r="AL274" s="31" t="e">
        <f t="shared" si="43"/>
        <v>#REF!</v>
      </c>
      <c r="AM274" s="32" t="e">
        <f t="shared" si="44"/>
        <v>#REF!</v>
      </c>
      <c r="AN274" s="30" t="e">
        <f t="shared" si="61"/>
        <v>#REF!</v>
      </c>
      <c r="AO274" s="31" t="e">
        <f t="shared" si="45"/>
        <v>#REF!</v>
      </c>
      <c r="AP274" s="31" t="e">
        <f t="shared" si="46"/>
        <v>#REF!</v>
      </c>
      <c r="AQ274" s="31" t="e">
        <f t="shared" si="47"/>
        <v>#REF!</v>
      </c>
      <c r="AR274" s="32" t="e">
        <f t="shared" si="48"/>
        <v>#REF!</v>
      </c>
      <c r="AS274" s="30" t="e">
        <f t="shared" si="62"/>
        <v>#REF!</v>
      </c>
      <c r="AT274" s="31" t="e">
        <f t="shared" si="49"/>
        <v>#REF!</v>
      </c>
      <c r="AU274" s="31" t="e">
        <f t="shared" si="50"/>
        <v>#REF!</v>
      </c>
      <c r="AV274" s="31" t="e">
        <f t="shared" si="51"/>
        <v>#REF!</v>
      </c>
      <c r="AW274" s="32" t="e">
        <f t="shared" si="52"/>
        <v>#REF!</v>
      </c>
      <c r="AX274" s="30" t="e">
        <f t="shared" si="63"/>
        <v>#REF!</v>
      </c>
      <c r="AY274" s="31" t="e">
        <f t="shared" si="53"/>
        <v>#REF!</v>
      </c>
      <c r="AZ274" s="31" t="e">
        <f t="shared" si="54"/>
        <v>#REF!</v>
      </c>
      <c r="BA274" s="31" t="e">
        <f t="shared" si="55"/>
        <v>#REF!</v>
      </c>
      <c r="BB274" s="32" t="e">
        <f t="shared" si="56"/>
        <v>#REF!</v>
      </c>
      <c r="BC274" s="30" t="e">
        <f t="shared" si="64"/>
        <v>#REF!</v>
      </c>
      <c r="BD274" s="31" t="e">
        <f t="shared" si="57"/>
        <v>#REF!</v>
      </c>
      <c r="BE274" s="31" t="e">
        <f t="shared" si="58"/>
        <v>#REF!</v>
      </c>
      <c r="BF274" s="31" t="e">
        <f t="shared" si="59"/>
        <v>#REF!</v>
      </c>
      <c r="BG274" s="32" t="e">
        <f t="shared" si="60"/>
        <v>#REF!</v>
      </c>
    </row>
    <row r="275" spans="3:59" ht="15.75" thickBot="1" x14ac:dyDescent="0.3">
      <c r="C275" s="26">
        <v>160</v>
      </c>
      <c r="D275" s="27" t="s">
        <v>388</v>
      </c>
      <c r="E275" s="26">
        <v>44</v>
      </c>
      <c r="F275" s="28" t="s">
        <v>320</v>
      </c>
      <c r="G275" s="26">
        <v>557628</v>
      </c>
      <c r="H275" s="28" t="s">
        <v>335</v>
      </c>
      <c r="I275" s="29"/>
      <c r="K275" s="17">
        <f>SUMIF('RECAP PDV'!$E:$E,$G275,'RECAP PDV'!K:K)</f>
        <v>32.122930000000011</v>
      </c>
      <c r="L275" s="17"/>
      <c r="M275" s="18"/>
      <c r="N275" s="17">
        <f>SUMIF('RECAP PDV'!$E:$E,$G275,'RECAP PDV'!N:N)</f>
        <v>86</v>
      </c>
      <c r="O275" s="17"/>
      <c r="P275" s="18"/>
      <c r="Q275" s="16"/>
      <c r="R275" s="16"/>
      <c r="S275" s="18"/>
      <c r="T275" s="17">
        <f>SUMIF('RECAP PDV'!$E:$E,$G275,'RECAP PDV'!T:T)</f>
        <v>7</v>
      </c>
      <c r="U275" s="16"/>
      <c r="V275" s="18"/>
      <c r="W275" s="17"/>
      <c r="X275" s="16"/>
      <c r="Y275" s="18"/>
      <c r="Z275" s="17">
        <f>SUMIF('RECAP PDV'!E:E,G275,'RECAP PDV'!Z:Z)</f>
        <v>1</v>
      </c>
      <c r="AA275" s="16"/>
      <c r="AB275" s="18"/>
      <c r="AI275" s="30" t="e">
        <f t="shared" si="40"/>
        <v>#REF!</v>
      </c>
      <c r="AJ275" s="31" t="e">
        <f t="shared" si="41"/>
        <v>#REF!</v>
      </c>
      <c r="AK275" s="31" t="e">
        <f t="shared" si="42"/>
        <v>#REF!</v>
      </c>
      <c r="AL275" s="31" t="e">
        <f t="shared" si="43"/>
        <v>#REF!</v>
      </c>
      <c r="AM275" s="32" t="e">
        <f t="shared" si="44"/>
        <v>#REF!</v>
      </c>
      <c r="AN275" s="30" t="e">
        <f t="shared" si="61"/>
        <v>#REF!</v>
      </c>
      <c r="AO275" s="31" t="e">
        <f t="shared" si="45"/>
        <v>#REF!</v>
      </c>
      <c r="AP275" s="31" t="e">
        <f t="shared" si="46"/>
        <v>#REF!</v>
      </c>
      <c r="AQ275" s="31" t="e">
        <f t="shared" si="47"/>
        <v>#REF!</v>
      </c>
      <c r="AR275" s="32" t="e">
        <f t="shared" si="48"/>
        <v>#REF!</v>
      </c>
      <c r="AS275" s="30" t="e">
        <f t="shared" si="62"/>
        <v>#REF!</v>
      </c>
      <c r="AT275" s="31" t="e">
        <f t="shared" si="49"/>
        <v>#REF!</v>
      </c>
      <c r="AU275" s="31" t="e">
        <f t="shared" si="50"/>
        <v>#REF!</v>
      </c>
      <c r="AV275" s="31" t="e">
        <f t="shared" si="51"/>
        <v>#REF!</v>
      </c>
      <c r="AW275" s="32" t="e">
        <f t="shared" si="52"/>
        <v>#REF!</v>
      </c>
      <c r="AX275" s="30" t="e">
        <f t="shared" si="63"/>
        <v>#REF!</v>
      </c>
      <c r="AY275" s="31" t="e">
        <f t="shared" si="53"/>
        <v>#REF!</v>
      </c>
      <c r="AZ275" s="31" t="e">
        <f t="shared" si="54"/>
        <v>#REF!</v>
      </c>
      <c r="BA275" s="31" t="e">
        <f t="shared" si="55"/>
        <v>#REF!</v>
      </c>
      <c r="BB275" s="32" t="e">
        <f t="shared" si="56"/>
        <v>#REF!</v>
      </c>
      <c r="BC275" s="30" t="e">
        <f t="shared" si="64"/>
        <v>#REF!</v>
      </c>
      <c r="BD275" s="31" t="e">
        <f t="shared" si="57"/>
        <v>#REF!</v>
      </c>
      <c r="BE275" s="31" t="e">
        <f t="shared" si="58"/>
        <v>#REF!</v>
      </c>
      <c r="BF275" s="31" t="e">
        <f t="shared" si="59"/>
        <v>#REF!</v>
      </c>
      <c r="BG275" s="32" t="e">
        <f t="shared" si="60"/>
        <v>#REF!</v>
      </c>
    </row>
    <row r="276" spans="3:59" ht="15.75" thickBot="1" x14ac:dyDescent="0.3">
      <c r="C276" s="26">
        <v>160</v>
      </c>
      <c r="D276" s="27" t="s">
        <v>388</v>
      </c>
      <c r="E276" s="26">
        <v>44</v>
      </c>
      <c r="F276" s="28" t="s">
        <v>320</v>
      </c>
      <c r="G276" s="26">
        <v>457632</v>
      </c>
      <c r="H276" s="28" t="s">
        <v>336</v>
      </c>
      <c r="I276" s="29"/>
      <c r="K276" s="17">
        <f>SUMIF('RECAP PDV'!$E:$E,$G276,'RECAP PDV'!K:K)</f>
        <v>506.20123000000024</v>
      </c>
      <c r="L276" s="17"/>
      <c r="M276" s="18"/>
      <c r="N276" s="17">
        <f>SUMIF('RECAP PDV'!$E:$E,$G276,'RECAP PDV'!N:N)</f>
        <v>641.80299000000002</v>
      </c>
      <c r="O276" s="17"/>
      <c r="P276" s="18"/>
      <c r="Q276" s="16"/>
      <c r="R276" s="16"/>
      <c r="S276" s="18"/>
      <c r="T276" s="17">
        <f>SUMIF('RECAP PDV'!$E:$E,$G276,'RECAP PDV'!T:T)</f>
        <v>17</v>
      </c>
      <c r="U276" s="16"/>
      <c r="V276" s="18"/>
      <c r="W276" s="17"/>
      <c r="X276" s="16"/>
      <c r="Y276" s="18"/>
      <c r="Z276" s="17">
        <f>SUMIF('RECAP PDV'!E:E,G276,'RECAP PDV'!Z:Z)</f>
        <v>5</v>
      </c>
      <c r="AA276" s="16"/>
      <c r="AB276" s="18"/>
      <c r="AI276" s="30" t="e">
        <f t="shared" si="40"/>
        <v>#REF!</v>
      </c>
      <c r="AJ276" s="31" t="e">
        <f t="shared" si="41"/>
        <v>#REF!</v>
      </c>
      <c r="AK276" s="31" t="e">
        <f t="shared" si="42"/>
        <v>#REF!</v>
      </c>
      <c r="AL276" s="31" t="e">
        <f t="shared" si="43"/>
        <v>#REF!</v>
      </c>
      <c r="AM276" s="32" t="e">
        <f t="shared" si="44"/>
        <v>#REF!</v>
      </c>
      <c r="AN276" s="30" t="e">
        <f t="shared" si="61"/>
        <v>#REF!</v>
      </c>
      <c r="AO276" s="31" t="e">
        <f t="shared" si="45"/>
        <v>#REF!</v>
      </c>
      <c r="AP276" s="31" t="e">
        <f t="shared" si="46"/>
        <v>#REF!</v>
      </c>
      <c r="AQ276" s="31" t="e">
        <f t="shared" si="47"/>
        <v>#REF!</v>
      </c>
      <c r="AR276" s="32" t="e">
        <f t="shared" si="48"/>
        <v>#REF!</v>
      </c>
      <c r="AS276" s="30" t="e">
        <f t="shared" si="62"/>
        <v>#REF!</v>
      </c>
      <c r="AT276" s="31" t="e">
        <f t="shared" si="49"/>
        <v>#REF!</v>
      </c>
      <c r="AU276" s="31" t="e">
        <f t="shared" si="50"/>
        <v>#REF!</v>
      </c>
      <c r="AV276" s="31" t="e">
        <f t="shared" si="51"/>
        <v>#REF!</v>
      </c>
      <c r="AW276" s="32" t="e">
        <f t="shared" si="52"/>
        <v>#REF!</v>
      </c>
      <c r="AX276" s="30" t="e">
        <f t="shared" si="63"/>
        <v>#REF!</v>
      </c>
      <c r="AY276" s="31" t="e">
        <f t="shared" si="53"/>
        <v>#REF!</v>
      </c>
      <c r="AZ276" s="31" t="e">
        <f t="shared" si="54"/>
        <v>#REF!</v>
      </c>
      <c r="BA276" s="31" t="e">
        <f t="shared" si="55"/>
        <v>#REF!</v>
      </c>
      <c r="BB276" s="32" t="e">
        <f t="shared" si="56"/>
        <v>#REF!</v>
      </c>
      <c r="BC276" s="30" t="e">
        <f t="shared" si="64"/>
        <v>#REF!</v>
      </c>
      <c r="BD276" s="31" t="e">
        <f t="shared" si="57"/>
        <v>#REF!</v>
      </c>
      <c r="BE276" s="31" t="e">
        <f t="shared" si="58"/>
        <v>#REF!</v>
      </c>
      <c r="BF276" s="31" t="e">
        <f t="shared" si="59"/>
        <v>#REF!</v>
      </c>
      <c r="BG276" s="32" t="e">
        <f t="shared" si="60"/>
        <v>#REF!</v>
      </c>
    </row>
    <row r="277" spans="3:59" ht="15.75" thickBot="1" x14ac:dyDescent="0.3">
      <c r="C277" s="26">
        <v>160</v>
      </c>
      <c r="D277" s="27" t="s">
        <v>388</v>
      </c>
      <c r="E277" s="26">
        <v>44</v>
      </c>
      <c r="F277" s="28" t="s">
        <v>320</v>
      </c>
      <c r="G277" s="26">
        <v>557633</v>
      </c>
      <c r="H277" s="28" t="s">
        <v>337</v>
      </c>
      <c r="I277" s="29"/>
      <c r="K277" s="17">
        <f>SUMIF('RECAP PDV'!$E:$E,$G277,'RECAP PDV'!K:K)</f>
        <v>12.02545000000001</v>
      </c>
      <c r="L277" s="17"/>
      <c r="M277" s="18"/>
      <c r="N277" s="17">
        <f>SUMIF('RECAP PDV'!$E:$E,$G277,'RECAP PDV'!N:N)</f>
        <v>0</v>
      </c>
      <c r="O277" s="17"/>
      <c r="P277" s="18"/>
      <c r="Q277" s="16"/>
      <c r="R277" s="16"/>
      <c r="S277" s="18"/>
      <c r="T277" s="17">
        <f>SUMIF('RECAP PDV'!$E:$E,$G277,'RECAP PDV'!T:T)</f>
        <v>2</v>
      </c>
      <c r="U277" s="16"/>
      <c r="V277" s="18"/>
      <c r="W277" s="17"/>
      <c r="X277" s="16"/>
      <c r="Y277" s="18"/>
      <c r="Z277" s="17">
        <f>SUMIF('RECAP PDV'!E:E,G277,'RECAP PDV'!Z:Z)</f>
        <v>0</v>
      </c>
      <c r="AA277" s="16"/>
      <c r="AB277" s="18"/>
      <c r="AI277" s="30" t="e">
        <f t="shared" si="40"/>
        <v>#REF!</v>
      </c>
      <c r="AJ277" s="31" t="e">
        <f t="shared" si="41"/>
        <v>#REF!</v>
      </c>
      <c r="AK277" s="31" t="e">
        <f t="shared" si="42"/>
        <v>#REF!</v>
      </c>
      <c r="AL277" s="31" t="e">
        <f t="shared" si="43"/>
        <v>#REF!</v>
      </c>
      <c r="AM277" s="32" t="e">
        <f t="shared" si="44"/>
        <v>#REF!</v>
      </c>
      <c r="AN277" s="30" t="e">
        <f t="shared" si="61"/>
        <v>#REF!</v>
      </c>
      <c r="AO277" s="31" t="e">
        <f t="shared" si="45"/>
        <v>#REF!</v>
      </c>
      <c r="AP277" s="31" t="e">
        <f t="shared" si="46"/>
        <v>#REF!</v>
      </c>
      <c r="AQ277" s="31" t="e">
        <f t="shared" si="47"/>
        <v>#REF!</v>
      </c>
      <c r="AR277" s="32" t="e">
        <f t="shared" si="48"/>
        <v>#REF!</v>
      </c>
      <c r="AS277" s="30" t="e">
        <f t="shared" si="62"/>
        <v>#REF!</v>
      </c>
      <c r="AT277" s="31" t="e">
        <f t="shared" si="49"/>
        <v>#REF!</v>
      </c>
      <c r="AU277" s="31" t="e">
        <f t="shared" si="50"/>
        <v>#REF!</v>
      </c>
      <c r="AV277" s="31" t="e">
        <f t="shared" si="51"/>
        <v>#REF!</v>
      </c>
      <c r="AW277" s="32" t="e">
        <f t="shared" si="52"/>
        <v>#REF!</v>
      </c>
      <c r="AX277" s="30" t="e">
        <f t="shared" si="63"/>
        <v>#REF!</v>
      </c>
      <c r="AY277" s="31" t="e">
        <f t="shared" si="53"/>
        <v>#REF!</v>
      </c>
      <c r="AZ277" s="31" t="e">
        <f t="shared" si="54"/>
        <v>#REF!</v>
      </c>
      <c r="BA277" s="31" t="e">
        <f t="shared" si="55"/>
        <v>#REF!</v>
      </c>
      <c r="BB277" s="32" t="e">
        <f t="shared" si="56"/>
        <v>#REF!</v>
      </c>
      <c r="BC277" s="30" t="e">
        <f t="shared" si="64"/>
        <v>#REF!</v>
      </c>
      <c r="BD277" s="31" t="e">
        <f t="shared" si="57"/>
        <v>#REF!</v>
      </c>
      <c r="BE277" s="31" t="e">
        <f t="shared" si="58"/>
        <v>#REF!</v>
      </c>
      <c r="BF277" s="31" t="e">
        <f t="shared" si="59"/>
        <v>#REF!</v>
      </c>
      <c r="BG277" s="32" t="e">
        <f t="shared" si="60"/>
        <v>#REF!</v>
      </c>
    </row>
    <row r="278" spans="3:59" ht="15.75" thickBot="1" x14ac:dyDescent="0.3">
      <c r="C278" s="26">
        <v>160</v>
      </c>
      <c r="D278" s="27" t="s">
        <v>388</v>
      </c>
      <c r="E278" s="26">
        <v>44</v>
      </c>
      <c r="F278" s="28" t="s">
        <v>320</v>
      </c>
      <c r="G278" s="26">
        <v>457634</v>
      </c>
      <c r="H278" s="28" t="s">
        <v>338</v>
      </c>
      <c r="I278" s="29"/>
      <c r="K278" s="17">
        <f>SUMIF('RECAP PDV'!$E:$E,$G278,'RECAP PDV'!K:K)</f>
        <v>-44.101990000000008</v>
      </c>
      <c r="L278" s="17"/>
      <c r="M278" s="18"/>
      <c r="N278" s="17">
        <f>SUMIF('RECAP PDV'!$E:$E,$G278,'RECAP PDV'!N:N)</f>
        <v>0</v>
      </c>
      <c r="O278" s="17"/>
      <c r="P278" s="18"/>
      <c r="Q278" s="16"/>
      <c r="R278" s="16"/>
      <c r="S278" s="18"/>
      <c r="T278" s="17">
        <f>SUMIF('RECAP PDV'!$E:$E,$G278,'RECAP PDV'!T:T)</f>
        <v>0</v>
      </c>
      <c r="U278" s="16"/>
      <c r="V278" s="18"/>
      <c r="W278" s="17"/>
      <c r="X278" s="16"/>
      <c r="Y278" s="18"/>
      <c r="Z278" s="17">
        <f>SUMIF('RECAP PDV'!E:E,G278,'RECAP PDV'!Z:Z)</f>
        <v>-2</v>
      </c>
      <c r="AA278" s="16"/>
      <c r="AB278" s="18"/>
      <c r="AI278" s="30" t="e">
        <f t="shared" si="40"/>
        <v>#REF!</v>
      </c>
      <c r="AJ278" s="31" t="e">
        <f t="shared" si="41"/>
        <v>#REF!</v>
      </c>
      <c r="AK278" s="31" t="e">
        <f t="shared" si="42"/>
        <v>#REF!</v>
      </c>
      <c r="AL278" s="31" t="e">
        <f t="shared" si="43"/>
        <v>#REF!</v>
      </c>
      <c r="AM278" s="32" t="e">
        <f t="shared" si="44"/>
        <v>#REF!</v>
      </c>
      <c r="AN278" s="30" t="e">
        <f t="shared" si="61"/>
        <v>#REF!</v>
      </c>
      <c r="AO278" s="31" t="e">
        <f t="shared" si="45"/>
        <v>#REF!</v>
      </c>
      <c r="AP278" s="31" t="e">
        <f t="shared" si="46"/>
        <v>#REF!</v>
      </c>
      <c r="AQ278" s="31" t="e">
        <f t="shared" si="47"/>
        <v>#REF!</v>
      </c>
      <c r="AR278" s="32" t="e">
        <f t="shared" si="48"/>
        <v>#REF!</v>
      </c>
      <c r="AS278" s="30" t="e">
        <f t="shared" si="62"/>
        <v>#REF!</v>
      </c>
      <c r="AT278" s="31" t="e">
        <f t="shared" si="49"/>
        <v>#REF!</v>
      </c>
      <c r="AU278" s="31" t="e">
        <f t="shared" si="50"/>
        <v>#REF!</v>
      </c>
      <c r="AV278" s="31" t="e">
        <f t="shared" si="51"/>
        <v>#REF!</v>
      </c>
      <c r="AW278" s="32" t="e">
        <f t="shared" si="52"/>
        <v>#REF!</v>
      </c>
      <c r="AX278" s="30" t="e">
        <f t="shared" si="63"/>
        <v>#REF!</v>
      </c>
      <c r="AY278" s="31" t="e">
        <f t="shared" si="53"/>
        <v>#REF!</v>
      </c>
      <c r="AZ278" s="31" t="e">
        <f t="shared" si="54"/>
        <v>#REF!</v>
      </c>
      <c r="BA278" s="31" t="e">
        <f t="shared" si="55"/>
        <v>#REF!</v>
      </c>
      <c r="BB278" s="32" t="e">
        <f t="shared" si="56"/>
        <v>#REF!</v>
      </c>
      <c r="BC278" s="30" t="e">
        <f t="shared" si="64"/>
        <v>#REF!</v>
      </c>
      <c r="BD278" s="31" t="e">
        <f t="shared" si="57"/>
        <v>#REF!</v>
      </c>
      <c r="BE278" s="31" t="e">
        <f t="shared" si="58"/>
        <v>#REF!</v>
      </c>
      <c r="BF278" s="31" t="e">
        <f t="shared" si="59"/>
        <v>#REF!</v>
      </c>
      <c r="BG278" s="32" t="e">
        <f t="shared" si="60"/>
        <v>#REF!</v>
      </c>
    </row>
    <row r="279" spans="3:59" ht="15.75" thickBot="1" x14ac:dyDescent="0.3">
      <c r="C279" s="26">
        <v>160</v>
      </c>
      <c r="D279" s="27" t="s">
        <v>388</v>
      </c>
      <c r="E279" s="26">
        <v>44</v>
      </c>
      <c r="F279" s="28" t="s">
        <v>320</v>
      </c>
      <c r="G279" s="26">
        <v>557660</v>
      </c>
      <c r="H279" s="28" t="s">
        <v>339</v>
      </c>
      <c r="I279" s="29"/>
      <c r="K279" s="17">
        <f>SUMIF('RECAP PDV'!$E:$E,$G279,'RECAP PDV'!K:K)</f>
        <v>183.43177</v>
      </c>
      <c r="L279" s="17"/>
      <c r="M279" s="18"/>
      <c r="N279" s="17">
        <f>SUMIF('RECAP PDV'!$E:$E,$G279,'RECAP PDV'!N:N)</f>
        <v>1086.0186699999999</v>
      </c>
      <c r="O279" s="17"/>
      <c r="P279" s="18"/>
      <c r="Q279" s="16"/>
      <c r="R279" s="16"/>
      <c r="S279" s="18"/>
      <c r="T279" s="17">
        <f>SUMIF('RECAP PDV'!$E:$E,$G279,'RECAP PDV'!T:T)</f>
        <v>10</v>
      </c>
      <c r="U279" s="16"/>
      <c r="V279" s="18"/>
      <c r="W279" s="17"/>
      <c r="X279" s="16"/>
      <c r="Y279" s="18"/>
      <c r="Z279" s="17">
        <f>SUMIF('RECAP PDV'!E:E,G279,'RECAP PDV'!Z:Z)</f>
        <v>2</v>
      </c>
      <c r="AA279" s="16"/>
      <c r="AB279" s="18"/>
      <c r="AI279" s="30" t="e">
        <f t="shared" si="40"/>
        <v>#REF!</v>
      </c>
      <c r="AJ279" s="31" t="e">
        <f t="shared" si="41"/>
        <v>#REF!</v>
      </c>
      <c r="AK279" s="31" t="e">
        <f t="shared" si="42"/>
        <v>#REF!</v>
      </c>
      <c r="AL279" s="31" t="e">
        <f t="shared" si="43"/>
        <v>#REF!</v>
      </c>
      <c r="AM279" s="32" t="e">
        <f t="shared" si="44"/>
        <v>#REF!</v>
      </c>
      <c r="AN279" s="30" t="e">
        <f t="shared" si="61"/>
        <v>#REF!</v>
      </c>
      <c r="AO279" s="31" t="e">
        <f t="shared" si="45"/>
        <v>#REF!</v>
      </c>
      <c r="AP279" s="31" t="e">
        <f t="shared" si="46"/>
        <v>#REF!</v>
      </c>
      <c r="AQ279" s="31" t="e">
        <f t="shared" si="47"/>
        <v>#REF!</v>
      </c>
      <c r="AR279" s="32" t="e">
        <f t="shared" si="48"/>
        <v>#REF!</v>
      </c>
      <c r="AS279" s="30" t="e">
        <f t="shared" si="62"/>
        <v>#REF!</v>
      </c>
      <c r="AT279" s="31" t="e">
        <f t="shared" si="49"/>
        <v>#REF!</v>
      </c>
      <c r="AU279" s="31" t="e">
        <f t="shared" si="50"/>
        <v>#REF!</v>
      </c>
      <c r="AV279" s="31" t="e">
        <f t="shared" si="51"/>
        <v>#REF!</v>
      </c>
      <c r="AW279" s="32" t="e">
        <f t="shared" si="52"/>
        <v>#REF!</v>
      </c>
      <c r="AX279" s="30" t="e">
        <f t="shared" si="63"/>
        <v>#REF!</v>
      </c>
      <c r="AY279" s="31" t="e">
        <f t="shared" si="53"/>
        <v>#REF!</v>
      </c>
      <c r="AZ279" s="31" t="e">
        <f t="shared" si="54"/>
        <v>#REF!</v>
      </c>
      <c r="BA279" s="31" t="e">
        <f t="shared" si="55"/>
        <v>#REF!</v>
      </c>
      <c r="BB279" s="32" t="e">
        <f t="shared" si="56"/>
        <v>#REF!</v>
      </c>
      <c r="BC279" s="30" t="e">
        <f t="shared" si="64"/>
        <v>#REF!</v>
      </c>
      <c r="BD279" s="31" t="e">
        <f t="shared" si="57"/>
        <v>#REF!</v>
      </c>
      <c r="BE279" s="31" t="e">
        <f t="shared" si="58"/>
        <v>#REF!</v>
      </c>
      <c r="BF279" s="31" t="e">
        <f t="shared" si="59"/>
        <v>#REF!</v>
      </c>
      <c r="BG279" s="32" t="e">
        <f t="shared" si="60"/>
        <v>#REF!</v>
      </c>
    </row>
    <row r="280" spans="3:59" ht="15.75" thickBot="1" x14ac:dyDescent="0.3">
      <c r="C280" s="26">
        <v>160</v>
      </c>
      <c r="D280" s="27" t="s">
        <v>388</v>
      </c>
      <c r="E280" s="26">
        <v>44</v>
      </c>
      <c r="F280" s="28" t="s">
        <v>320</v>
      </c>
      <c r="G280" s="26">
        <v>457158</v>
      </c>
      <c r="H280" s="28" t="s">
        <v>340</v>
      </c>
      <c r="I280" s="29"/>
      <c r="K280" s="17">
        <f>SUMIF('RECAP PDV'!$E:$E,$G280,'RECAP PDV'!K:K)</f>
        <v>-151.32409000000001</v>
      </c>
      <c r="L280" s="17"/>
      <c r="M280" s="18"/>
      <c r="N280" s="17">
        <f>SUMIF('RECAP PDV'!$E:$E,$G280,'RECAP PDV'!N:N)</f>
        <v>12</v>
      </c>
      <c r="O280" s="17"/>
      <c r="P280" s="18"/>
      <c r="Q280" s="16"/>
      <c r="R280" s="16"/>
      <c r="S280" s="18"/>
      <c r="T280" s="17">
        <f>SUMIF('RECAP PDV'!$E:$E,$G280,'RECAP PDV'!T:T)</f>
        <v>3</v>
      </c>
      <c r="U280" s="16"/>
      <c r="V280" s="18"/>
      <c r="W280" s="17"/>
      <c r="X280" s="16"/>
      <c r="Y280" s="18"/>
      <c r="Z280" s="17">
        <f>SUMIF('RECAP PDV'!E:E,G280,'RECAP PDV'!Z:Z)</f>
        <v>-6</v>
      </c>
      <c r="AA280" s="16"/>
      <c r="AB280" s="18"/>
      <c r="AI280" s="30" t="e">
        <f t="shared" si="40"/>
        <v>#REF!</v>
      </c>
      <c r="AJ280" s="31" t="e">
        <f t="shared" si="41"/>
        <v>#REF!</v>
      </c>
      <c r="AK280" s="31" t="e">
        <f t="shared" si="42"/>
        <v>#REF!</v>
      </c>
      <c r="AL280" s="31" t="e">
        <f t="shared" si="43"/>
        <v>#REF!</v>
      </c>
      <c r="AM280" s="32" t="e">
        <f t="shared" si="44"/>
        <v>#REF!</v>
      </c>
      <c r="AN280" s="30" t="e">
        <f t="shared" si="61"/>
        <v>#REF!</v>
      </c>
      <c r="AO280" s="31" t="e">
        <f t="shared" si="45"/>
        <v>#REF!</v>
      </c>
      <c r="AP280" s="31" t="e">
        <f t="shared" si="46"/>
        <v>#REF!</v>
      </c>
      <c r="AQ280" s="31" t="e">
        <f t="shared" si="47"/>
        <v>#REF!</v>
      </c>
      <c r="AR280" s="32" t="e">
        <f t="shared" si="48"/>
        <v>#REF!</v>
      </c>
      <c r="AS280" s="30" t="e">
        <f t="shared" si="62"/>
        <v>#REF!</v>
      </c>
      <c r="AT280" s="31" t="e">
        <f t="shared" si="49"/>
        <v>#REF!</v>
      </c>
      <c r="AU280" s="31" t="e">
        <f t="shared" si="50"/>
        <v>#REF!</v>
      </c>
      <c r="AV280" s="31" t="e">
        <f t="shared" si="51"/>
        <v>#REF!</v>
      </c>
      <c r="AW280" s="32" t="e">
        <f t="shared" si="52"/>
        <v>#REF!</v>
      </c>
      <c r="AX280" s="30" t="e">
        <f t="shared" si="63"/>
        <v>#REF!</v>
      </c>
      <c r="AY280" s="31" t="e">
        <f t="shared" si="53"/>
        <v>#REF!</v>
      </c>
      <c r="AZ280" s="31" t="e">
        <f t="shared" si="54"/>
        <v>#REF!</v>
      </c>
      <c r="BA280" s="31" t="e">
        <f t="shared" si="55"/>
        <v>#REF!</v>
      </c>
      <c r="BB280" s="32" t="e">
        <f t="shared" si="56"/>
        <v>#REF!</v>
      </c>
      <c r="BC280" s="30" t="e">
        <f t="shared" si="64"/>
        <v>#REF!</v>
      </c>
      <c r="BD280" s="31" t="e">
        <f t="shared" si="57"/>
        <v>#REF!</v>
      </c>
      <c r="BE280" s="31" t="e">
        <f t="shared" si="58"/>
        <v>#REF!</v>
      </c>
      <c r="BF280" s="31" t="e">
        <f t="shared" si="59"/>
        <v>#REF!</v>
      </c>
      <c r="BG280" s="32" t="e">
        <f t="shared" si="60"/>
        <v>#REF!</v>
      </c>
    </row>
    <row r="281" spans="3:59" ht="15.75" thickBot="1" x14ac:dyDescent="0.3">
      <c r="C281" s="36">
        <v>269</v>
      </c>
      <c r="D281" s="37" t="s">
        <v>374</v>
      </c>
      <c r="E281" s="36">
        <v>5022</v>
      </c>
      <c r="F281" s="38" t="s">
        <v>375</v>
      </c>
      <c r="G281" s="36">
        <v>4022</v>
      </c>
      <c r="H281" s="38" t="s">
        <v>376</v>
      </c>
      <c r="I281" s="29"/>
      <c r="K281" s="17">
        <f>SUMIF('RECAP PDV'!$E:$E,$G281,'RECAP PDV'!K:K)</f>
        <v>57.341169999999991</v>
      </c>
      <c r="L281" s="17"/>
      <c r="M281" s="18"/>
      <c r="N281" s="17">
        <f>SUMIF('RECAP PDV'!$E:$E,$G281,'RECAP PDV'!N:N)</f>
        <v>0</v>
      </c>
      <c r="O281" s="17"/>
      <c r="P281" s="18"/>
      <c r="Q281" s="16"/>
      <c r="R281" s="16"/>
      <c r="S281" s="18"/>
      <c r="T281" s="17">
        <f>SUMIF('RECAP PDV'!$E:$E,$G281,'RECAP PDV'!T:T)</f>
        <v>1</v>
      </c>
      <c r="U281" s="16"/>
      <c r="V281" s="18"/>
      <c r="W281" s="17"/>
      <c r="X281" s="16"/>
      <c r="Y281" s="18"/>
      <c r="Z281" s="17">
        <f>SUMIF('RECAP PDV'!E:E,G281,'RECAP PDV'!Z:Z)</f>
        <v>0</v>
      </c>
      <c r="AA281" s="16"/>
      <c r="AB281" s="18"/>
      <c r="AI281" s="30"/>
      <c r="AJ281" s="31"/>
      <c r="AK281" s="31"/>
      <c r="AL281" s="31"/>
      <c r="AM281" s="32"/>
      <c r="AN281" s="30"/>
      <c r="AO281" s="31"/>
      <c r="AP281" s="31"/>
      <c r="AQ281" s="31"/>
      <c r="AR281" s="32"/>
      <c r="AS281" s="30"/>
      <c r="AT281" s="31"/>
      <c r="AU281" s="31"/>
      <c r="AV281" s="31"/>
      <c r="AW281" s="32"/>
      <c r="AX281" s="30"/>
      <c r="AY281" s="31"/>
      <c r="AZ281" s="31"/>
      <c r="BA281" s="31"/>
      <c r="BB281" s="32"/>
      <c r="BC281" s="30"/>
      <c r="BD281" s="31"/>
      <c r="BE281" s="31"/>
      <c r="BF281" s="31"/>
      <c r="BG281" s="32"/>
    </row>
    <row r="282" spans="3:59" ht="15.75" thickBot="1" x14ac:dyDescent="0.3">
      <c r="C282" s="26">
        <v>80</v>
      </c>
      <c r="D282" s="27" t="s">
        <v>389</v>
      </c>
      <c r="E282" s="26">
        <v>57</v>
      </c>
      <c r="F282" s="28" t="s">
        <v>342</v>
      </c>
      <c r="G282" s="26">
        <v>588201</v>
      </c>
      <c r="H282" s="28" t="s">
        <v>343</v>
      </c>
      <c r="I282" s="29"/>
      <c r="K282" s="17">
        <f>SUMIF('RECAP PDV'!$E:$E,$G282,'RECAP PDV'!K:K)</f>
        <v>169.50141000000005</v>
      </c>
      <c r="L282" s="17"/>
      <c r="M282" s="18"/>
      <c r="N282" s="17">
        <f>SUMIF('RECAP PDV'!$E:$E,$G282,'RECAP PDV'!N:N)</f>
        <v>167.43799999999999</v>
      </c>
      <c r="O282" s="17"/>
      <c r="P282" s="18"/>
      <c r="Q282" s="16"/>
      <c r="R282" s="16"/>
      <c r="S282" s="18"/>
      <c r="T282" s="17">
        <f>SUMIF('RECAP PDV'!$E:$E,$G282,'RECAP PDV'!T:T)</f>
        <v>7</v>
      </c>
      <c r="U282" s="16"/>
      <c r="V282" s="18"/>
      <c r="W282" s="17"/>
      <c r="X282" s="16"/>
      <c r="Y282" s="18"/>
      <c r="Z282" s="17">
        <f>SUMIF('RECAP PDV'!E:E,G282,'RECAP PDV'!Z:Z)</f>
        <v>3</v>
      </c>
      <c r="AA282" s="16"/>
      <c r="AB282" s="18"/>
      <c r="AI282" s="30" t="e">
        <f t="shared" si="40"/>
        <v>#REF!</v>
      </c>
      <c r="AJ282" s="31" t="e">
        <f t="shared" si="41"/>
        <v>#REF!</v>
      </c>
      <c r="AK282" s="31" t="e">
        <f t="shared" si="42"/>
        <v>#REF!</v>
      </c>
      <c r="AL282" s="31" t="e">
        <f t="shared" si="43"/>
        <v>#REF!</v>
      </c>
      <c r="AM282" s="32" t="e">
        <f t="shared" si="44"/>
        <v>#REF!</v>
      </c>
      <c r="AN282" s="30" t="e">
        <f t="shared" si="61"/>
        <v>#REF!</v>
      </c>
      <c r="AO282" s="31" t="e">
        <f t="shared" si="45"/>
        <v>#REF!</v>
      </c>
      <c r="AP282" s="31" t="e">
        <f t="shared" si="46"/>
        <v>#REF!</v>
      </c>
      <c r="AQ282" s="31" t="e">
        <f t="shared" si="47"/>
        <v>#REF!</v>
      </c>
      <c r="AR282" s="32" t="e">
        <f t="shared" si="48"/>
        <v>#REF!</v>
      </c>
      <c r="AS282" s="30" t="e">
        <f t="shared" si="62"/>
        <v>#REF!</v>
      </c>
      <c r="AT282" s="31" t="e">
        <f t="shared" si="49"/>
        <v>#REF!</v>
      </c>
      <c r="AU282" s="31" t="e">
        <f t="shared" si="50"/>
        <v>#REF!</v>
      </c>
      <c r="AV282" s="31" t="e">
        <f t="shared" si="51"/>
        <v>#REF!</v>
      </c>
      <c r="AW282" s="32" t="e">
        <f t="shared" si="52"/>
        <v>#REF!</v>
      </c>
      <c r="AX282" s="30" t="e">
        <f t="shared" si="63"/>
        <v>#REF!</v>
      </c>
      <c r="AY282" s="31" t="e">
        <f t="shared" si="53"/>
        <v>#REF!</v>
      </c>
      <c r="AZ282" s="31" t="e">
        <f t="shared" si="54"/>
        <v>#REF!</v>
      </c>
      <c r="BA282" s="31" t="e">
        <f t="shared" si="55"/>
        <v>#REF!</v>
      </c>
      <c r="BB282" s="32" t="e">
        <f t="shared" si="56"/>
        <v>#REF!</v>
      </c>
      <c r="BC282" s="30" t="e">
        <f t="shared" si="64"/>
        <v>#REF!</v>
      </c>
      <c r="BD282" s="31" t="e">
        <f t="shared" si="57"/>
        <v>#REF!</v>
      </c>
      <c r="BE282" s="31" t="e">
        <f t="shared" si="58"/>
        <v>#REF!</v>
      </c>
      <c r="BF282" s="31" t="e">
        <f t="shared" si="59"/>
        <v>#REF!</v>
      </c>
      <c r="BG282" s="32" t="e">
        <f t="shared" si="60"/>
        <v>#REF!</v>
      </c>
    </row>
    <row r="283" spans="3:59" ht="15.75" thickBot="1" x14ac:dyDescent="0.3">
      <c r="C283" s="26">
        <v>80</v>
      </c>
      <c r="D283" s="27" t="s">
        <v>389</v>
      </c>
      <c r="E283" s="26">
        <v>57</v>
      </c>
      <c r="F283" s="28" t="s">
        <v>342</v>
      </c>
      <c r="G283" s="26">
        <v>588206</v>
      </c>
      <c r="H283" s="28" t="s">
        <v>344</v>
      </c>
      <c r="I283" s="29"/>
      <c r="K283" s="17">
        <f>SUMIF('RECAP PDV'!$E:$E,$G283,'RECAP PDV'!K:K)</f>
        <v>-158.6760700000001</v>
      </c>
      <c r="L283" s="17"/>
      <c r="M283" s="18"/>
      <c r="N283" s="17">
        <f>SUMIF('RECAP PDV'!$E:$E,$G283,'RECAP PDV'!N:N)</f>
        <v>550.79499999999996</v>
      </c>
      <c r="O283" s="17"/>
      <c r="P283" s="18"/>
      <c r="Q283" s="16"/>
      <c r="R283" s="16"/>
      <c r="S283" s="18"/>
      <c r="T283" s="17">
        <f>SUMIF('RECAP PDV'!$E:$E,$G283,'RECAP PDV'!T:T)</f>
        <v>13</v>
      </c>
      <c r="U283" s="16"/>
      <c r="V283" s="18"/>
      <c r="W283" s="17"/>
      <c r="X283" s="16"/>
      <c r="Y283" s="18"/>
      <c r="Z283" s="17">
        <f>SUMIF('RECAP PDV'!E:E,G283,'RECAP PDV'!Z:Z)</f>
        <v>-1</v>
      </c>
      <c r="AA283" s="16"/>
      <c r="AB283" s="18"/>
      <c r="AI283" s="30" t="e">
        <f t="shared" si="40"/>
        <v>#REF!</v>
      </c>
      <c r="AJ283" s="31" t="e">
        <f t="shared" si="41"/>
        <v>#REF!</v>
      </c>
      <c r="AK283" s="31" t="e">
        <f t="shared" si="42"/>
        <v>#REF!</v>
      </c>
      <c r="AL283" s="31" t="e">
        <f t="shared" si="43"/>
        <v>#REF!</v>
      </c>
      <c r="AM283" s="32" t="e">
        <f t="shared" si="44"/>
        <v>#REF!</v>
      </c>
      <c r="AN283" s="30" t="e">
        <f t="shared" si="61"/>
        <v>#REF!</v>
      </c>
      <c r="AO283" s="31" t="e">
        <f t="shared" si="45"/>
        <v>#REF!</v>
      </c>
      <c r="AP283" s="31" t="e">
        <f t="shared" si="46"/>
        <v>#REF!</v>
      </c>
      <c r="AQ283" s="31" t="e">
        <f t="shared" si="47"/>
        <v>#REF!</v>
      </c>
      <c r="AR283" s="32" t="e">
        <f t="shared" si="48"/>
        <v>#REF!</v>
      </c>
      <c r="AS283" s="30" t="e">
        <f t="shared" si="62"/>
        <v>#REF!</v>
      </c>
      <c r="AT283" s="31" t="e">
        <f t="shared" si="49"/>
        <v>#REF!</v>
      </c>
      <c r="AU283" s="31" t="e">
        <f t="shared" si="50"/>
        <v>#REF!</v>
      </c>
      <c r="AV283" s="31" t="e">
        <f t="shared" si="51"/>
        <v>#REF!</v>
      </c>
      <c r="AW283" s="32" t="e">
        <f t="shared" si="52"/>
        <v>#REF!</v>
      </c>
      <c r="AX283" s="30" t="e">
        <f t="shared" si="63"/>
        <v>#REF!</v>
      </c>
      <c r="AY283" s="31" t="e">
        <f t="shared" si="53"/>
        <v>#REF!</v>
      </c>
      <c r="AZ283" s="31" t="e">
        <f t="shared" si="54"/>
        <v>#REF!</v>
      </c>
      <c r="BA283" s="31" t="e">
        <f t="shared" si="55"/>
        <v>#REF!</v>
      </c>
      <c r="BB283" s="32" t="e">
        <f t="shared" si="56"/>
        <v>#REF!</v>
      </c>
      <c r="BC283" s="30" t="e">
        <f t="shared" si="64"/>
        <v>#REF!</v>
      </c>
      <c r="BD283" s="31" t="e">
        <f t="shared" si="57"/>
        <v>#REF!</v>
      </c>
      <c r="BE283" s="31" t="e">
        <f t="shared" si="58"/>
        <v>#REF!</v>
      </c>
      <c r="BF283" s="31" t="e">
        <f t="shared" si="59"/>
        <v>#REF!</v>
      </c>
      <c r="BG283" s="32" t="e">
        <f t="shared" si="60"/>
        <v>#REF!</v>
      </c>
    </row>
    <row r="284" spans="3:59" ht="15.75" thickBot="1" x14ac:dyDescent="0.3">
      <c r="C284" s="26">
        <v>80</v>
      </c>
      <c r="D284" s="27" t="s">
        <v>389</v>
      </c>
      <c r="E284" s="26">
        <v>57</v>
      </c>
      <c r="F284" s="28" t="s">
        <v>342</v>
      </c>
      <c r="G284" s="26">
        <v>588216</v>
      </c>
      <c r="H284" s="28" t="s">
        <v>345</v>
      </c>
      <c r="I284" s="29"/>
      <c r="K284" s="17">
        <f>SUMIF('RECAP PDV'!$E:$E,$G284,'RECAP PDV'!K:K)</f>
        <v>70.189039999999963</v>
      </c>
      <c r="L284" s="17"/>
      <c r="M284" s="18"/>
      <c r="N284" s="17">
        <f>SUMIF('RECAP PDV'!$E:$E,$G284,'RECAP PDV'!N:N)</f>
        <v>0</v>
      </c>
      <c r="O284" s="17"/>
      <c r="P284" s="18"/>
      <c r="Q284" s="16"/>
      <c r="R284" s="16"/>
      <c r="S284" s="18"/>
      <c r="T284" s="17">
        <f>SUMIF('RECAP PDV'!$E:$E,$G284,'RECAP PDV'!T:T)</f>
        <v>0</v>
      </c>
      <c r="U284" s="16"/>
      <c r="V284" s="18"/>
      <c r="W284" s="17"/>
      <c r="X284" s="16"/>
      <c r="Y284" s="18"/>
      <c r="Z284" s="17">
        <f>SUMIF('RECAP PDV'!E:E,G284,'RECAP PDV'!Z:Z)</f>
        <v>-3</v>
      </c>
      <c r="AA284" s="16"/>
      <c r="AB284" s="18"/>
      <c r="AI284" s="30" t="e">
        <f t="shared" si="40"/>
        <v>#REF!</v>
      </c>
      <c r="AJ284" s="31" t="e">
        <f t="shared" si="41"/>
        <v>#REF!</v>
      </c>
      <c r="AK284" s="31" t="e">
        <f t="shared" si="42"/>
        <v>#REF!</v>
      </c>
      <c r="AL284" s="31" t="e">
        <f t="shared" si="43"/>
        <v>#REF!</v>
      </c>
      <c r="AM284" s="32" t="e">
        <f t="shared" si="44"/>
        <v>#REF!</v>
      </c>
      <c r="AN284" s="30" t="e">
        <f t="shared" si="61"/>
        <v>#REF!</v>
      </c>
      <c r="AO284" s="31" t="e">
        <f t="shared" si="45"/>
        <v>#REF!</v>
      </c>
      <c r="AP284" s="31" t="e">
        <f t="shared" si="46"/>
        <v>#REF!</v>
      </c>
      <c r="AQ284" s="31" t="e">
        <f t="shared" si="47"/>
        <v>#REF!</v>
      </c>
      <c r="AR284" s="32" t="e">
        <f t="shared" si="48"/>
        <v>#REF!</v>
      </c>
      <c r="AS284" s="30" t="e">
        <f t="shared" si="62"/>
        <v>#REF!</v>
      </c>
      <c r="AT284" s="31" t="e">
        <f t="shared" si="49"/>
        <v>#REF!</v>
      </c>
      <c r="AU284" s="31" t="e">
        <f t="shared" si="50"/>
        <v>#REF!</v>
      </c>
      <c r="AV284" s="31" t="e">
        <f t="shared" si="51"/>
        <v>#REF!</v>
      </c>
      <c r="AW284" s="32" t="e">
        <f t="shared" si="52"/>
        <v>#REF!</v>
      </c>
      <c r="AX284" s="30" t="e">
        <f t="shared" si="63"/>
        <v>#REF!</v>
      </c>
      <c r="AY284" s="31" t="e">
        <f t="shared" si="53"/>
        <v>#REF!</v>
      </c>
      <c r="AZ284" s="31" t="e">
        <f t="shared" si="54"/>
        <v>#REF!</v>
      </c>
      <c r="BA284" s="31" t="e">
        <f t="shared" si="55"/>
        <v>#REF!</v>
      </c>
      <c r="BB284" s="32" t="e">
        <f t="shared" si="56"/>
        <v>#REF!</v>
      </c>
      <c r="BC284" s="30" t="e">
        <f t="shared" si="64"/>
        <v>#REF!</v>
      </c>
      <c r="BD284" s="31" t="e">
        <f t="shared" si="57"/>
        <v>#REF!</v>
      </c>
      <c r="BE284" s="31" t="e">
        <f t="shared" si="58"/>
        <v>#REF!</v>
      </c>
      <c r="BF284" s="31" t="e">
        <f t="shared" si="59"/>
        <v>#REF!</v>
      </c>
      <c r="BG284" s="32" t="e">
        <f t="shared" si="60"/>
        <v>#REF!</v>
      </c>
    </row>
    <row r="285" spans="3:59" ht="15.75" thickBot="1" x14ac:dyDescent="0.3">
      <c r="C285" s="26">
        <v>80</v>
      </c>
      <c r="D285" s="27" t="s">
        <v>389</v>
      </c>
      <c r="E285" s="26">
        <v>57</v>
      </c>
      <c r="F285" s="28" t="s">
        <v>342</v>
      </c>
      <c r="G285" s="26">
        <v>488256</v>
      </c>
      <c r="H285" s="28" t="s">
        <v>346</v>
      </c>
      <c r="I285" s="29"/>
      <c r="K285" s="17">
        <f>SUMIF('RECAP PDV'!$E:$E,$G285,'RECAP PDV'!K:K)</f>
        <v>254.60872999999995</v>
      </c>
      <c r="L285" s="17"/>
      <c r="M285" s="18"/>
      <c r="N285" s="17">
        <f>SUMIF('RECAP PDV'!$E:$E,$G285,'RECAP PDV'!N:N)</f>
        <v>265.5</v>
      </c>
      <c r="O285" s="17"/>
      <c r="P285" s="18"/>
      <c r="Q285" s="16"/>
      <c r="R285" s="16"/>
      <c r="S285" s="18"/>
      <c r="T285" s="17">
        <f>SUMIF('RECAP PDV'!$E:$E,$G285,'RECAP PDV'!T:T)</f>
        <v>5</v>
      </c>
      <c r="U285" s="16"/>
      <c r="V285" s="18"/>
      <c r="W285" s="17"/>
      <c r="X285" s="16"/>
      <c r="Y285" s="18"/>
      <c r="Z285" s="17">
        <f>SUMIF('RECAP PDV'!E:E,G285,'RECAP PDV'!Z:Z)</f>
        <v>-2</v>
      </c>
      <c r="AA285" s="16"/>
      <c r="AB285" s="18"/>
      <c r="AI285" s="30" t="e">
        <f t="shared" si="40"/>
        <v>#REF!</v>
      </c>
      <c r="AJ285" s="31" t="e">
        <f t="shared" si="41"/>
        <v>#REF!</v>
      </c>
      <c r="AK285" s="31" t="e">
        <f t="shared" si="42"/>
        <v>#REF!</v>
      </c>
      <c r="AL285" s="31" t="e">
        <f t="shared" si="43"/>
        <v>#REF!</v>
      </c>
      <c r="AM285" s="32" t="e">
        <f t="shared" si="44"/>
        <v>#REF!</v>
      </c>
      <c r="AN285" s="30" t="e">
        <f t="shared" si="61"/>
        <v>#REF!</v>
      </c>
      <c r="AO285" s="31" t="e">
        <f t="shared" si="45"/>
        <v>#REF!</v>
      </c>
      <c r="AP285" s="31" t="e">
        <f t="shared" si="46"/>
        <v>#REF!</v>
      </c>
      <c r="AQ285" s="31" t="e">
        <f t="shared" si="47"/>
        <v>#REF!</v>
      </c>
      <c r="AR285" s="32" t="e">
        <f t="shared" si="48"/>
        <v>#REF!</v>
      </c>
      <c r="AS285" s="30" t="e">
        <f t="shared" si="62"/>
        <v>#REF!</v>
      </c>
      <c r="AT285" s="31" t="e">
        <f t="shared" si="49"/>
        <v>#REF!</v>
      </c>
      <c r="AU285" s="31" t="e">
        <f t="shared" si="50"/>
        <v>#REF!</v>
      </c>
      <c r="AV285" s="31" t="e">
        <f t="shared" si="51"/>
        <v>#REF!</v>
      </c>
      <c r="AW285" s="32" t="e">
        <f t="shared" si="52"/>
        <v>#REF!</v>
      </c>
      <c r="AX285" s="30" t="e">
        <f t="shared" si="63"/>
        <v>#REF!</v>
      </c>
      <c r="AY285" s="31" t="e">
        <f t="shared" si="53"/>
        <v>#REF!</v>
      </c>
      <c r="AZ285" s="31" t="e">
        <f t="shared" si="54"/>
        <v>#REF!</v>
      </c>
      <c r="BA285" s="31" t="e">
        <f t="shared" si="55"/>
        <v>#REF!</v>
      </c>
      <c r="BB285" s="32" t="e">
        <f t="shared" si="56"/>
        <v>#REF!</v>
      </c>
      <c r="BC285" s="30" t="e">
        <f t="shared" si="64"/>
        <v>#REF!</v>
      </c>
      <c r="BD285" s="31" t="e">
        <f t="shared" si="57"/>
        <v>#REF!</v>
      </c>
      <c r="BE285" s="31" t="e">
        <f t="shared" si="58"/>
        <v>#REF!</v>
      </c>
      <c r="BF285" s="31" t="e">
        <f t="shared" si="59"/>
        <v>#REF!</v>
      </c>
      <c r="BG285" s="32" t="e">
        <f t="shared" si="60"/>
        <v>#REF!</v>
      </c>
    </row>
    <row r="286" spans="3:59" ht="15.75" thickBot="1" x14ac:dyDescent="0.3">
      <c r="C286" s="26">
        <v>80</v>
      </c>
      <c r="D286" s="27" t="s">
        <v>389</v>
      </c>
      <c r="E286" s="26">
        <v>57</v>
      </c>
      <c r="F286" s="28" t="s">
        <v>342</v>
      </c>
      <c r="G286" s="26">
        <v>488261</v>
      </c>
      <c r="H286" s="28" t="s">
        <v>347</v>
      </c>
      <c r="I286" s="29"/>
      <c r="K286" s="17">
        <f>SUMIF('RECAP PDV'!$E:$E,$G286,'RECAP PDV'!K:K)</f>
        <v>164.08978999999994</v>
      </c>
      <c r="L286" s="17"/>
      <c r="M286" s="18"/>
      <c r="N286" s="17">
        <f>SUMIF('RECAP PDV'!$E:$E,$G286,'RECAP PDV'!N:N)</f>
        <v>71</v>
      </c>
      <c r="O286" s="17"/>
      <c r="P286" s="18"/>
      <c r="Q286" s="16"/>
      <c r="R286" s="16"/>
      <c r="S286" s="18"/>
      <c r="T286" s="17">
        <f>SUMIF('RECAP PDV'!$E:$E,$G286,'RECAP PDV'!T:T)</f>
        <v>0</v>
      </c>
      <c r="U286" s="16"/>
      <c r="V286" s="18"/>
      <c r="W286" s="17"/>
      <c r="X286" s="16"/>
      <c r="Y286" s="18"/>
      <c r="Z286" s="17">
        <f>SUMIF('RECAP PDV'!E:E,G286,'RECAP PDV'!Z:Z)</f>
        <v>3</v>
      </c>
      <c r="AA286" s="16"/>
      <c r="AB286" s="18"/>
      <c r="AI286" s="30" t="e">
        <f t="shared" si="40"/>
        <v>#REF!</v>
      </c>
      <c r="AJ286" s="31" t="e">
        <f t="shared" si="41"/>
        <v>#REF!</v>
      </c>
      <c r="AK286" s="31" t="e">
        <f t="shared" si="42"/>
        <v>#REF!</v>
      </c>
      <c r="AL286" s="31" t="e">
        <f t="shared" si="43"/>
        <v>#REF!</v>
      </c>
      <c r="AM286" s="32" t="e">
        <f t="shared" si="44"/>
        <v>#REF!</v>
      </c>
      <c r="AN286" s="30" t="e">
        <f t="shared" si="61"/>
        <v>#REF!</v>
      </c>
      <c r="AO286" s="31" t="e">
        <f t="shared" si="45"/>
        <v>#REF!</v>
      </c>
      <c r="AP286" s="31" t="e">
        <f t="shared" si="46"/>
        <v>#REF!</v>
      </c>
      <c r="AQ286" s="31" t="e">
        <f t="shared" si="47"/>
        <v>#REF!</v>
      </c>
      <c r="AR286" s="32" t="e">
        <f t="shared" si="48"/>
        <v>#REF!</v>
      </c>
      <c r="AS286" s="30" t="e">
        <f t="shared" si="62"/>
        <v>#REF!</v>
      </c>
      <c r="AT286" s="31" t="e">
        <f t="shared" si="49"/>
        <v>#REF!</v>
      </c>
      <c r="AU286" s="31" t="e">
        <f t="shared" si="50"/>
        <v>#REF!</v>
      </c>
      <c r="AV286" s="31" t="e">
        <f t="shared" si="51"/>
        <v>#REF!</v>
      </c>
      <c r="AW286" s="32" t="e">
        <f t="shared" si="52"/>
        <v>#REF!</v>
      </c>
      <c r="AX286" s="30" t="e">
        <f t="shared" si="63"/>
        <v>#REF!</v>
      </c>
      <c r="AY286" s="31" t="e">
        <f t="shared" si="53"/>
        <v>#REF!</v>
      </c>
      <c r="AZ286" s="31" t="e">
        <f t="shared" si="54"/>
        <v>#REF!</v>
      </c>
      <c r="BA286" s="31" t="e">
        <f t="shared" si="55"/>
        <v>#REF!</v>
      </c>
      <c r="BB286" s="32" t="e">
        <f t="shared" si="56"/>
        <v>#REF!</v>
      </c>
      <c r="BC286" s="30" t="e">
        <f t="shared" si="64"/>
        <v>#REF!</v>
      </c>
      <c r="BD286" s="31" t="e">
        <f t="shared" si="57"/>
        <v>#REF!</v>
      </c>
      <c r="BE286" s="31" t="e">
        <f t="shared" si="58"/>
        <v>#REF!</v>
      </c>
      <c r="BF286" s="31" t="e">
        <f t="shared" si="59"/>
        <v>#REF!</v>
      </c>
      <c r="BG286" s="32" t="e">
        <f t="shared" si="60"/>
        <v>#REF!</v>
      </c>
    </row>
    <row r="287" spans="3:59" ht="15.75" thickBot="1" x14ac:dyDescent="0.3">
      <c r="C287" s="26">
        <v>80</v>
      </c>
      <c r="D287" s="27" t="s">
        <v>389</v>
      </c>
      <c r="E287" s="26">
        <v>57</v>
      </c>
      <c r="F287" s="28" t="s">
        <v>342</v>
      </c>
      <c r="G287" s="26">
        <v>488281</v>
      </c>
      <c r="H287" s="28" t="s">
        <v>348</v>
      </c>
      <c r="I287" s="29"/>
      <c r="K287" s="17">
        <f>SUMIF('RECAP PDV'!$E:$E,$G287,'RECAP PDV'!K:K)</f>
        <v>151.74840999999998</v>
      </c>
      <c r="L287" s="17"/>
      <c r="M287" s="18"/>
      <c r="N287" s="17">
        <f>SUMIF('RECAP PDV'!$E:$E,$G287,'RECAP PDV'!N:N)</f>
        <v>564.77674999999999</v>
      </c>
      <c r="O287" s="17"/>
      <c r="P287" s="18"/>
      <c r="Q287" s="16"/>
      <c r="R287" s="16"/>
      <c r="S287" s="18"/>
      <c r="T287" s="17">
        <f>SUMIF('RECAP PDV'!$E:$E,$G287,'RECAP PDV'!T:T)</f>
        <v>11</v>
      </c>
      <c r="U287" s="16"/>
      <c r="V287" s="18"/>
      <c r="W287" s="17"/>
      <c r="X287" s="16"/>
      <c r="Y287" s="18"/>
      <c r="Z287" s="17">
        <f>SUMIF('RECAP PDV'!E:E,G287,'RECAP PDV'!Z:Z)</f>
        <v>5</v>
      </c>
      <c r="AA287" s="16"/>
      <c r="AB287" s="18"/>
      <c r="AI287" s="30" t="e">
        <f t="shared" si="40"/>
        <v>#REF!</v>
      </c>
      <c r="AJ287" s="31" t="e">
        <f t="shared" si="41"/>
        <v>#REF!</v>
      </c>
      <c r="AK287" s="31" t="e">
        <f t="shared" si="42"/>
        <v>#REF!</v>
      </c>
      <c r="AL287" s="31" t="e">
        <f t="shared" si="43"/>
        <v>#REF!</v>
      </c>
      <c r="AM287" s="32" t="e">
        <f t="shared" si="44"/>
        <v>#REF!</v>
      </c>
      <c r="AN287" s="30" t="e">
        <f t="shared" si="61"/>
        <v>#REF!</v>
      </c>
      <c r="AO287" s="31" t="e">
        <f t="shared" si="45"/>
        <v>#REF!</v>
      </c>
      <c r="AP287" s="31" t="e">
        <f t="shared" si="46"/>
        <v>#REF!</v>
      </c>
      <c r="AQ287" s="31" t="e">
        <f t="shared" si="47"/>
        <v>#REF!</v>
      </c>
      <c r="AR287" s="32" t="e">
        <f t="shared" si="48"/>
        <v>#REF!</v>
      </c>
      <c r="AS287" s="30" t="e">
        <f t="shared" si="62"/>
        <v>#REF!</v>
      </c>
      <c r="AT287" s="31" t="e">
        <f t="shared" si="49"/>
        <v>#REF!</v>
      </c>
      <c r="AU287" s="31" t="e">
        <f t="shared" si="50"/>
        <v>#REF!</v>
      </c>
      <c r="AV287" s="31" t="e">
        <f t="shared" si="51"/>
        <v>#REF!</v>
      </c>
      <c r="AW287" s="32" t="e">
        <f t="shared" si="52"/>
        <v>#REF!</v>
      </c>
      <c r="AX287" s="30" t="e">
        <f t="shared" si="63"/>
        <v>#REF!</v>
      </c>
      <c r="AY287" s="31" t="e">
        <f t="shared" si="53"/>
        <v>#REF!</v>
      </c>
      <c r="AZ287" s="31" t="e">
        <f t="shared" si="54"/>
        <v>#REF!</v>
      </c>
      <c r="BA287" s="31" t="e">
        <f t="shared" si="55"/>
        <v>#REF!</v>
      </c>
      <c r="BB287" s="32" t="e">
        <f t="shared" si="56"/>
        <v>#REF!</v>
      </c>
      <c r="BC287" s="30" t="e">
        <f t="shared" si="64"/>
        <v>#REF!</v>
      </c>
      <c r="BD287" s="31" t="e">
        <f t="shared" si="57"/>
        <v>#REF!</v>
      </c>
      <c r="BE287" s="31" t="e">
        <f t="shared" si="58"/>
        <v>#REF!</v>
      </c>
      <c r="BF287" s="31" t="e">
        <f t="shared" si="59"/>
        <v>#REF!</v>
      </c>
      <c r="BG287" s="32" t="e">
        <f t="shared" si="60"/>
        <v>#REF!</v>
      </c>
    </row>
    <row r="288" spans="3:59" ht="15.75" thickBot="1" x14ac:dyDescent="0.3">
      <c r="C288" s="26">
        <v>80</v>
      </c>
      <c r="D288" s="27" t="s">
        <v>389</v>
      </c>
      <c r="E288" s="26">
        <v>57</v>
      </c>
      <c r="F288" s="28" t="s">
        <v>342</v>
      </c>
      <c r="G288" s="26">
        <v>488286</v>
      </c>
      <c r="H288" s="28" t="s">
        <v>349</v>
      </c>
      <c r="I288" s="29"/>
      <c r="K288" s="17">
        <f>SUMIF('RECAP PDV'!$E:$E,$G288,'RECAP PDV'!K:K)</f>
        <v>1086.12635</v>
      </c>
      <c r="L288" s="17"/>
      <c r="M288" s="18"/>
      <c r="N288" s="17">
        <f>SUMIF('RECAP PDV'!$E:$E,$G288,'RECAP PDV'!N:N)</f>
        <v>2643.9908</v>
      </c>
      <c r="O288" s="17"/>
      <c r="P288" s="18"/>
      <c r="Q288" s="16"/>
      <c r="R288" s="16"/>
      <c r="S288" s="18"/>
      <c r="T288" s="17">
        <f>SUMIF('RECAP PDV'!$E:$E,$G288,'RECAP PDV'!T:T)</f>
        <v>27</v>
      </c>
      <c r="U288" s="16"/>
      <c r="V288" s="18"/>
      <c r="W288" s="17"/>
      <c r="X288" s="16"/>
      <c r="Y288" s="18"/>
      <c r="Z288" s="17">
        <f>SUMIF('RECAP PDV'!E:E,G288,'RECAP PDV'!Z:Z)</f>
        <v>-8</v>
      </c>
      <c r="AA288" s="16"/>
      <c r="AB288" s="18"/>
      <c r="AI288" s="30" t="e">
        <f t="shared" si="40"/>
        <v>#REF!</v>
      </c>
      <c r="AJ288" s="31" t="e">
        <f t="shared" si="41"/>
        <v>#REF!</v>
      </c>
      <c r="AK288" s="31" t="e">
        <f t="shared" si="42"/>
        <v>#REF!</v>
      </c>
      <c r="AL288" s="31" t="e">
        <f t="shared" si="43"/>
        <v>#REF!</v>
      </c>
      <c r="AM288" s="32" t="e">
        <f t="shared" si="44"/>
        <v>#REF!</v>
      </c>
      <c r="AN288" s="30" t="e">
        <f t="shared" si="61"/>
        <v>#REF!</v>
      </c>
      <c r="AO288" s="31" t="e">
        <f t="shared" si="45"/>
        <v>#REF!</v>
      </c>
      <c r="AP288" s="31" t="e">
        <f t="shared" si="46"/>
        <v>#REF!</v>
      </c>
      <c r="AQ288" s="31" t="e">
        <f t="shared" si="47"/>
        <v>#REF!</v>
      </c>
      <c r="AR288" s="32" t="e">
        <f t="shared" si="48"/>
        <v>#REF!</v>
      </c>
      <c r="AS288" s="30" t="e">
        <f t="shared" si="62"/>
        <v>#REF!</v>
      </c>
      <c r="AT288" s="31" t="e">
        <f t="shared" si="49"/>
        <v>#REF!</v>
      </c>
      <c r="AU288" s="31" t="e">
        <f t="shared" si="50"/>
        <v>#REF!</v>
      </c>
      <c r="AV288" s="31" t="e">
        <f t="shared" si="51"/>
        <v>#REF!</v>
      </c>
      <c r="AW288" s="32" t="e">
        <f t="shared" si="52"/>
        <v>#REF!</v>
      </c>
      <c r="AX288" s="30" t="e">
        <f t="shared" si="63"/>
        <v>#REF!</v>
      </c>
      <c r="AY288" s="31" t="e">
        <f t="shared" si="53"/>
        <v>#REF!</v>
      </c>
      <c r="AZ288" s="31" t="e">
        <f t="shared" si="54"/>
        <v>#REF!</v>
      </c>
      <c r="BA288" s="31" t="e">
        <f t="shared" si="55"/>
        <v>#REF!</v>
      </c>
      <c r="BB288" s="32" t="e">
        <f t="shared" si="56"/>
        <v>#REF!</v>
      </c>
      <c r="BC288" s="30" t="e">
        <f t="shared" si="64"/>
        <v>#REF!</v>
      </c>
      <c r="BD288" s="31" t="e">
        <f t="shared" si="57"/>
        <v>#REF!</v>
      </c>
      <c r="BE288" s="31" t="e">
        <f t="shared" si="58"/>
        <v>#REF!</v>
      </c>
      <c r="BF288" s="31" t="e">
        <f t="shared" si="59"/>
        <v>#REF!</v>
      </c>
      <c r="BG288" s="32" t="e">
        <f t="shared" si="60"/>
        <v>#REF!</v>
      </c>
    </row>
    <row r="289" spans="3:59" ht="15.75" thickBot="1" x14ac:dyDescent="0.3">
      <c r="C289" s="26">
        <v>80</v>
      </c>
      <c r="D289" s="27" t="s">
        <v>389</v>
      </c>
      <c r="E289" s="26">
        <v>57</v>
      </c>
      <c r="F289" s="28" t="s">
        <v>342</v>
      </c>
      <c r="G289" s="26">
        <v>488291</v>
      </c>
      <c r="H289" s="28" t="s">
        <v>350</v>
      </c>
      <c r="I289" s="29"/>
      <c r="K289" s="17">
        <f>SUMIF('RECAP PDV'!$E:$E,$G289,'RECAP PDV'!K:K)</f>
        <v>71.318560000000019</v>
      </c>
      <c r="L289" s="17"/>
      <c r="M289" s="18"/>
      <c r="N289" s="17">
        <f>SUMIF('RECAP PDV'!$E:$E,$G289,'RECAP PDV'!N:N)</f>
        <v>52.8</v>
      </c>
      <c r="O289" s="17"/>
      <c r="P289" s="18"/>
      <c r="Q289" s="16"/>
      <c r="R289" s="16"/>
      <c r="S289" s="18"/>
      <c r="T289" s="17">
        <f>SUMIF('RECAP PDV'!$E:$E,$G289,'RECAP PDV'!T:T)</f>
        <v>7</v>
      </c>
      <c r="U289" s="16"/>
      <c r="V289" s="18"/>
      <c r="W289" s="17"/>
      <c r="X289" s="16"/>
      <c r="Y289" s="18"/>
      <c r="Z289" s="17">
        <f>SUMIF('RECAP PDV'!E:E,G289,'RECAP PDV'!Z:Z)</f>
        <v>4</v>
      </c>
      <c r="AA289" s="16"/>
      <c r="AB289" s="18"/>
      <c r="AI289" s="30" t="e">
        <f t="shared" si="40"/>
        <v>#REF!</v>
      </c>
      <c r="AJ289" s="31" t="e">
        <f t="shared" si="41"/>
        <v>#REF!</v>
      </c>
      <c r="AK289" s="31" t="e">
        <f t="shared" si="42"/>
        <v>#REF!</v>
      </c>
      <c r="AL289" s="31" t="e">
        <f t="shared" si="43"/>
        <v>#REF!</v>
      </c>
      <c r="AM289" s="32" t="e">
        <f t="shared" si="44"/>
        <v>#REF!</v>
      </c>
      <c r="AN289" s="30" t="e">
        <f t="shared" si="61"/>
        <v>#REF!</v>
      </c>
      <c r="AO289" s="31" t="e">
        <f t="shared" si="45"/>
        <v>#REF!</v>
      </c>
      <c r="AP289" s="31" t="e">
        <f t="shared" si="46"/>
        <v>#REF!</v>
      </c>
      <c r="AQ289" s="31" t="e">
        <f t="shared" si="47"/>
        <v>#REF!</v>
      </c>
      <c r="AR289" s="32" t="e">
        <f t="shared" si="48"/>
        <v>#REF!</v>
      </c>
      <c r="AS289" s="30" t="e">
        <f t="shared" si="62"/>
        <v>#REF!</v>
      </c>
      <c r="AT289" s="31" t="e">
        <f t="shared" si="49"/>
        <v>#REF!</v>
      </c>
      <c r="AU289" s="31" t="e">
        <f t="shared" si="50"/>
        <v>#REF!</v>
      </c>
      <c r="AV289" s="31" t="e">
        <f t="shared" si="51"/>
        <v>#REF!</v>
      </c>
      <c r="AW289" s="32" t="e">
        <f t="shared" si="52"/>
        <v>#REF!</v>
      </c>
      <c r="AX289" s="30" t="e">
        <f t="shared" si="63"/>
        <v>#REF!</v>
      </c>
      <c r="AY289" s="31" t="e">
        <f t="shared" si="53"/>
        <v>#REF!</v>
      </c>
      <c r="AZ289" s="31" t="e">
        <f t="shared" si="54"/>
        <v>#REF!</v>
      </c>
      <c r="BA289" s="31" t="e">
        <f t="shared" si="55"/>
        <v>#REF!</v>
      </c>
      <c r="BB289" s="32" t="e">
        <f t="shared" si="56"/>
        <v>#REF!</v>
      </c>
      <c r="BC289" s="30" t="e">
        <f t="shared" si="64"/>
        <v>#REF!</v>
      </c>
      <c r="BD289" s="31" t="e">
        <f t="shared" si="57"/>
        <v>#REF!</v>
      </c>
      <c r="BE289" s="31" t="e">
        <f t="shared" si="58"/>
        <v>#REF!</v>
      </c>
      <c r="BF289" s="31" t="e">
        <f t="shared" si="59"/>
        <v>#REF!</v>
      </c>
      <c r="BG289" s="32" t="e">
        <f t="shared" si="60"/>
        <v>#REF!</v>
      </c>
    </row>
    <row r="290" spans="3:59" ht="15.75" thickBot="1" x14ac:dyDescent="0.3">
      <c r="C290" s="26">
        <v>80</v>
      </c>
      <c r="D290" s="27" t="s">
        <v>389</v>
      </c>
      <c r="E290" s="26">
        <v>57</v>
      </c>
      <c r="F290" s="28" t="s">
        <v>342</v>
      </c>
      <c r="G290" s="26">
        <v>488288</v>
      </c>
      <c r="H290" s="28" t="s">
        <v>351</v>
      </c>
      <c r="I290" s="29"/>
      <c r="K290" s="17">
        <f>SUMIF('RECAP PDV'!$E:$E,$G290,'RECAP PDV'!K:K)</f>
        <v>311.35395</v>
      </c>
      <c r="L290" s="17"/>
      <c r="M290" s="18"/>
      <c r="N290" s="17">
        <f>SUMIF('RECAP PDV'!$E:$E,$G290,'RECAP PDV'!N:N)</f>
        <v>1040.0509999999999</v>
      </c>
      <c r="O290" s="17"/>
      <c r="P290" s="18"/>
      <c r="Q290" s="16"/>
      <c r="R290" s="16"/>
      <c r="S290" s="18"/>
      <c r="T290" s="17">
        <f>SUMIF('RECAP PDV'!$E:$E,$G290,'RECAP PDV'!T:T)</f>
        <v>14</v>
      </c>
      <c r="U290" s="16"/>
      <c r="V290" s="18"/>
      <c r="W290" s="17"/>
      <c r="X290" s="16"/>
      <c r="Y290" s="18"/>
      <c r="Z290" s="17">
        <f>SUMIF('RECAP PDV'!E:E,G290,'RECAP PDV'!Z:Z)</f>
        <v>2</v>
      </c>
      <c r="AA290" s="16"/>
      <c r="AB290" s="18"/>
      <c r="AI290" s="30" t="e">
        <f t="shared" si="40"/>
        <v>#REF!</v>
      </c>
      <c r="AJ290" s="31" t="e">
        <f t="shared" si="41"/>
        <v>#REF!</v>
      </c>
      <c r="AK290" s="31" t="e">
        <f t="shared" si="42"/>
        <v>#REF!</v>
      </c>
      <c r="AL290" s="31" t="e">
        <f t="shared" si="43"/>
        <v>#REF!</v>
      </c>
      <c r="AM290" s="32" t="e">
        <f t="shared" si="44"/>
        <v>#REF!</v>
      </c>
      <c r="AN290" s="30" t="e">
        <f t="shared" si="61"/>
        <v>#REF!</v>
      </c>
      <c r="AO290" s="31" t="e">
        <f t="shared" si="45"/>
        <v>#REF!</v>
      </c>
      <c r="AP290" s="31" t="e">
        <f t="shared" si="46"/>
        <v>#REF!</v>
      </c>
      <c r="AQ290" s="31" t="e">
        <f t="shared" si="47"/>
        <v>#REF!</v>
      </c>
      <c r="AR290" s="32" t="e">
        <f t="shared" si="48"/>
        <v>#REF!</v>
      </c>
      <c r="AS290" s="30" t="e">
        <f t="shared" si="62"/>
        <v>#REF!</v>
      </c>
      <c r="AT290" s="31" t="e">
        <f t="shared" si="49"/>
        <v>#REF!</v>
      </c>
      <c r="AU290" s="31" t="e">
        <f t="shared" si="50"/>
        <v>#REF!</v>
      </c>
      <c r="AV290" s="31" t="e">
        <f t="shared" si="51"/>
        <v>#REF!</v>
      </c>
      <c r="AW290" s="32" t="e">
        <f t="shared" si="52"/>
        <v>#REF!</v>
      </c>
      <c r="AX290" s="30" t="e">
        <f t="shared" si="63"/>
        <v>#REF!</v>
      </c>
      <c r="AY290" s="31" t="e">
        <f t="shared" si="53"/>
        <v>#REF!</v>
      </c>
      <c r="AZ290" s="31" t="e">
        <f t="shared" si="54"/>
        <v>#REF!</v>
      </c>
      <c r="BA290" s="31" t="e">
        <f t="shared" si="55"/>
        <v>#REF!</v>
      </c>
      <c r="BB290" s="32" t="e">
        <f t="shared" si="56"/>
        <v>#REF!</v>
      </c>
      <c r="BC290" s="30" t="e">
        <f t="shared" si="64"/>
        <v>#REF!</v>
      </c>
      <c r="BD290" s="31" t="e">
        <f t="shared" si="57"/>
        <v>#REF!</v>
      </c>
      <c r="BE290" s="31" t="e">
        <f t="shared" si="58"/>
        <v>#REF!</v>
      </c>
      <c r="BF290" s="31" t="e">
        <f t="shared" si="59"/>
        <v>#REF!</v>
      </c>
      <c r="BG290" s="32" t="e">
        <f t="shared" si="60"/>
        <v>#REF!</v>
      </c>
    </row>
    <row r="291" spans="3:59" ht="15.75" thickBot="1" x14ac:dyDescent="0.3">
      <c r="C291" s="26">
        <v>80</v>
      </c>
      <c r="D291" s="27" t="s">
        <v>389</v>
      </c>
      <c r="E291" s="26">
        <v>57</v>
      </c>
      <c r="F291" s="28" t="s">
        <v>342</v>
      </c>
      <c r="G291" s="26">
        <v>588336</v>
      </c>
      <c r="H291" s="28" t="s">
        <v>352</v>
      </c>
      <c r="I291" s="29"/>
      <c r="K291" s="17">
        <f>SUMIF('RECAP PDV'!$E:$E,$G291,'RECAP PDV'!K:K)</f>
        <v>-259.97465999999991</v>
      </c>
      <c r="L291" s="17"/>
      <c r="M291" s="18"/>
      <c r="N291" s="17">
        <f>SUMIF('RECAP PDV'!$E:$E,$G291,'RECAP PDV'!N:N)</f>
        <v>113.60892</v>
      </c>
      <c r="O291" s="17"/>
      <c r="P291" s="18"/>
      <c r="Q291" s="16"/>
      <c r="R291" s="16"/>
      <c r="S291" s="18"/>
      <c r="T291" s="17">
        <f>SUMIF('RECAP PDV'!$E:$E,$G291,'RECAP PDV'!T:T)</f>
        <v>10</v>
      </c>
      <c r="U291" s="16"/>
      <c r="V291" s="18"/>
      <c r="W291" s="17"/>
      <c r="X291" s="16"/>
      <c r="Y291" s="18"/>
      <c r="Z291" s="17">
        <f>SUMIF('RECAP PDV'!E:E,G291,'RECAP PDV'!Z:Z)</f>
        <v>3</v>
      </c>
      <c r="AA291" s="16"/>
      <c r="AB291" s="18"/>
      <c r="AI291" s="30" t="e">
        <f t="shared" si="40"/>
        <v>#REF!</v>
      </c>
      <c r="AJ291" s="31" t="e">
        <f t="shared" si="41"/>
        <v>#REF!</v>
      </c>
      <c r="AK291" s="31" t="e">
        <f t="shared" si="42"/>
        <v>#REF!</v>
      </c>
      <c r="AL291" s="31" t="e">
        <f t="shared" si="43"/>
        <v>#REF!</v>
      </c>
      <c r="AM291" s="32" t="e">
        <f t="shared" si="44"/>
        <v>#REF!</v>
      </c>
      <c r="AN291" s="30" t="e">
        <f t="shared" si="61"/>
        <v>#REF!</v>
      </c>
      <c r="AO291" s="31" t="e">
        <f t="shared" si="45"/>
        <v>#REF!</v>
      </c>
      <c r="AP291" s="31" t="e">
        <f t="shared" si="46"/>
        <v>#REF!</v>
      </c>
      <c r="AQ291" s="31" t="e">
        <f t="shared" si="47"/>
        <v>#REF!</v>
      </c>
      <c r="AR291" s="32" t="e">
        <f t="shared" si="48"/>
        <v>#REF!</v>
      </c>
      <c r="AS291" s="30" t="e">
        <f t="shared" si="62"/>
        <v>#REF!</v>
      </c>
      <c r="AT291" s="31" t="e">
        <f t="shared" si="49"/>
        <v>#REF!</v>
      </c>
      <c r="AU291" s="31" t="e">
        <f t="shared" si="50"/>
        <v>#REF!</v>
      </c>
      <c r="AV291" s="31" t="e">
        <f t="shared" si="51"/>
        <v>#REF!</v>
      </c>
      <c r="AW291" s="32" t="e">
        <f t="shared" si="52"/>
        <v>#REF!</v>
      </c>
      <c r="AX291" s="30" t="e">
        <f t="shared" si="63"/>
        <v>#REF!</v>
      </c>
      <c r="AY291" s="31" t="e">
        <f t="shared" si="53"/>
        <v>#REF!</v>
      </c>
      <c r="AZ291" s="31" t="e">
        <f t="shared" si="54"/>
        <v>#REF!</v>
      </c>
      <c r="BA291" s="31" t="e">
        <f t="shared" si="55"/>
        <v>#REF!</v>
      </c>
      <c r="BB291" s="32" t="e">
        <f t="shared" si="56"/>
        <v>#REF!</v>
      </c>
      <c r="BC291" s="30" t="e">
        <f t="shared" si="64"/>
        <v>#REF!</v>
      </c>
      <c r="BD291" s="31" t="e">
        <f t="shared" si="57"/>
        <v>#REF!</v>
      </c>
      <c r="BE291" s="31" t="e">
        <f t="shared" si="58"/>
        <v>#REF!</v>
      </c>
      <c r="BF291" s="31" t="e">
        <f t="shared" si="59"/>
        <v>#REF!</v>
      </c>
      <c r="BG291" s="32" t="e">
        <f t="shared" si="60"/>
        <v>#REF!</v>
      </c>
    </row>
    <row r="292" spans="3:59" ht="15.75" thickBot="1" x14ac:dyDescent="0.3">
      <c r="C292" s="26">
        <v>80</v>
      </c>
      <c r="D292" s="27" t="s">
        <v>389</v>
      </c>
      <c r="E292" s="26">
        <v>57</v>
      </c>
      <c r="F292" s="28" t="s">
        <v>342</v>
      </c>
      <c r="G292" s="26">
        <v>588396</v>
      </c>
      <c r="H292" s="33" t="s">
        <v>353</v>
      </c>
      <c r="I292" s="29"/>
      <c r="K292" s="17">
        <f>SUMIF('RECAP PDV'!$E:$E,$G292,'RECAP PDV'!K:K)</f>
        <v>121.33356000000001</v>
      </c>
      <c r="L292" s="17"/>
      <c r="M292" s="18"/>
      <c r="N292" s="17">
        <f>SUMIF('RECAP PDV'!$E:$E,$G292,'RECAP PDV'!N:N)</f>
        <v>315.25702000000001</v>
      </c>
      <c r="O292" s="17"/>
      <c r="P292" s="18"/>
      <c r="Q292" s="16"/>
      <c r="R292" s="16"/>
      <c r="S292" s="18"/>
      <c r="T292" s="17">
        <f>SUMIF('RECAP PDV'!$E:$E,$G292,'RECAP PDV'!T:T)</f>
        <v>6</v>
      </c>
      <c r="U292" s="16"/>
      <c r="V292" s="18"/>
      <c r="W292" s="17"/>
      <c r="X292" s="16"/>
      <c r="Y292" s="18"/>
      <c r="Z292" s="17">
        <f>SUMIF('RECAP PDV'!E:E,G292,'RECAP PDV'!Z:Z)</f>
        <v>2</v>
      </c>
      <c r="AA292" s="16"/>
      <c r="AB292" s="18"/>
      <c r="AI292" s="30" t="e">
        <f t="shared" si="40"/>
        <v>#REF!</v>
      </c>
      <c r="AJ292" s="31" t="e">
        <f t="shared" si="41"/>
        <v>#REF!</v>
      </c>
      <c r="AK292" s="31" t="e">
        <f t="shared" si="42"/>
        <v>#REF!</v>
      </c>
      <c r="AL292" s="31" t="e">
        <f t="shared" si="43"/>
        <v>#REF!</v>
      </c>
      <c r="AM292" s="32" t="e">
        <f t="shared" si="44"/>
        <v>#REF!</v>
      </c>
      <c r="AN292" s="30" t="e">
        <f t="shared" si="61"/>
        <v>#REF!</v>
      </c>
      <c r="AO292" s="31" t="e">
        <f t="shared" si="45"/>
        <v>#REF!</v>
      </c>
      <c r="AP292" s="31" t="e">
        <f t="shared" si="46"/>
        <v>#REF!</v>
      </c>
      <c r="AQ292" s="31" t="e">
        <f t="shared" si="47"/>
        <v>#REF!</v>
      </c>
      <c r="AR292" s="32" t="e">
        <f t="shared" si="48"/>
        <v>#REF!</v>
      </c>
      <c r="AS292" s="30" t="e">
        <f t="shared" si="62"/>
        <v>#REF!</v>
      </c>
      <c r="AT292" s="31" t="e">
        <f t="shared" si="49"/>
        <v>#REF!</v>
      </c>
      <c r="AU292" s="31" t="e">
        <f t="shared" si="50"/>
        <v>#REF!</v>
      </c>
      <c r="AV292" s="31" t="e">
        <f t="shared" si="51"/>
        <v>#REF!</v>
      </c>
      <c r="AW292" s="32" t="e">
        <f t="shared" si="52"/>
        <v>#REF!</v>
      </c>
      <c r="AX292" s="30" t="e">
        <f t="shared" si="63"/>
        <v>#REF!</v>
      </c>
      <c r="AY292" s="31" t="e">
        <f t="shared" si="53"/>
        <v>#REF!</v>
      </c>
      <c r="AZ292" s="31" t="e">
        <f t="shared" si="54"/>
        <v>#REF!</v>
      </c>
      <c r="BA292" s="31" t="e">
        <f t="shared" si="55"/>
        <v>#REF!</v>
      </c>
      <c r="BB292" s="32" t="e">
        <f t="shared" si="56"/>
        <v>#REF!</v>
      </c>
      <c r="BC292" s="30" t="e">
        <f t="shared" si="64"/>
        <v>#REF!</v>
      </c>
      <c r="BD292" s="31" t="e">
        <f t="shared" si="57"/>
        <v>#REF!</v>
      </c>
      <c r="BE292" s="31" t="e">
        <f t="shared" si="58"/>
        <v>#REF!</v>
      </c>
      <c r="BF292" s="31" t="e">
        <f t="shared" si="59"/>
        <v>#REF!</v>
      </c>
      <c r="BG292" s="32" t="e">
        <f t="shared" si="60"/>
        <v>#REF!</v>
      </c>
    </row>
    <row r="293" spans="3:59" ht="15.75" thickBot="1" x14ac:dyDescent="0.3">
      <c r="C293" s="26">
        <v>80</v>
      </c>
      <c r="D293" s="27" t="s">
        <v>389</v>
      </c>
      <c r="E293" s="26">
        <v>57</v>
      </c>
      <c r="F293" s="28" t="s">
        <v>342</v>
      </c>
      <c r="G293" s="26">
        <v>488451</v>
      </c>
      <c r="H293" s="28" t="s">
        <v>354</v>
      </c>
      <c r="I293" s="29"/>
      <c r="K293" s="17">
        <f>SUMIF('RECAP PDV'!$E:$E,$G293,'RECAP PDV'!K:K)</f>
        <v>158.02675000000005</v>
      </c>
      <c r="L293" s="17"/>
      <c r="M293" s="18"/>
      <c r="N293" s="17">
        <f>SUMIF('RECAP PDV'!$E:$E,$G293,'RECAP PDV'!N:N)</f>
        <v>399.25315000000001</v>
      </c>
      <c r="O293" s="17"/>
      <c r="P293" s="18"/>
      <c r="Q293" s="16"/>
      <c r="R293" s="16"/>
      <c r="S293" s="18"/>
      <c r="T293" s="17">
        <f>SUMIF('RECAP PDV'!$E:$E,$G293,'RECAP PDV'!T:T)</f>
        <v>11</v>
      </c>
      <c r="U293" s="16"/>
      <c r="V293" s="18"/>
      <c r="W293" s="17"/>
      <c r="X293" s="16"/>
      <c r="Y293" s="18"/>
      <c r="Z293" s="17">
        <f>SUMIF('RECAP PDV'!E:E,G293,'RECAP PDV'!Z:Z)</f>
        <v>-2</v>
      </c>
      <c r="AA293" s="16"/>
      <c r="AB293" s="18"/>
      <c r="AI293" s="30" t="e">
        <f t="shared" si="40"/>
        <v>#REF!</v>
      </c>
      <c r="AJ293" s="31" t="e">
        <f t="shared" si="41"/>
        <v>#REF!</v>
      </c>
      <c r="AK293" s="31" t="e">
        <f t="shared" si="42"/>
        <v>#REF!</v>
      </c>
      <c r="AL293" s="31" t="e">
        <f t="shared" si="43"/>
        <v>#REF!</v>
      </c>
      <c r="AM293" s="32" t="e">
        <f t="shared" si="44"/>
        <v>#REF!</v>
      </c>
      <c r="AN293" s="30" t="e">
        <f t="shared" si="61"/>
        <v>#REF!</v>
      </c>
      <c r="AO293" s="31" t="e">
        <f t="shared" si="45"/>
        <v>#REF!</v>
      </c>
      <c r="AP293" s="31" t="e">
        <f t="shared" si="46"/>
        <v>#REF!</v>
      </c>
      <c r="AQ293" s="31" t="e">
        <f t="shared" si="47"/>
        <v>#REF!</v>
      </c>
      <c r="AR293" s="32" t="e">
        <f t="shared" si="48"/>
        <v>#REF!</v>
      </c>
      <c r="AS293" s="30" t="e">
        <f t="shared" si="62"/>
        <v>#REF!</v>
      </c>
      <c r="AT293" s="31" t="e">
        <f t="shared" si="49"/>
        <v>#REF!</v>
      </c>
      <c r="AU293" s="31" t="e">
        <f t="shared" si="50"/>
        <v>#REF!</v>
      </c>
      <c r="AV293" s="31" t="e">
        <f t="shared" si="51"/>
        <v>#REF!</v>
      </c>
      <c r="AW293" s="32" t="e">
        <f t="shared" si="52"/>
        <v>#REF!</v>
      </c>
      <c r="AX293" s="30" t="e">
        <f t="shared" si="63"/>
        <v>#REF!</v>
      </c>
      <c r="AY293" s="31" t="e">
        <f t="shared" si="53"/>
        <v>#REF!</v>
      </c>
      <c r="AZ293" s="31" t="e">
        <f t="shared" si="54"/>
        <v>#REF!</v>
      </c>
      <c r="BA293" s="31" t="e">
        <f t="shared" si="55"/>
        <v>#REF!</v>
      </c>
      <c r="BB293" s="32" t="e">
        <f t="shared" si="56"/>
        <v>#REF!</v>
      </c>
      <c r="BC293" s="30" t="e">
        <f t="shared" si="64"/>
        <v>#REF!</v>
      </c>
      <c r="BD293" s="31" t="e">
        <f t="shared" si="57"/>
        <v>#REF!</v>
      </c>
      <c r="BE293" s="31" t="e">
        <f t="shared" si="58"/>
        <v>#REF!</v>
      </c>
      <c r="BF293" s="31" t="e">
        <f t="shared" si="59"/>
        <v>#REF!</v>
      </c>
      <c r="BG293" s="32" t="e">
        <f t="shared" si="60"/>
        <v>#REF!</v>
      </c>
    </row>
    <row r="294" spans="3:59" ht="15.75" thickBot="1" x14ac:dyDescent="0.3">
      <c r="C294" s="26">
        <v>80</v>
      </c>
      <c r="D294" s="27" t="s">
        <v>389</v>
      </c>
      <c r="E294" s="26">
        <v>57</v>
      </c>
      <c r="F294" s="28" t="s">
        <v>342</v>
      </c>
      <c r="G294" s="26">
        <v>588501</v>
      </c>
      <c r="H294" s="28" t="s">
        <v>355</v>
      </c>
      <c r="I294" s="29"/>
      <c r="K294" s="17">
        <f>SUMIF('RECAP PDV'!$E:$E,$G294,'RECAP PDV'!K:K)</f>
        <v>831.44542999999999</v>
      </c>
      <c r="L294" s="17"/>
      <c r="M294" s="18"/>
      <c r="N294" s="17">
        <f>SUMIF('RECAP PDV'!$E:$E,$G294,'RECAP PDV'!N:N)</f>
        <v>2172.2320399999999</v>
      </c>
      <c r="O294" s="17"/>
      <c r="P294" s="18"/>
      <c r="Q294" s="16"/>
      <c r="R294" s="16"/>
      <c r="S294" s="18"/>
      <c r="T294" s="17">
        <f>SUMIF('RECAP PDV'!$E:$E,$G294,'RECAP PDV'!T:T)</f>
        <v>16</v>
      </c>
      <c r="U294" s="16"/>
      <c r="V294" s="18"/>
      <c r="W294" s="17"/>
      <c r="X294" s="16"/>
      <c r="Y294" s="18"/>
      <c r="Z294" s="17">
        <f>SUMIF('RECAP PDV'!E:E,G294,'RECAP PDV'!Z:Z)</f>
        <v>7</v>
      </c>
      <c r="AA294" s="16"/>
      <c r="AB294" s="18"/>
      <c r="AI294" s="30" t="e">
        <f t="shared" si="40"/>
        <v>#REF!</v>
      </c>
      <c r="AJ294" s="31" t="e">
        <f t="shared" si="41"/>
        <v>#REF!</v>
      </c>
      <c r="AK294" s="31" t="e">
        <f t="shared" si="42"/>
        <v>#REF!</v>
      </c>
      <c r="AL294" s="31" t="e">
        <f t="shared" si="43"/>
        <v>#REF!</v>
      </c>
      <c r="AM294" s="32" t="e">
        <f t="shared" si="44"/>
        <v>#REF!</v>
      </c>
      <c r="AN294" s="30" t="e">
        <f t="shared" si="61"/>
        <v>#REF!</v>
      </c>
      <c r="AO294" s="31" t="e">
        <f t="shared" si="45"/>
        <v>#REF!</v>
      </c>
      <c r="AP294" s="31" t="e">
        <f t="shared" si="46"/>
        <v>#REF!</v>
      </c>
      <c r="AQ294" s="31" t="e">
        <f t="shared" si="47"/>
        <v>#REF!</v>
      </c>
      <c r="AR294" s="32" t="e">
        <f t="shared" si="48"/>
        <v>#REF!</v>
      </c>
      <c r="AS294" s="30" t="e">
        <f t="shared" si="62"/>
        <v>#REF!</v>
      </c>
      <c r="AT294" s="31" t="e">
        <f t="shared" si="49"/>
        <v>#REF!</v>
      </c>
      <c r="AU294" s="31" t="e">
        <f t="shared" si="50"/>
        <v>#REF!</v>
      </c>
      <c r="AV294" s="31" t="e">
        <f t="shared" si="51"/>
        <v>#REF!</v>
      </c>
      <c r="AW294" s="32" t="e">
        <f t="shared" si="52"/>
        <v>#REF!</v>
      </c>
      <c r="AX294" s="30" t="e">
        <f t="shared" si="63"/>
        <v>#REF!</v>
      </c>
      <c r="AY294" s="31" t="e">
        <f t="shared" si="53"/>
        <v>#REF!</v>
      </c>
      <c r="AZ294" s="31" t="e">
        <f t="shared" si="54"/>
        <v>#REF!</v>
      </c>
      <c r="BA294" s="31" t="e">
        <f t="shared" si="55"/>
        <v>#REF!</v>
      </c>
      <c r="BB294" s="32" t="e">
        <f t="shared" si="56"/>
        <v>#REF!</v>
      </c>
      <c r="BC294" s="30" t="e">
        <f t="shared" si="64"/>
        <v>#REF!</v>
      </c>
      <c r="BD294" s="31" t="e">
        <f t="shared" si="57"/>
        <v>#REF!</v>
      </c>
      <c r="BE294" s="31" t="e">
        <f t="shared" si="58"/>
        <v>#REF!</v>
      </c>
      <c r="BF294" s="31" t="e">
        <f t="shared" si="59"/>
        <v>#REF!</v>
      </c>
      <c r="BG294" s="32" t="e">
        <f t="shared" si="60"/>
        <v>#REF!</v>
      </c>
    </row>
    <row r="295" spans="3:59" ht="15.75" thickBot="1" x14ac:dyDescent="0.3">
      <c r="C295" s="26">
        <v>80</v>
      </c>
      <c r="D295" s="27" t="s">
        <v>389</v>
      </c>
      <c r="E295" s="26">
        <v>57</v>
      </c>
      <c r="F295" s="28" t="s">
        <v>342</v>
      </c>
      <c r="G295" s="26">
        <v>488511</v>
      </c>
      <c r="H295" s="28" t="s">
        <v>356</v>
      </c>
      <c r="I295" s="29"/>
      <c r="K295" s="17">
        <f>SUMIF('RECAP PDV'!$E:$E,$G295,'RECAP PDV'!K:K)</f>
        <v>-133.37765999999999</v>
      </c>
      <c r="L295" s="17"/>
      <c r="M295" s="18"/>
      <c r="N295" s="17">
        <f>SUMIF('RECAP PDV'!$E:$E,$G295,'RECAP PDV'!N:N)</f>
        <v>143.30000000000001</v>
      </c>
      <c r="O295" s="17"/>
      <c r="P295" s="18"/>
      <c r="Q295" s="16"/>
      <c r="R295" s="16"/>
      <c r="S295" s="18"/>
      <c r="T295" s="17">
        <f>SUMIF('RECAP PDV'!$E:$E,$G295,'RECAP PDV'!T:T)</f>
        <v>1</v>
      </c>
      <c r="U295" s="16"/>
      <c r="V295" s="18"/>
      <c r="W295" s="17"/>
      <c r="X295" s="16"/>
      <c r="Y295" s="18"/>
      <c r="Z295" s="17">
        <f>SUMIF('RECAP PDV'!E:E,G295,'RECAP PDV'!Z:Z)</f>
        <v>0</v>
      </c>
      <c r="AA295" s="16"/>
      <c r="AB295" s="18"/>
      <c r="AI295" s="30" t="e">
        <f t="shared" si="40"/>
        <v>#REF!</v>
      </c>
      <c r="AJ295" s="31" t="e">
        <f t="shared" si="41"/>
        <v>#REF!</v>
      </c>
      <c r="AK295" s="31" t="e">
        <f t="shared" si="42"/>
        <v>#REF!</v>
      </c>
      <c r="AL295" s="31" t="e">
        <f t="shared" si="43"/>
        <v>#REF!</v>
      </c>
      <c r="AM295" s="32" t="e">
        <f t="shared" si="44"/>
        <v>#REF!</v>
      </c>
      <c r="AN295" s="30" t="e">
        <f t="shared" si="61"/>
        <v>#REF!</v>
      </c>
      <c r="AO295" s="31" t="e">
        <f t="shared" si="45"/>
        <v>#REF!</v>
      </c>
      <c r="AP295" s="31" t="e">
        <f t="shared" si="46"/>
        <v>#REF!</v>
      </c>
      <c r="AQ295" s="31" t="e">
        <f t="shared" si="47"/>
        <v>#REF!</v>
      </c>
      <c r="AR295" s="32" t="e">
        <f t="shared" si="48"/>
        <v>#REF!</v>
      </c>
      <c r="AS295" s="30" t="e">
        <f t="shared" si="62"/>
        <v>#REF!</v>
      </c>
      <c r="AT295" s="31" t="e">
        <f t="shared" si="49"/>
        <v>#REF!</v>
      </c>
      <c r="AU295" s="31" t="e">
        <f t="shared" si="50"/>
        <v>#REF!</v>
      </c>
      <c r="AV295" s="31" t="e">
        <f t="shared" si="51"/>
        <v>#REF!</v>
      </c>
      <c r="AW295" s="32" t="e">
        <f t="shared" si="52"/>
        <v>#REF!</v>
      </c>
      <c r="AX295" s="30" t="e">
        <f t="shared" si="63"/>
        <v>#REF!</v>
      </c>
      <c r="AY295" s="31" t="e">
        <f t="shared" si="53"/>
        <v>#REF!</v>
      </c>
      <c r="AZ295" s="31" t="e">
        <f t="shared" si="54"/>
        <v>#REF!</v>
      </c>
      <c r="BA295" s="31" t="e">
        <f t="shared" si="55"/>
        <v>#REF!</v>
      </c>
      <c r="BB295" s="32" t="e">
        <f t="shared" si="56"/>
        <v>#REF!</v>
      </c>
      <c r="BC295" s="30" t="e">
        <f t="shared" si="64"/>
        <v>#REF!</v>
      </c>
      <c r="BD295" s="31" t="e">
        <f t="shared" si="57"/>
        <v>#REF!</v>
      </c>
      <c r="BE295" s="31" t="e">
        <f t="shared" si="58"/>
        <v>#REF!</v>
      </c>
      <c r="BF295" s="31" t="e">
        <f t="shared" si="59"/>
        <v>#REF!</v>
      </c>
      <c r="BG295" s="32" t="e">
        <f t="shared" si="60"/>
        <v>#REF!</v>
      </c>
    </row>
    <row r="296" spans="3:59" ht="15.75" thickBot="1" x14ac:dyDescent="0.3">
      <c r="C296" s="26">
        <v>80</v>
      </c>
      <c r="D296" s="27" t="s">
        <v>389</v>
      </c>
      <c r="E296" s="26">
        <v>57</v>
      </c>
      <c r="F296" s="28" t="s">
        <v>342</v>
      </c>
      <c r="G296" s="26">
        <v>488561</v>
      </c>
      <c r="H296" s="28" t="s">
        <v>357</v>
      </c>
      <c r="I296" s="29"/>
      <c r="K296" s="17">
        <f>SUMIF('RECAP PDV'!$E:$E,$G296,'RECAP PDV'!K:K)</f>
        <v>414.75653000000017</v>
      </c>
      <c r="L296" s="17"/>
      <c r="M296" s="18"/>
      <c r="N296" s="17">
        <f>SUMIF('RECAP PDV'!$E:$E,$G296,'RECAP PDV'!N:N)</f>
        <v>787.92827</v>
      </c>
      <c r="O296" s="17"/>
      <c r="P296" s="18"/>
      <c r="Q296" s="16"/>
      <c r="R296" s="16"/>
      <c r="S296" s="18"/>
      <c r="T296" s="17">
        <f>SUMIF('RECAP PDV'!$E:$E,$G296,'RECAP PDV'!T:T)</f>
        <v>23</v>
      </c>
      <c r="U296" s="16"/>
      <c r="V296" s="18"/>
      <c r="W296" s="17"/>
      <c r="X296" s="16"/>
      <c r="Y296" s="18"/>
      <c r="Z296" s="17">
        <f>SUMIF('RECAP PDV'!E:E,G296,'RECAP PDV'!Z:Z)</f>
        <v>0</v>
      </c>
      <c r="AA296" s="16"/>
      <c r="AB296" s="18"/>
      <c r="AI296" s="30" t="e">
        <f t="shared" si="40"/>
        <v>#REF!</v>
      </c>
      <c r="AJ296" s="31" t="e">
        <f t="shared" si="41"/>
        <v>#REF!</v>
      </c>
      <c r="AK296" s="31" t="e">
        <f t="shared" si="42"/>
        <v>#REF!</v>
      </c>
      <c r="AL296" s="31" t="e">
        <f t="shared" si="43"/>
        <v>#REF!</v>
      </c>
      <c r="AM296" s="32" t="e">
        <f t="shared" si="44"/>
        <v>#REF!</v>
      </c>
      <c r="AN296" s="30" t="e">
        <f t="shared" si="61"/>
        <v>#REF!</v>
      </c>
      <c r="AO296" s="31" t="e">
        <f t="shared" si="45"/>
        <v>#REF!</v>
      </c>
      <c r="AP296" s="31" t="e">
        <f t="shared" si="46"/>
        <v>#REF!</v>
      </c>
      <c r="AQ296" s="31" t="e">
        <f t="shared" si="47"/>
        <v>#REF!</v>
      </c>
      <c r="AR296" s="32" t="e">
        <f t="shared" si="48"/>
        <v>#REF!</v>
      </c>
      <c r="AS296" s="30" t="e">
        <f t="shared" si="62"/>
        <v>#REF!</v>
      </c>
      <c r="AT296" s="31" t="e">
        <f t="shared" si="49"/>
        <v>#REF!</v>
      </c>
      <c r="AU296" s="31" t="e">
        <f t="shared" si="50"/>
        <v>#REF!</v>
      </c>
      <c r="AV296" s="31" t="e">
        <f t="shared" si="51"/>
        <v>#REF!</v>
      </c>
      <c r="AW296" s="32" t="e">
        <f t="shared" si="52"/>
        <v>#REF!</v>
      </c>
      <c r="AX296" s="30" t="e">
        <f t="shared" si="63"/>
        <v>#REF!</v>
      </c>
      <c r="AY296" s="31" t="e">
        <f t="shared" si="53"/>
        <v>#REF!</v>
      </c>
      <c r="AZ296" s="31" t="e">
        <f t="shared" si="54"/>
        <v>#REF!</v>
      </c>
      <c r="BA296" s="31" t="e">
        <f t="shared" si="55"/>
        <v>#REF!</v>
      </c>
      <c r="BB296" s="32" t="e">
        <f t="shared" si="56"/>
        <v>#REF!</v>
      </c>
      <c r="BC296" s="30" t="e">
        <f t="shared" si="64"/>
        <v>#REF!</v>
      </c>
      <c r="BD296" s="31" t="e">
        <f t="shared" si="57"/>
        <v>#REF!</v>
      </c>
      <c r="BE296" s="31" t="e">
        <f t="shared" si="58"/>
        <v>#REF!</v>
      </c>
      <c r="BF296" s="31" t="e">
        <f t="shared" si="59"/>
        <v>#REF!</v>
      </c>
      <c r="BG296" s="32" t="e">
        <f t="shared" si="60"/>
        <v>#REF!</v>
      </c>
    </row>
    <row r="297" spans="3:59" ht="15.75" thickBot="1" x14ac:dyDescent="0.3">
      <c r="C297" s="26">
        <v>80</v>
      </c>
      <c r="D297" s="27" t="s">
        <v>389</v>
      </c>
      <c r="E297" s="26">
        <v>57</v>
      </c>
      <c r="F297" s="28" t="s">
        <v>342</v>
      </c>
      <c r="G297" s="26">
        <v>588631</v>
      </c>
      <c r="H297" s="28" t="s">
        <v>358</v>
      </c>
      <c r="I297" s="29"/>
      <c r="K297" s="17">
        <f>SUMIF('RECAP PDV'!$E:$E,$G297,'RECAP PDV'!K:K)</f>
        <v>143.70761000000007</v>
      </c>
      <c r="L297" s="17"/>
      <c r="M297" s="18"/>
      <c r="N297" s="17">
        <f>SUMIF('RECAP PDV'!$E:$E,$G297,'RECAP PDV'!N:N)</f>
        <v>621.58569999999997</v>
      </c>
      <c r="O297" s="17"/>
      <c r="P297" s="18"/>
      <c r="Q297" s="16"/>
      <c r="R297" s="16"/>
      <c r="S297" s="18"/>
      <c r="T297" s="17">
        <f>SUMIF('RECAP PDV'!$E:$E,$G297,'RECAP PDV'!T:T)</f>
        <v>14</v>
      </c>
      <c r="U297" s="16"/>
      <c r="V297" s="18"/>
      <c r="W297" s="17"/>
      <c r="X297" s="16"/>
      <c r="Y297" s="18"/>
      <c r="Z297" s="17">
        <f>SUMIF('RECAP PDV'!E:E,G297,'RECAP PDV'!Z:Z)</f>
        <v>7</v>
      </c>
      <c r="AA297" s="16"/>
      <c r="AB297" s="18"/>
      <c r="AI297" s="30" t="e">
        <f t="shared" si="40"/>
        <v>#REF!</v>
      </c>
      <c r="AJ297" s="31" t="e">
        <f t="shared" si="41"/>
        <v>#REF!</v>
      </c>
      <c r="AK297" s="31" t="e">
        <f t="shared" si="42"/>
        <v>#REF!</v>
      </c>
      <c r="AL297" s="31" t="e">
        <f t="shared" si="43"/>
        <v>#REF!</v>
      </c>
      <c r="AM297" s="32" t="e">
        <f t="shared" si="44"/>
        <v>#REF!</v>
      </c>
      <c r="AN297" s="30" t="e">
        <f t="shared" si="61"/>
        <v>#REF!</v>
      </c>
      <c r="AO297" s="31" t="e">
        <f t="shared" si="45"/>
        <v>#REF!</v>
      </c>
      <c r="AP297" s="31" t="e">
        <f t="shared" si="46"/>
        <v>#REF!</v>
      </c>
      <c r="AQ297" s="31" t="e">
        <f t="shared" si="47"/>
        <v>#REF!</v>
      </c>
      <c r="AR297" s="32" t="e">
        <f t="shared" si="48"/>
        <v>#REF!</v>
      </c>
      <c r="AS297" s="30" t="e">
        <f t="shared" si="62"/>
        <v>#REF!</v>
      </c>
      <c r="AT297" s="31" t="e">
        <f t="shared" si="49"/>
        <v>#REF!</v>
      </c>
      <c r="AU297" s="31" t="e">
        <f t="shared" si="50"/>
        <v>#REF!</v>
      </c>
      <c r="AV297" s="31" t="e">
        <f t="shared" si="51"/>
        <v>#REF!</v>
      </c>
      <c r="AW297" s="32" t="e">
        <f t="shared" si="52"/>
        <v>#REF!</v>
      </c>
      <c r="AX297" s="30" t="e">
        <f t="shared" si="63"/>
        <v>#REF!</v>
      </c>
      <c r="AY297" s="31" t="e">
        <f t="shared" si="53"/>
        <v>#REF!</v>
      </c>
      <c r="AZ297" s="31" t="e">
        <f t="shared" si="54"/>
        <v>#REF!</v>
      </c>
      <c r="BA297" s="31" t="e">
        <f t="shared" si="55"/>
        <v>#REF!</v>
      </c>
      <c r="BB297" s="32" t="e">
        <f t="shared" si="56"/>
        <v>#REF!</v>
      </c>
      <c r="BC297" s="30" t="e">
        <f t="shared" si="64"/>
        <v>#REF!</v>
      </c>
      <c r="BD297" s="31" t="e">
        <f t="shared" si="57"/>
        <v>#REF!</v>
      </c>
      <c r="BE297" s="31" t="e">
        <f t="shared" si="58"/>
        <v>#REF!</v>
      </c>
      <c r="BF297" s="31" t="e">
        <f t="shared" si="59"/>
        <v>#REF!</v>
      </c>
      <c r="BG297" s="32" t="e">
        <f t="shared" si="60"/>
        <v>#REF!</v>
      </c>
    </row>
    <row r="298" spans="3:59" ht="15.75" thickBot="1" x14ac:dyDescent="0.3">
      <c r="C298" s="26">
        <v>80</v>
      </c>
      <c r="D298" s="27" t="s">
        <v>389</v>
      </c>
      <c r="E298" s="26">
        <v>57</v>
      </c>
      <c r="F298" s="28" t="s">
        <v>342</v>
      </c>
      <c r="G298" s="26">
        <v>488706</v>
      </c>
      <c r="H298" s="28" t="s">
        <v>359</v>
      </c>
      <c r="I298" s="29"/>
      <c r="K298" s="17">
        <f>SUMIF('RECAP PDV'!$E:$E,$G298,'RECAP PDV'!K:K)</f>
        <v>-366.75500999999997</v>
      </c>
      <c r="L298" s="17"/>
      <c r="M298" s="18"/>
      <c r="N298" s="17">
        <f>SUMIF('RECAP PDV'!$E:$E,$G298,'RECAP PDV'!N:N)</f>
        <v>356.06400000000002</v>
      </c>
      <c r="O298" s="17"/>
      <c r="P298" s="18"/>
      <c r="Q298" s="16"/>
      <c r="R298" s="16"/>
      <c r="S298" s="18"/>
      <c r="T298" s="17">
        <f>SUMIF('RECAP PDV'!$E:$E,$G298,'RECAP PDV'!T:T)</f>
        <v>11</v>
      </c>
      <c r="U298" s="16"/>
      <c r="V298" s="18"/>
      <c r="W298" s="17"/>
      <c r="X298" s="16"/>
      <c r="Y298" s="18"/>
      <c r="Z298" s="17">
        <f>SUMIF('RECAP PDV'!E:E,G298,'RECAP PDV'!Z:Z)</f>
        <v>7</v>
      </c>
      <c r="AA298" s="16"/>
      <c r="AB298" s="18"/>
      <c r="AI298" s="30" t="e">
        <f t="shared" si="40"/>
        <v>#REF!</v>
      </c>
      <c r="AJ298" s="31" t="e">
        <f t="shared" si="41"/>
        <v>#REF!</v>
      </c>
      <c r="AK298" s="31" t="e">
        <f t="shared" si="42"/>
        <v>#REF!</v>
      </c>
      <c r="AL298" s="31" t="e">
        <f t="shared" si="43"/>
        <v>#REF!</v>
      </c>
      <c r="AM298" s="32" t="e">
        <f t="shared" si="44"/>
        <v>#REF!</v>
      </c>
      <c r="AN298" s="30" t="e">
        <f t="shared" si="61"/>
        <v>#REF!</v>
      </c>
      <c r="AO298" s="31" t="e">
        <f t="shared" si="45"/>
        <v>#REF!</v>
      </c>
      <c r="AP298" s="31" t="e">
        <f t="shared" si="46"/>
        <v>#REF!</v>
      </c>
      <c r="AQ298" s="31" t="e">
        <f t="shared" si="47"/>
        <v>#REF!</v>
      </c>
      <c r="AR298" s="32" t="e">
        <f t="shared" si="48"/>
        <v>#REF!</v>
      </c>
      <c r="AS298" s="30" t="e">
        <f t="shared" si="62"/>
        <v>#REF!</v>
      </c>
      <c r="AT298" s="31" t="e">
        <f t="shared" si="49"/>
        <v>#REF!</v>
      </c>
      <c r="AU298" s="31" t="e">
        <f t="shared" si="50"/>
        <v>#REF!</v>
      </c>
      <c r="AV298" s="31" t="e">
        <f t="shared" si="51"/>
        <v>#REF!</v>
      </c>
      <c r="AW298" s="32" t="e">
        <f t="shared" si="52"/>
        <v>#REF!</v>
      </c>
      <c r="AX298" s="30" t="e">
        <f t="shared" si="63"/>
        <v>#REF!</v>
      </c>
      <c r="AY298" s="31" t="e">
        <f t="shared" si="53"/>
        <v>#REF!</v>
      </c>
      <c r="AZ298" s="31" t="e">
        <f t="shared" si="54"/>
        <v>#REF!</v>
      </c>
      <c r="BA298" s="31" t="e">
        <f t="shared" si="55"/>
        <v>#REF!</v>
      </c>
      <c r="BB298" s="32" t="e">
        <f t="shared" si="56"/>
        <v>#REF!</v>
      </c>
      <c r="BC298" s="30" t="e">
        <f t="shared" si="64"/>
        <v>#REF!</v>
      </c>
      <c r="BD298" s="31" t="e">
        <f t="shared" si="57"/>
        <v>#REF!</v>
      </c>
      <c r="BE298" s="31" t="e">
        <f t="shared" si="58"/>
        <v>#REF!</v>
      </c>
      <c r="BF298" s="31" t="e">
        <f t="shared" si="59"/>
        <v>#REF!</v>
      </c>
      <c r="BG298" s="32" t="e">
        <f t="shared" si="60"/>
        <v>#REF!</v>
      </c>
    </row>
    <row r="299" spans="3:59" ht="15.75" thickBot="1" x14ac:dyDescent="0.3">
      <c r="C299" s="26">
        <v>80</v>
      </c>
      <c r="D299" s="27" t="s">
        <v>389</v>
      </c>
      <c r="E299" s="26">
        <v>57</v>
      </c>
      <c r="F299" s="28" t="s">
        <v>342</v>
      </c>
      <c r="G299" s="26">
        <v>588716</v>
      </c>
      <c r="H299" s="28" t="s">
        <v>360</v>
      </c>
      <c r="I299" s="29"/>
      <c r="K299" s="17">
        <f>SUMIF('RECAP PDV'!$E:$E,$G299,'RECAP PDV'!K:K)</f>
        <v>199.37035</v>
      </c>
      <c r="L299" s="17"/>
      <c r="M299" s="18"/>
      <c r="N299" s="17">
        <f>SUMIF('RECAP PDV'!$E:$E,$G299,'RECAP PDV'!N:N)</f>
        <v>122.84310000000001</v>
      </c>
      <c r="O299" s="17"/>
      <c r="P299" s="18"/>
      <c r="Q299" s="16"/>
      <c r="R299" s="16"/>
      <c r="S299" s="18"/>
      <c r="T299" s="17">
        <f>SUMIF('RECAP PDV'!$E:$E,$G299,'RECAP PDV'!T:T)</f>
        <v>5</v>
      </c>
      <c r="U299" s="16"/>
      <c r="V299" s="18"/>
      <c r="W299" s="17"/>
      <c r="X299" s="16"/>
      <c r="Y299" s="18"/>
      <c r="Z299" s="17">
        <f>SUMIF('RECAP PDV'!E:E,G299,'RECAP PDV'!Z:Z)</f>
        <v>-7</v>
      </c>
      <c r="AA299" s="16"/>
      <c r="AB299" s="18"/>
      <c r="AI299" s="30" t="e">
        <f t="shared" si="40"/>
        <v>#REF!</v>
      </c>
      <c r="AJ299" s="31" t="e">
        <f t="shared" si="41"/>
        <v>#REF!</v>
      </c>
      <c r="AK299" s="31" t="e">
        <f t="shared" si="42"/>
        <v>#REF!</v>
      </c>
      <c r="AL299" s="31" t="e">
        <f t="shared" si="43"/>
        <v>#REF!</v>
      </c>
      <c r="AM299" s="32" t="e">
        <f t="shared" si="44"/>
        <v>#REF!</v>
      </c>
      <c r="AN299" s="30" t="e">
        <f t="shared" si="61"/>
        <v>#REF!</v>
      </c>
      <c r="AO299" s="31" t="e">
        <f t="shared" si="45"/>
        <v>#REF!</v>
      </c>
      <c r="AP299" s="31" t="e">
        <f t="shared" si="46"/>
        <v>#REF!</v>
      </c>
      <c r="AQ299" s="31" t="e">
        <f t="shared" si="47"/>
        <v>#REF!</v>
      </c>
      <c r="AR299" s="32" t="e">
        <f t="shared" si="48"/>
        <v>#REF!</v>
      </c>
      <c r="AS299" s="30" t="e">
        <f t="shared" si="62"/>
        <v>#REF!</v>
      </c>
      <c r="AT299" s="31" t="e">
        <f t="shared" si="49"/>
        <v>#REF!</v>
      </c>
      <c r="AU299" s="31" t="e">
        <f t="shared" si="50"/>
        <v>#REF!</v>
      </c>
      <c r="AV299" s="31" t="e">
        <f t="shared" si="51"/>
        <v>#REF!</v>
      </c>
      <c r="AW299" s="32" t="e">
        <f t="shared" si="52"/>
        <v>#REF!</v>
      </c>
      <c r="AX299" s="30" t="e">
        <f t="shared" si="63"/>
        <v>#REF!</v>
      </c>
      <c r="AY299" s="31" t="e">
        <f t="shared" si="53"/>
        <v>#REF!</v>
      </c>
      <c r="AZ299" s="31" t="e">
        <f t="shared" si="54"/>
        <v>#REF!</v>
      </c>
      <c r="BA299" s="31" t="e">
        <f t="shared" si="55"/>
        <v>#REF!</v>
      </c>
      <c r="BB299" s="32" t="e">
        <f t="shared" si="56"/>
        <v>#REF!</v>
      </c>
      <c r="BC299" s="30" t="e">
        <f t="shared" si="64"/>
        <v>#REF!</v>
      </c>
      <c r="BD299" s="31" t="e">
        <f t="shared" si="57"/>
        <v>#REF!</v>
      </c>
      <c r="BE299" s="31" t="e">
        <f t="shared" si="58"/>
        <v>#REF!</v>
      </c>
      <c r="BF299" s="31" t="e">
        <f t="shared" si="59"/>
        <v>#REF!</v>
      </c>
      <c r="BG299" s="32" t="e">
        <f t="shared" si="60"/>
        <v>#REF!</v>
      </c>
    </row>
    <row r="300" spans="3:59" ht="15.75" thickBot="1" x14ac:dyDescent="0.3">
      <c r="C300" s="26">
        <v>80</v>
      </c>
      <c r="D300" s="27" t="s">
        <v>389</v>
      </c>
      <c r="E300" s="26">
        <v>55</v>
      </c>
      <c r="F300" s="28" t="s">
        <v>361</v>
      </c>
      <c r="G300" s="26">
        <v>588186</v>
      </c>
      <c r="H300" s="28" t="s">
        <v>362</v>
      </c>
      <c r="I300" s="29"/>
      <c r="K300" s="17">
        <f>SUMIF('RECAP PDV'!$E:$E,$G300,'RECAP PDV'!K:K)</f>
        <v>238.08633000000003</v>
      </c>
      <c r="L300" s="17"/>
      <c r="M300" s="18"/>
      <c r="N300" s="17">
        <f>SUMIF('RECAP PDV'!$E:$E,$G300,'RECAP PDV'!N:N)</f>
        <v>162.89082999999999</v>
      </c>
      <c r="O300" s="17"/>
      <c r="P300" s="18"/>
      <c r="Q300" s="16"/>
      <c r="R300" s="16"/>
      <c r="S300" s="18"/>
      <c r="T300" s="17">
        <f>SUMIF('RECAP PDV'!$E:$E,$G300,'RECAP PDV'!T:T)</f>
        <v>5</v>
      </c>
      <c r="U300" s="16"/>
      <c r="V300" s="18"/>
      <c r="W300" s="17"/>
      <c r="X300" s="16"/>
      <c r="Y300" s="18"/>
      <c r="Z300" s="17">
        <f>SUMIF('RECAP PDV'!E:E,G300,'RECAP PDV'!Z:Z)</f>
        <v>-1</v>
      </c>
      <c r="AA300" s="16"/>
      <c r="AB300" s="18"/>
      <c r="AI300" s="30" t="e">
        <f t="shared" si="40"/>
        <v>#REF!</v>
      </c>
      <c r="AJ300" s="31" t="e">
        <f t="shared" si="41"/>
        <v>#REF!</v>
      </c>
      <c r="AK300" s="31" t="e">
        <f t="shared" si="42"/>
        <v>#REF!</v>
      </c>
      <c r="AL300" s="31" t="e">
        <f t="shared" si="43"/>
        <v>#REF!</v>
      </c>
      <c r="AM300" s="32" t="e">
        <f t="shared" si="44"/>
        <v>#REF!</v>
      </c>
      <c r="AN300" s="30" t="e">
        <f t="shared" si="61"/>
        <v>#REF!</v>
      </c>
      <c r="AO300" s="31" t="e">
        <f t="shared" si="45"/>
        <v>#REF!</v>
      </c>
      <c r="AP300" s="31" t="e">
        <f t="shared" si="46"/>
        <v>#REF!</v>
      </c>
      <c r="AQ300" s="31" t="e">
        <f t="shared" si="47"/>
        <v>#REF!</v>
      </c>
      <c r="AR300" s="32" t="e">
        <f t="shared" si="48"/>
        <v>#REF!</v>
      </c>
      <c r="AS300" s="30" t="e">
        <f t="shared" si="62"/>
        <v>#REF!</v>
      </c>
      <c r="AT300" s="31" t="e">
        <f t="shared" si="49"/>
        <v>#REF!</v>
      </c>
      <c r="AU300" s="31" t="e">
        <f t="shared" si="50"/>
        <v>#REF!</v>
      </c>
      <c r="AV300" s="31" t="e">
        <f t="shared" si="51"/>
        <v>#REF!</v>
      </c>
      <c r="AW300" s="32" t="e">
        <f t="shared" si="52"/>
        <v>#REF!</v>
      </c>
      <c r="AX300" s="30" t="e">
        <f t="shared" si="63"/>
        <v>#REF!</v>
      </c>
      <c r="AY300" s="31" t="e">
        <f t="shared" si="53"/>
        <v>#REF!</v>
      </c>
      <c r="AZ300" s="31" t="e">
        <f t="shared" si="54"/>
        <v>#REF!</v>
      </c>
      <c r="BA300" s="31" t="e">
        <f t="shared" si="55"/>
        <v>#REF!</v>
      </c>
      <c r="BB300" s="32" t="e">
        <f t="shared" si="56"/>
        <v>#REF!</v>
      </c>
      <c r="BC300" s="30" t="e">
        <f t="shared" si="64"/>
        <v>#REF!</v>
      </c>
      <c r="BD300" s="31" t="e">
        <f t="shared" si="57"/>
        <v>#REF!</v>
      </c>
      <c r="BE300" s="31" t="e">
        <f t="shared" si="58"/>
        <v>#REF!</v>
      </c>
      <c r="BF300" s="31" t="e">
        <f t="shared" si="59"/>
        <v>#REF!</v>
      </c>
      <c r="BG300" s="32" t="e">
        <f t="shared" si="60"/>
        <v>#REF!</v>
      </c>
    </row>
    <row r="301" spans="3:59" ht="15.75" thickBot="1" x14ac:dyDescent="0.3">
      <c r="C301" s="26">
        <v>80</v>
      </c>
      <c r="D301" s="27" t="s">
        <v>389</v>
      </c>
      <c r="E301" s="26">
        <v>55</v>
      </c>
      <c r="F301" s="33" t="s">
        <v>361</v>
      </c>
      <c r="G301" s="26">
        <v>488246</v>
      </c>
      <c r="H301" s="28" t="s">
        <v>363</v>
      </c>
      <c r="I301" s="29"/>
      <c r="K301" s="17">
        <f>SUMIF('RECAP PDV'!$E:$E,$G301,'RECAP PDV'!K:K)</f>
        <v>-20.725889999999993</v>
      </c>
      <c r="L301" s="17"/>
      <c r="M301" s="18"/>
      <c r="N301" s="17">
        <f>SUMIF('RECAP PDV'!$E:$E,$G301,'RECAP PDV'!N:N)</f>
        <v>421.07691999999997</v>
      </c>
      <c r="O301" s="17"/>
      <c r="P301" s="18"/>
      <c r="Q301" s="16"/>
      <c r="R301" s="16"/>
      <c r="S301" s="18"/>
      <c r="T301" s="17">
        <f>SUMIF('RECAP PDV'!$E:$E,$G301,'RECAP PDV'!T:T)</f>
        <v>8</v>
      </c>
      <c r="U301" s="16"/>
      <c r="V301" s="18"/>
      <c r="W301" s="17"/>
      <c r="X301" s="16"/>
      <c r="Y301" s="18"/>
      <c r="Z301" s="17">
        <f>SUMIF('RECAP PDV'!E:E,G301,'RECAP PDV'!Z:Z)</f>
        <v>10</v>
      </c>
      <c r="AA301" s="16"/>
      <c r="AB301" s="18"/>
      <c r="AI301" s="30" t="e">
        <f t="shared" si="40"/>
        <v>#REF!</v>
      </c>
      <c r="AJ301" s="31" t="e">
        <f t="shared" si="41"/>
        <v>#REF!</v>
      </c>
      <c r="AK301" s="31" t="e">
        <f t="shared" si="42"/>
        <v>#REF!</v>
      </c>
      <c r="AL301" s="31" t="e">
        <f t="shared" si="43"/>
        <v>#REF!</v>
      </c>
      <c r="AM301" s="32" t="e">
        <f t="shared" si="44"/>
        <v>#REF!</v>
      </c>
      <c r="AN301" s="30" t="e">
        <f t="shared" si="61"/>
        <v>#REF!</v>
      </c>
      <c r="AO301" s="31" t="e">
        <f t="shared" si="45"/>
        <v>#REF!</v>
      </c>
      <c r="AP301" s="31" t="e">
        <f t="shared" si="46"/>
        <v>#REF!</v>
      </c>
      <c r="AQ301" s="31" t="e">
        <f t="shared" si="47"/>
        <v>#REF!</v>
      </c>
      <c r="AR301" s="32" t="e">
        <f t="shared" si="48"/>
        <v>#REF!</v>
      </c>
      <c r="AS301" s="30" t="e">
        <f t="shared" si="62"/>
        <v>#REF!</v>
      </c>
      <c r="AT301" s="31" t="e">
        <f t="shared" si="49"/>
        <v>#REF!</v>
      </c>
      <c r="AU301" s="31" t="e">
        <f t="shared" si="50"/>
        <v>#REF!</v>
      </c>
      <c r="AV301" s="31" t="e">
        <f t="shared" si="51"/>
        <v>#REF!</v>
      </c>
      <c r="AW301" s="32" t="e">
        <f t="shared" si="52"/>
        <v>#REF!</v>
      </c>
      <c r="AX301" s="30" t="e">
        <f t="shared" si="63"/>
        <v>#REF!</v>
      </c>
      <c r="AY301" s="31" t="e">
        <f t="shared" si="53"/>
        <v>#REF!</v>
      </c>
      <c r="AZ301" s="31" t="e">
        <f t="shared" si="54"/>
        <v>#REF!</v>
      </c>
      <c r="BA301" s="31" t="e">
        <f t="shared" si="55"/>
        <v>#REF!</v>
      </c>
      <c r="BB301" s="32" t="e">
        <f t="shared" si="56"/>
        <v>#REF!</v>
      </c>
      <c r="BC301" s="30" t="e">
        <f t="shared" si="64"/>
        <v>#REF!</v>
      </c>
      <c r="BD301" s="31" t="e">
        <f t="shared" si="57"/>
        <v>#REF!</v>
      </c>
      <c r="BE301" s="31" t="e">
        <f t="shared" si="58"/>
        <v>#REF!</v>
      </c>
      <c r="BF301" s="31" t="e">
        <f t="shared" si="59"/>
        <v>#REF!</v>
      </c>
      <c r="BG301" s="32" t="e">
        <f t="shared" si="60"/>
        <v>#REF!</v>
      </c>
    </row>
    <row r="302" spans="3:59" ht="15.75" thickBot="1" x14ac:dyDescent="0.3">
      <c r="C302" s="26">
        <v>80</v>
      </c>
      <c r="D302" s="27" t="s">
        <v>389</v>
      </c>
      <c r="E302" s="26">
        <v>55</v>
      </c>
      <c r="F302" s="33" t="s">
        <v>361</v>
      </c>
      <c r="G302" s="26">
        <v>588316</v>
      </c>
      <c r="H302" s="28" t="s">
        <v>364</v>
      </c>
      <c r="I302" s="29"/>
      <c r="K302" s="17">
        <f>SUMIF('RECAP PDV'!$E:$E,$G302,'RECAP PDV'!K:K)</f>
        <v>127.56284999999991</v>
      </c>
      <c r="L302" s="17"/>
      <c r="M302" s="18"/>
      <c r="N302" s="17">
        <f>SUMIF('RECAP PDV'!$E:$E,$G302,'RECAP PDV'!N:N)</f>
        <v>95.686000000000007</v>
      </c>
      <c r="O302" s="17"/>
      <c r="P302" s="18"/>
      <c r="Q302" s="16"/>
      <c r="R302" s="16"/>
      <c r="S302" s="18"/>
      <c r="T302" s="17">
        <f>SUMIF('RECAP PDV'!$E:$E,$G302,'RECAP PDV'!T:T)</f>
        <v>7</v>
      </c>
      <c r="U302" s="16"/>
      <c r="V302" s="18"/>
      <c r="W302" s="17"/>
      <c r="X302" s="16"/>
      <c r="Y302" s="18"/>
      <c r="Z302" s="17">
        <f>SUMIF('RECAP PDV'!E:E,G302,'RECAP PDV'!Z:Z)</f>
        <v>0</v>
      </c>
      <c r="AA302" s="16"/>
      <c r="AB302" s="18"/>
      <c r="AI302" s="30" t="e">
        <f t="shared" si="40"/>
        <v>#REF!</v>
      </c>
      <c r="AJ302" s="31" t="e">
        <f t="shared" si="41"/>
        <v>#REF!</v>
      </c>
      <c r="AK302" s="31" t="e">
        <f t="shared" si="42"/>
        <v>#REF!</v>
      </c>
      <c r="AL302" s="31" t="e">
        <f t="shared" si="43"/>
        <v>#REF!</v>
      </c>
      <c r="AM302" s="32" t="e">
        <f t="shared" si="44"/>
        <v>#REF!</v>
      </c>
      <c r="AN302" s="30" t="e">
        <f t="shared" si="61"/>
        <v>#REF!</v>
      </c>
      <c r="AO302" s="31" t="e">
        <f t="shared" si="45"/>
        <v>#REF!</v>
      </c>
      <c r="AP302" s="31" t="e">
        <f t="shared" si="46"/>
        <v>#REF!</v>
      </c>
      <c r="AQ302" s="31" t="e">
        <f t="shared" si="47"/>
        <v>#REF!</v>
      </c>
      <c r="AR302" s="32" t="e">
        <f t="shared" si="48"/>
        <v>#REF!</v>
      </c>
      <c r="AS302" s="30" t="e">
        <f t="shared" si="62"/>
        <v>#REF!</v>
      </c>
      <c r="AT302" s="31" t="e">
        <f t="shared" si="49"/>
        <v>#REF!</v>
      </c>
      <c r="AU302" s="31" t="e">
        <f t="shared" si="50"/>
        <v>#REF!</v>
      </c>
      <c r="AV302" s="31" t="e">
        <f t="shared" si="51"/>
        <v>#REF!</v>
      </c>
      <c r="AW302" s="32" t="e">
        <f t="shared" si="52"/>
        <v>#REF!</v>
      </c>
      <c r="AX302" s="30" t="e">
        <f t="shared" si="63"/>
        <v>#REF!</v>
      </c>
      <c r="AY302" s="31" t="e">
        <f t="shared" si="53"/>
        <v>#REF!</v>
      </c>
      <c r="AZ302" s="31" t="e">
        <f t="shared" si="54"/>
        <v>#REF!</v>
      </c>
      <c r="BA302" s="31" t="e">
        <f t="shared" si="55"/>
        <v>#REF!</v>
      </c>
      <c r="BB302" s="32" t="e">
        <f t="shared" si="56"/>
        <v>#REF!</v>
      </c>
      <c r="BC302" s="30" t="e">
        <f t="shared" si="64"/>
        <v>#REF!</v>
      </c>
      <c r="BD302" s="31" t="e">
        <f t="shared" si="57"/>
        <v>#REF!</v>
      </c>
      <c r="BE302" s="31" t="e">
        <f t="shared" si="58"/>
        <v>#REF!</v>
      </c>
      <c r="BF302" s="31" t="e">
        <f t="shared" si="59"/>
        <v>#REF!</v>
      </c>
      <c r="BG302" s="32" t="e">
        <f t="shared" si="60"/>
        <v>#REF!</v>
      </c>
    </row>
    <row r="303" spans="3:59" ht="15.75" thickBot="1" x14ac:dyDescent="0.3">
      <c r="C303" s="26">
        <v>80</v>
      </c>
      <c r="D303" s="27" t="s">
        <v>389</v>
      </c>
      <c r="E303" s="26">
        <v>55</v>
      </c>
      <c r="F303" s="33" t="s">
        <v>361</v>
      </c>
      <c r="G303" s="26">
        <v>488326</v>
      </c>
      <c r="H303" s="28" t="s">
        <v>365</v>
      </c>
      <c r="I303" s="29"/>
      <c r="K303" s="17">
        <f>SUMIF('RECAP PDV'!$E:$E,$G303,'RECAP PDV'!K:K)</f>
        <v>1747.0271499999999</v>
      </c>
      <c r="L303" s="17"/>
      <c r="M303" s="18"/>
      <c r="N303" s="17">
        <f>SUMIF('RECAP PDV'!$E:$E,$G303,'RECAP PDV'!N:N)</f>
        <v>3510.9314300000001</v>
      </c>
      <c r="O303" s="17"/>
      <c r="P303" s="18"/>
      <c r="Q303" s="16"/>
      <c r="R303" s="16"/>
      <c r="S303" s="18"/>
      <c r="T303" s="17">
        <f>SUMIF('RECAP PDV'!$E:$E,$G303,'RECAP PDV'!T:T)</f>
        <v>23</v>
      </c>
      <c r="U303" s="16"/>
      <c r="V303" s="18"/>
      <c r="W303" s="17"/>
      <c r="X303" s="16"/>
      <c r="Y303" s="18"/>
      <c r="Z303" s="17">
        <f>SUMIF('RECAP PDV'!E:E,G303,'RECAP PDV'!Z:Z)</f>
        <v>9</v>
      </c>
      <c r="AA303" s="16"/>
      <c r="AB303" s="18"/>
      <c r="AI303" s="30" t="e">
        <f t="shared" si="40"/>
        <v>#REF!</v>
      </c>
      <c r="AJ303" s="31" t="e">
        <f t="shared" si="41"/>
        <v>#REF!</v>
      </c>
      <c r="AK303" s="31" t="e">
        <f t="shared" si="42"/>
        <v>#REF!</v>
      </c>
      <c r="AL303" s="31" t="e">
        <f t="shared" si="43"/>
        <v>#REF!</v>
      </c>
      <c r="AM303" s="32" t="e">
        <f t="shared" si="44"/>
        <v>#REF!</v>
      </c>
      <c r="AN303" s="30" t="e">
        <f t="shared" si="61"/>
        <v>#REF!</v>
      </c>
      <c r="AO303" s="31" t="e">
        <f t="shared" si="45"/>
        <v>#REF!</v>
      </c>
      <c r="AP303" s="31" t="e">
        <f t="shared" si="46"/>
        <v>#REF!</v>
      </c>
      <c r="AQ303" s="31" t="e">
        <f t="shared" si="47"/>
        <v>#REF!</v>
      </c>
      <c r="AR303" s="32" t="e">
        <f t="shared" si="48"/>
        <v>#REF!</v>
      </c>
      <c r="AS303" s="30" t="e">
        <f t="shared" si="62"/>
        <v>#REF!</v>
      </c>
      <c r="AT303" s="31" t="e">
        <f t="shared" si="49"/>
        <v>#REF!</v>
      </c>
      <c r="AU303" s="31" t="e">
        <f t="shared" si="50"/>
        <v>#REF!</v>
      </c>
      <c r="AV303" s="31" t="e">
        <f t="shared" si="51"/>
        <v>#REF!</v>
      </c>
      <c r="AW303" s="32" t="e">
        <f t="shared" si="52"/>
        <v>#REF!</v>
      </c>
      <c r="AX303" s="30" t="e">
        <f t="shared" si="63"/>
        <v>#REF!</v>
      </c>
      <c r="AY303" s="31" t="e">
        <f t="shared" si="53"/>
        <v>#REF!</v>
      </c>
      <c r="AZ303" s="31" t="e">
        <f t="shared" si="54"/>
        <v>#REF!</v>
      </c>
      <c r="BA303" s="31" t="e">
        <f t="shared" si="55"/>
        <v>#REF!</v>
      </c>
      <c r="BB303" s="32" t="e">
        <f t="shared" si="56"/>
        <v>#REF!</v>
      </c>
      <c r="BC303" s="30" t="e">
        <f t="shared" si="64"/>
        <v>#REF!</v>
      </c>
      <c r="BD303" s="31" t="e">
        <f t="shared" si="57"/>
        <v>#REF!</v>
      </c>
      <c r="BE303" s="31" t="e">
        <f t="shared" si="58"/>
        <v>#REF!</v>
      </c>
      <c r="BF303" s="31" t="e">
        <f t="shared" si="59"/>
        <v>#REF!</v>
      </c>
      <c r="BG303" s="32" t="e">
        <f t="shared" si="60"/>
        <v>#REF!</v>
      </c>
    </row>
    <row r="304" spans="3:59" ht="15.75" thickBot="1" x14ac:dyDescent="0.3">
      <c r="C304" s="26">
        <v>80</v>
      </c>
      <c r="D304" s="27" t="s">
        <v>389</v>
      </c>
      <c r="E304" s="26">
        <v>55</v>
      </c>
      <c r="F304" s="33" t="s">
        <v>361</v>
      </c>
      <c r="G304" s="26">
        <v>488346</v>
      </c>
      <c r="H304" s="33" t="s">
        <v>366</v>
      </c>
      <c r="I304" s="29"/>
      <c r="K304" s="17">
        <f>SUMIF('RECAP PDV'!$E:$E,$G304,'RECAP PDV'!K:K)</f>
        <v>-288.03010999999998</v>
      </c>
      <c r="L304" s="17"/>
      <c r="M304" s="18"/>
      <c r="N304" s="17">
        <f>SUMIF('RECAP PDV'!$E:$E,$G304,'RECAP PDV'!N:N)</f>
        <v>118.5</v>
      </c>
      <c r="O304" s="17"/>
      <c r="P304" s="18"/>
      <c r="Q304" s="16"/>
      <c r="R304" s="16"/>
      <c r="S304" s="18"/>
      <c r="T304" s="17">
        <f>SUMIF('RECAP PDV'!$E:$E,$G304,'RECAP PDV'!T:T)</f>
        <v>5</v>
      </c>
      <c r="U304" s="16"/>
      <c r="V304" s="18"/>
      <c r="W304" s="17"/>
      <c r="X304" s="16"/>
      <c r="Y304" s="18"/>
      <c r="Z304" s="17">
        <f>SUMIF('RECAP PDV'!E:E,G304,'RECAP PDV'!Z:Z)</f>
        <v>3</v>
      </c>
      <c r="AA304" s="16"/>
      <c r="AB304" s="18"/>
      <c r="AI304" s="30" t="e">
        <f t="shared" si="40"/>
        <v>#REF!</v>
      </c>
      <c r="AJ304" s="31" t="e">
        <f t="shared" si="41"/>
        <v>#REF!</v>
      </c>
      <c r="AK304" s="31" t="e">
        <f t="shared" si="42"/>
        <v>#REF!</v>
      </c>
      <c r="AL304" s="31" t="e">
        <f t="shared" si="43"/>
        <v>#REF!</v>
      </c>
      <c r="AM304" s="32" t="e">
        <f t="shared" si="44"/>
        <v>#REF!</v>
      </c>
      <c r="AN304" s="30" t="e">
        <f t="shared" si="61"/>
        <v>#REF!</v>
      </c>
      <c r="AO304" s="31" t="e">
        <f t="shared" si="45"/>
        <v>#REF!</v>
      </c>
      <c r="AP304" s="31" t="e">
        <f t="shared" si="46"/>
        <v>#REF!</v>
      </c>
      <c r="AQ304" s="31" t="e">
        <f t="shared" si="47"/>
        <v>#REF!</v>
      </c>
      <c r="AR304" s="32" t="e">
        <f t="shared" si="48"/>
        <v>#REF!</v>
      </c>
      <c r="AS304" s="30" t="e">
        <f t="shared" si="62"/>
        <v>#REF!</v>
      </c>
      <c r="AT304" s="31" t="e">
        <f t="shared" si="49"/>
        <v>#REF!</v>
      </c>
      <c r="AU304" s="31" t="e">
        <f t="shared" si="50"/>
        <v>#REF!</v>
      </c>
      <c r="AV304" s="31" t="e">
        <f t="shared" si="51"/>
        <v>#REF!</v>
      </c>
      <c r="AW304" s="32" t="e">
        <f t="shared" si="52"/>
        <v>#REF!</v>
      </c>
      <c r="AX304" s="30" t="e">
        <f t="shared" si="63"/>
        <v>#REF!</v>
      </c>
      <c r="AY304" s="31" t="e">
        <f t="shared" si="53"/>
        <v>#REF!</v>
      </c>
      <c r="AZ304" s="31" t="e">
        <f t="shared" si="54"/>
        <v>#REF!</v>
      </c>
      <c r="BA304" s="31" t="e">
        <f t="shared" si="55"/>
        <v>#REF!</v>
      </c>
      <c r="BB304" s="32" t="e">
        <f t="shared" si="56"/>
        <v>#REF!</v>
      </c>
      <c r="BC304" s="30" t="e">
        <f t="shared" si="64"/>
        <v>#REF!</v>
      </c>
      <c r="BD304" s="31" t="e">
        <f t="shared" si="57"/>
        <v>#REF!</v>
      </c>
      <c r="BE304" s="31" t="e">
        <f t="shared" si="58"/>
        <v>#REF!</v>
      </c>
      <c r="BF304" s="31" t="e">
        <f t="shared" si="59"/>
        <v>#REF!</v>
      </c>
      <c r="BG304" s="32" t="e">
        <f t="shared" si="60"/>
        <v>#REF!</v>
      </c>
    </row>
    <row r="305" spans="3:59" ht="15.75" thickBot="1" x14ac:dyDescent="0.3">
      <c r="C305" s="26">
        <v>80</v>
      </c>
      <c r="D305" s="27" t="s">
        <v>389</v>
      </c>
      <c r="E305" s="26">
        <v>55</v>
      </c>
      <c r="F305" s="33" t="s">
        <v>361</v>
      </c>
      <c r="G305" s="26">
        <v>588386</v>
      </c>
      <c r="H305" s="28" t="s">
        <v>367</v>
      </c>
      <c r="I305" s="29"/>
      <c r="K305" s="17">
        <f>SUMIF('RECAP PDV'!$E:$E,$G305,'RECAP PDV'!K:K)</f>
        <v>126.86891000000003</v>
      </c>
      <c r="L305" s="17"/>
      <c r="M305" s="18"/>
      <c r="N305" s="17">
        <f>SUMIF('RECAP PDV'!$E:$E,$G305,'RECAP PDV'!N:N)</f>
        <v>285.59699999999998</v>
      </c>
      <c r="O305" s="17"/>
      <c r="P305" s="18"/>
      <c r="Q305" s="16"/>
      <c r="R305" s="16"/>
      <c r="S305" s="18"/>
      <c r="T305" s="17">
        <f>SUMIF('RECAP PDV'!$E:$E,$G305,'RECAP PDV'!T:T)</f>
        <v>6</v>
      </c>
      <c r="U305" s="16"/>
      <c r="V305" s="18"/>
      <c r="W305" s="17"/>
      <c r="X305" s="16"/>
      <c r="Y305" s="18"/>
      <c r="Z305" s="17">
        <f>SUMIF('RECAP PDV'!E:E,G305,'RECAP PDV'!Z:Z)</f>
        <v>4</v>
      </c>
      <c r="AA305" s="16"/>
      <c r="AB305" s="18"/>
      <c r="AI305" s="30" t="e">
        <f t="shared" si="40"/>
        <v>#REF!</v>
      </c>
      <c r="AJ305" s="31" t="e">
        <f t="shared" si="41"/>
        <v>#REF!</v>
      </c>
      <c r="AK305" s="31" t="e">
        <f t="shared" si="42"/>
        <v>#REF!</v>
      </c>
      <c r="AL305" s="31" t="e">
        <f t="shared" si="43"/>
        <v>#REF!</v>
      </c>
      <c r="AM305" s="32" t="e">
        <f t="shared" si="44"/>
        <v>#REF!</v>
      </c>
      <c r="AN305" s="30" t="e">
        <f t="shared" si="61"/>
        <v>#REF!</v>
      </c>
      <c r="AO305" s="31" t="e">
        <f t="shared" si="45"/>
        <v>#REF!</v>
      </c>
      <c r="AP305" s="31" t="e">
        <f t="shared" si="46"/>
        <v>#REF!</v>
      </c>
      <c r="AQ305" s="31" t="e">
        <f t="shared" si="47"/>
        <v>#REF!</v>
      </c>
      <c r="AR305" s="32" t="e">
        <f t="shared" si="48"/>
        <v>#REF!</v>
      </c>
      <c r="AS305" s="30" t="e">
        <f t="shared" si="62"/>
        <v>#REF!</v>
      </c>
      <c r="AT305" s="31" t="e">
        <f t="shared" si="49"/>
        <v>#REF!</v>
      </c>
      <c r="AU305" s="31" t="e">
        <f t="shared" si="50"/>
        <v>#REF!</v>
      </c>
      <c r="AV305" s="31" t="e">
        <f t="shared" si="51"/>
        <v>#REF!</v>
      </c>
      <c r="AW305" s="32" t="e">
        <f t="shared" si="52"/>
        <v>#REF!</v>
      </c>
      <c r="AX305" s="30" t="e">
        <f t="shared" si="63"/>
        <v>#REF!</v>
      </c>
      <c r="AY305" s="31" t="e">
        <f t="shared" si="53"/>
        <v>#REF!</v>
      </c>
      <c r="AZ305" s="31" t="e">
        <f t="shared" si="54"/>
        <v>#REF!</v>
      </c>
      <c r="BA305" s="31" t="e">
        <f t="shared" si="55"/>
        <v>#REF!</v>
      </c>
      <c r="BB305" s="32" t="e">
        <f t="shared" si="56"/>
        <v>#REF!</v>
      </c>
      <c r="BC305" s="30" t="e">
        <f t="shared" si="64"/>
        <v>#REF!</v>
      </c>
      <c r="BD305" s="31" t="e">
        <f t="shared" si="57"/>
        <v>#REF!</v>
      </c>
      <c r="BE305" s="31" t="e">
        <f t="shared" si="58"/>
        <v>#REF!</v>
      </c>
      <c r="BF305" s="31" t="e">
        <f t="shared" si="59"/>
        <v>#REF!</v>
      </c>
      <c r="BG305" s="32" t="e">
        <f t="shared" si="60"/>
        <v>#REF!</v>
      </c>
    </row>
    <row r="306" spans="3:59" ht="15.75" thickBot="1" x14ac:dyDescent="0.3">
      <c r="C306" s="26">
        <v>80</v>
      </c>
      <c r="D306" s="27" t="s">
        <v>389</v>
      </c>
      <c r="E306" s="26">
        <v>55</v>
      </c>
      <c r="F306" s="28" t="s">
        <v>361</v>
      </c>
      <c r="G306" s="26">
        <v>588461</v>
      </c>
      <c r="H306" s="28" t="s">
        <v>368</v>
      </c>
      <c r="I306" s="29"/>
      <c r="K306" s="17">
        <f>SUMIF('RECAP PDV'!$E:$E,$G306,'RECAP PDV'!K:K)</f>
        <v>77.83308999999997</v>
      </c>
      <c r="L306" s="17"/>
      <c r="M306" s="18"/>
      <c r="N306" s="17">
        <f>SUMIF('RECAP PDV'!$E:$E,$G306,'RECAP PDV'!N:N)</f>
        <v>188.27099999999999</v>
      </c>
      <c r="O306" s="17"/>
      <c r="P306" s="18"/>
      <c r="Q306" s="16"/>
      <c r="R306" s="16"/>
      <c r="S306" s="18"/>
      <c r="T306" s="17">
        <f>SUMIF('RECAP PDV'!$E:$E,$G306,'RECAP PDV'!T:T)</f>
        <v>2</v>
      </c>
      <c r="U306" s="16"/>
      <c r="V306" s="18"/>
      <c r="W306" s="17"/>
      <c r="X306" s="16"/>
      <c r="Y306" s="18"/>
      <c r="Z306" s="17">
        <f>SUMIF('RECAP PDV'!E:E,G306,'RECAP PDV'!Z:Z)</f>
        <v>-1</v>
      </c>
      <c r="AA306" s="16"/>
      <c r="AB306" s="18"/>
      <c r="AI306" s="30" t="e">
        <f t="shared" si="40"/>
        <v>#REF!</v>
      </c>
      <c r="AJ306" s="31" t="e">
        <f t="shared" si="41"/>
        <v>#REF!</v>
      </c>
      <c r="AK306" s="31" t="e">
        <f t="shared" si="42"/>
        <v>#REF!</v>
      </c>
      <c r="AL306" s="31" t="e">
        <f t="shared" si="43"/>
        <v>#REF!</v>
      </c>
      <c r="AM306" s="32" t="e">
        <f t="shared" si="44"/>
        <v>#REF!</v>
      </c>
      <c r="AN306" s="30" t="e">
        <f t="shared" si="61"/>
        <v>#REF!</v>
      </c>
      <c r="AO306" s="31" t="e">
        <f t="shared" si="45"/>
        <v>#REF!</v>
      </c>
      <c r="AP306" s="31" t="e">
        <f t="shared" si="46"/>
        <v>#REF!</v>
      </c>
      <c r="AQ306" s="31" t="e">
        <f t="shared" si="47"/>
        <v>#REF!</v>
      </c>
      <c r="AR306" s="32" t="e">
        <f t="shared" si="48"/>
        <v>#REF!</v>
      </c>
      <c r="AS306" s="30" t="e">
        <f t="shared" si="62"/>
        <v>#REF!</v>
      </c>
      <c r="AT306" s="31" t="e">
        <f t="shared" si="49"/>
        <v>#REF!</v>
      </c>
      <c r="AU306" s="31" t="e">
        <f t="shared" si="50"/>
        <v>#REF!</v>
      </c>
      <c r="AV306" s="31" t="e">
        <f t="shared" si="51"/>
        <v>#REF!</v>
      </c>
      <c r="AW306" s="32" t="e">
        <f t="shared" si="52"/>
        <v>#REF!</v>
      </c>
      <c r="AX306" s="30" t="e">
        <f t="shared" si="63"/>
        <v>#REF!</v>
      </c>
      <c r="AY306" s="31" t="e">
        <f t="shared" si="53"/>
        <v>#REF!</v>
      </c>
      <c r="AZ306" s="31" t="e">
        <f t="shared" si="54"/>
        <v>#REF!</v>
      </c>
      <c r="BA306" s="31" t="e">
        <f t="shared" si="55"/>
        <v>#REF!</v>
      </c>
      <c r="BB306" s="32" t="e">
        <f t="shared" si="56"/>
        <v>#REF!</v>
      </c>
      <c r="BC306" s="30" t="e">
        <f t="shared" si="64"/>
        <v>#REF!</v>
      </c>
      <c r="BD306" s="31" t="e">
        <f t="shared" si="57"/>
        <v>#REF!</v>
      </c>
      <c r="BE306" s="31" t="e">
        <f t="shared" si="58"/>
        <v>#REF!</v>
      </c>
      <c r="BF306" s="31" t="e">
        <f t="shared" si="59"/>
        <v>#REF!</v>
      </c>
      <c r="BG306" s="32" t="e">
        <f t="shared" si="60"/>
        <v>#REF!</v>
      </c>
    </row>
    <row r="307" spans="3:59" ht="15.75" thickBot="1" x14ac:dyDescent="0.3">
      <c r="C307" s="26">
        <v>80</v>
      </c>
      <c r="D307" s="27" t="s">
        <v>389</v>
      </c>
      <c r="E307" s="26">
        <v>55</v>
      </c>
      <c r="F307" s="28" t="s">
        <v>361</v>
      </c>
      <c r="G307" s="26">
        <v>588551</v>
      </c>
      <c r="H307" s="28" t="s">
        <v>369</v>
      </c>
      <c r="I307" s="29"/>
      <c r="K307" s="17">
        <f>SUMIF('RECAP PDV'!$E:$E,$G307,'RECAP PDV'!K:K)</f>
        <v>264.62432999999987</v>
      </c>
      <c r="L307" s="17"/>
      <c r="M307" s="18"/>
      <c r="N307" s="17">
        <f>SUMIF('RECAP PDV'!$E:$E,$G307,'RECAP PDV'!N:N)</f>
        <v>289.30579999999998</v>
      </c>
      <c r="O307" s="17"/>
      <c r="P307" s="18"/>
      <c r="Q307" s="16"/>
      <c r="R307" s="16"/>
      <c r="S307" s="18"/>
      <c r="T307" s="17">
        <f>SUMIF('RECAP PDV'!$E:$E,$G307,'RECAP PDV'!T:T)</f>
        <v>5</v>
      </c>
      <c r="U307" s="16"/>
      <c r="V307" s="18"/>
      <c r="W307" s="17"/>
      <c r="X307" s="16"/>
      <c r="Y307" s="18"/>
      <c r="Z307" s="17">
        <f>SUMIF('RECAP PDV'!E:E,G307,'RECAP PDV'!Z:Z)</f>
        <v>-2</v>
      </c>
      <c r="AA307" s="16"/>
      <c r="AB307" s="18"/>
      <c r="AI307" s="30" t="e">
        <f t="shared" si="40"/>
        <v>#REF!</v>
      </c>
      <c r="AJ307" s="31" t="e">
        <f t="shared" si="41"/>
        <v>#REF!</v>
      </c>
      <c r="AK307" s="31" t="e">
        <f t="shared" si="42"/>
        <v>#REF!</v>
      </c>
      <c r="AL307" s="31" t="e">
        <f t="shared" si="43"/>
        <v>#REF!</v>
      </c>
      <c r="AM307" s="32" t="e">
        <f t="shared" si="44"/>
        <v>#REF!</v>
      </c>
      <c r="AN307" s="30" t="e">
        <f t="shared" si="61"/>
        <v>#REF!</v>
      </c>
      <c r="AO307" s="31" t="e">
        <f t="shared" si="45"/>
        <v>#REF!</v>
      </c>
      <c r="AP307" s="31" t="e">
        <f t="shared" si="46"/>
        <v>#REF!</v>
      </c>
      <c r="AQ307" s="31" t="e">
        <f t="shared" si="47"/>
        <v>#REF!</v>
      </c>
      <c r="AR307" s="32" t="e">
        <f t="shared" si="48"/>
        <v>#REF!</v>
      </c>
      <c r="AS307" s="30" t="e">
        <f t="shared" si="62"/>
        <v>#REF!</v>
      </c>
      <c r="AT307" s="31" t="e">
        <f t="shared" si="49"/>
        <v>#REF!</v>
      </c>
      <c r="AU307" s="31" t="e">
        <f t="shared" si="50"/>
        <v>#REF!</v>
      </c>
      <c r="AV307" s="31" t="e">
        <f t="shared" si="51"/>
        <v>#REF!</v>
      </c>
      <c r="AW307" s="32" t="e">
        <f t="shared" si="52"/>
        <v>#REF!</v>
      </c>
      <c r="AX307" s="30" t="e">
        <f t="shared" si="63"/>
        <v>#REF!</v>
      </c>
      <c r="AY307" s="31" t="e">
        <f t="shared" si="53"/>
        <v>#REF!</v>
      </c>
      <c r="AZ307" s="31" t="e">
        <f t="shared" si="54"/>
        <v>#REF!</v>
      </c>
      <c r="BA307" s="31" t="e">
        <f t="shared" si="55"/>
        <v>#REF!</v>
      </c>
      <c r="BB307" s="32" t="e">
        <f t="shared" si="56"/>
        <v>#REF!</v>
      </c>
      <c r="BC307" s="30" t="e">
        <f t="shared" si="64"/>
        <v>#REF!</v>
      </c>
      <c r="BD307" s="31" t="e">
        <f t="shared" si="57"/>
        <v>#REF!</v>
      </c>
      <c r="BE307" s="31" t="e">
        <f t="shared" si="58"/>
        <v>#REF!</v>
      </c>
      <c r="BF307" s="31" t="e">
        <f t="shared" si="59"/>
        <v>#REF!</v>
      </c>
      <c r="BG307" s="32" t="e">
        <f t="shared" si="60"/>
        <v>#REF!</v>
      </c>
    </row>
    <row r="308" spans="3:59" ht="15.75" thickBot="1" x14ac:dyDescent="0.3">
      <c r="C308" s="26">
        <v>80</v>
      </c>
      <c r="D308" s="27" t="s">
        <v>389</v>
      </c>
      <c r="E308" s="26">
        <v>55</v>
      </c>
      <c r="F308" s="28" t="s">
        <v>361</v>
      </c>
      <c r="G308" s="26">
        <v>488556</v>
      </c>
      <c r="H308" s="28" t="s">
        <v>370</v>
      </c>
      <c r="I308" s="29"/>
      <c r="K308" s="17">
        <f>SUMIF('RECAP PDV'!$E:$E,$G308,'RECAP PDV'!K:K)</f>
        <v>69.110390000000066</v>
      </c>
      <c r="L308" s="17"/>
      <c r="M308" s="18"/>
      <c r="N308" s="17">
        <f>SUMIF('RECAP PDV'!$E:$E,$G308,'RECAP PDV'!N:N)</f>
        <v>408.35584</v>
      </c>
      <c r="O308" s="17"/>
      <c r="P308" s="18"/>
      <c r="Q308" s="16"/>
      <c r="R308" s="16"/>
      <c r="S308" s="18"/>
      <c r="T308" s="17">
        <f>SUMIF('RECAP PDV'!$E:$E,$G308,'RECAP PDV'!T:T)</f>
        <v>7</v>
      </c>
      <c r="U308" s="16"/>
      <c r="V308" s="18"/>
      <c r="W308" s="17"/>
      <c r="X308" s="16"/>
      <c r="Y308" s="18"/>
      <c r="Z308" s="17">
        <f>SUMIF('RECAP PDV'!E:E,G308,'RECAP PDV'!Z:Z)</f>
        <v>7</v>
      </c>
      <c r="AA308" s="16"/>
      <c r="AB308" s="18"/>
      <c r="AI308" s="30" t="e">
        <f t="shared" si="40"/>
        <v>#REF!</v>
      </c>
      <c r="AJ308" s="31" t="e">
        <f t="shared" si="41"/>
        <v>#REF!</v>
      </c>
      <c r="AK308" s="31" t="e">
        <f t="shared" si="42"/>
        <v>#REF!</v>
      </c>
      <c r="AL308" s="31" t="e">
        <f t="shared" si="43"/>
        <v>#REF!</v>
      </c>
      <c r="AM308" s="32" t="e">
        <f t="shared" si="44"/>
        <v>#REF!</v>
      </c>
      <c r="AN308" s="30" t="e">
        <f t="shared" si="61"/>
        <v>#REF!</v>
      </c>
      <c r="AO308" s="31" t="e">
        <f t="shared" si="45"/>
        <v>#REF!</v>
      </c>
      <c r="AP308" s="31" t="e">
        <f t="shared" si="46"/>
        <v>#REF!</v>
      </c>
      <c r="AQ308" s="31" t="e">
        <f t="shared" si="47"/>
        <v>#REF!</v>
      </c>
      <c r="AR308" s="32" t="e">
        <f t="shared" si="48"/>
        <v>#REF!</v>
      </c>
      <c r="AS308" s="30" t="e">
        <f t="shared" si="62"/>
        <v>#REF!</v>
      </c>
      <c r="AT308" s="31" t="e">
        <f t="shared" si="49"/>
        <v>#REF!</v>
      </c>
      <c r="AU308" s="31" t="e">
        <f t="shared" si="50"/>
        <v>#REF!</v>
      </c>
      <c r="AV308" s="31" t="e">
        <f t="shared" si="51"/>
        <v>#REF!</v>
      </c>
      <c r="AW308" s="32" t="e">
        <f t="shared" si="52"/>
        <v>#REF!</v>
      </c>
      <c r="AX308" s="30" t="e">
        <f t="shared" si="63"/>
        <v>#REF!</v>
      </c>
      <c r="AY308" s="31" t="e">
        <f t="shared" si="53"/>
        <v>#REF!</v>
      </c>
      <c r="AZ308" s="31" t="e">
        <f t="shared" si="54"/>
        <v>#REF!</v>
      </c>
      <c r="BA308" s="31" t="e">
        <f t="shared" si="55"/>
        <v>#REF!</v>
      </c>
      <c r="BB308" s="32" t="e">
        <f t="shared" si="56"/>
        <v>#REF!</v>
      </c>
      <c r="BC308" s="30" t="e">
        <f t="shared" si="64"/>
        <v>#REF!</v>
      </c>
      <c r="BD308" s="31" t="e">
        <f t="shared" si="57"/>
        <v>#REF!</v>
      </c>
      <c r="BE308" s="31" t="e">
        <f t="shared" si="58"/>
        <v>#REF!</v>
      </c>
      <c r="BF308" s="31" t="e">
        <f t="shared" si="59"/>
        <v>#REF!</v>
      </c>
      <c r="BG308" s="32" t="e">
        <f t="shared" si="60"/>
        <v>#REF!</v>
      </c>
    </row>
    <row r="309" spans="3:59" ht="15.75" thickBot="1" x14ac:dyDescent="0.3">
      <c r="C309" s="26">
        <v>80</v>
      </c>
      <c r="D309" s="27" t="s">
        <v>389</v>
      </c>
      <c r="E309" s="26">
        <v>55</v>
      </c>
      <c r="F309" s="28" t="s">
        <v>361</v>
      </c>
      <c r="G309" s="26">
        <v>488586</v>
      </c>
      <c r="H309" s="28" t="s">
        <v>361</v>
      </c>
      <c r="I309" s="29"/>
      <c r="K309" s="17">
        <f>SUMIF('RECAP PDV'!$E:$E,$G309,'RECAP PDV'!K:K)</f>
        <v>1146.82555</v>
      </c>
      <c r="L309" s="17"/>
      <c r="M309" s="18"/>
      <c r="N309" s="17">
        <f>SUMIF('RECAP PDV'!$E:$E,$G309,'RECAP PDV'!N:N)</f>
        <v>3453.85</v>
      </c>
      <c r="O309" s="17"/>
      <c r="P309" s="18"/>
      <c r="Q309" s="16"/>
      <c r="R309" s="16"/>
      <c r="S309" s="18"/>
      <c r="T309" s="17">
        <f>SUMIF('RECAP PDV'!$E:$E,$G309,'RECAP PDV'!T:T)</f>
        <v>29</v>
      </c>
      <c r="U309" s="16"/>
      <c r="V309" s="18"/>
      <c r="W309" s="17"/>
      <c r="X309" s="16"/>
      <c r="Y309" s="18"/>
      <c r="Z309" s="17">
        <f>SUMIF('RECAP PDV'!E:E,G309,'RECAP PDV'!Z:Z)</f>
        <v>-1</v>
      </c>
      <c r="AA309" s="16"/>
      <c r="AB309" s="18"/>
      <c r="AI309" s="30" t="e">
        <f t="shared" si="40"/>
        <v>#REF!</v>
      </c>
      <c r="AJ309" s="31" t="e">
        <f t="shared" si="41"/>
        <v>#REF!</v>
      </c>
      <c r="AK309" s="31" t="e">
        <f t="shared" si="42"/>
        <v>#REF!</v>
      </c>
      <c r="AL309" s="31" t="e">
        <f t="shared" si="43"/>
        <v>#REF!</v>
      </c>
      <c r="AM309" s="32" t="e">
        <f t="shared" si="44"/>
        <v>#REF!</v>
      </c>
      <c r="AN309" s="30" t="e">
        <f t="shared" si="61"/>
        <v>#REF!</v>
      </c>
      <c r="AO309" s="31" t="e">
        <f t="shared" si="45"/>
        <v>#REF!</v>
      </c>
      <c r="AP309" s="31" t="e">
        <f t="shared" si="46"/>
        <v>#REF!</v>
      </c>
      <c r="AQ309" s="31" t="e">
        <f t="shared" si="47"/>
        <v>#REF!</v>
      </c>
      <c r="AR309" s="32" t="e">
        <f t="shared" si="48"/>
        <v>#REF!</v>
      </c>
      <c r="AS309" s="30" t="e">
        <f t="shared" si="62"/>
        <v>#REF!</v>
      </c>
      <c r="AT309" s="31" t="e">
        <f t="shared" si="49"/>
        <v>#REF!</v>
      </c>
      <c r="AU309" s="31" t="e">
        <f t="shared" si="50"/>
        <v>#REF!</v>
      </c>
      <c r="AV309" s="31" t="e">
        <f t="shared" si="51"/>
        <v>#REF!</v>
      </c>
      <c r="AW309" s="32" t="e">
        <f t="shared" si="52"/>
        <v>#REF!</v>
      </c>
      <c r="AX309" s="30" t="e">
        <f t="shared" si="63"/>
        <v>#REF!</v>
      </c>
      <c r="AY309" s="31" t="e">
        <f t="shared" si="53"/>
        <v>#REF!</v>
      </c>
      <c r="AZ309" s="31" t="e">
        <f t="shared" si="54"/>
        <v>#REF!</v>
      </c>
      <c r="BA309" s="31" t="e">
        <f t="shared" si="55"/>
        <v>#REF!</v>
      </c>
      <c r="BB309" s="32" t="e">
        <f t="shared" si="56"/>
        <v>#REF!</v>
      </c>
      <c r="BC309" s="30" t="e">
        <f t="shared" si="64"/>
        <v>#REF!</v>
      </c>
      <c r="BD309" s="31" t="e">
        <f t="shared" si="57"/>
        <v>#REF!</v>
      </c>
      <c r="BE309" s="31" t="e">
        <f t="shared" si="58"/>
        <v>#REF!</v>
      </c>
      <c r="BF309" s="31" t="e">
        <f t="shared" si="59"/>
        <v>#REF!</v>
      </c>
      <c r="BG309" s="32" t="e">
        <f t="shared" si="60"/>
        <v>#REF!</v>
      </c>
    </row>
    <row r="310" spans="3:59" ht="15.75" thickBot="1" x14ac:dyDescent="0.3">
      <c r="C310" s="26">
        <v>80</v>
      </c>
      <c r="D310" s="27" t="s">
        <v>389</v>
      </c>
      <c r="E310" s="26">
        <v>55</v>
      </c>
      <c r="F310" s="28" t="s">
        <v>361</v>
      </c>
      <c r="G310" s="26">
        <v>588587</v>
      </c>
      <c r="H310" s="28" t="s">
        <v>371</v>
      </c>
      <c r="I310" s="29"/>
      <c r="K310" s="17">
        <f>SUMIF('RECAP PDV'!$E:$E,$G310,'RECAP PDV'!K:K)</f>
        <v>125.90174000000002</v>
      </c>
      <c r="L310" s="17"/>
      <c r="M310" s="18"/>
      <c r="N310" s="17">
        <f>SUMIF('RECAP PDV'!$E:$E,$G310,'RECAP PDV'!N:N)</f>
        <v>1103.8317400000001</v>
      </c>
      <c r="O310" s="17"/>
      <c r="P310" s="18"/>
      <c r="Q310" s="16"/>
      <c r="R310" s="16"/>
      <c r="S310" s="18"/>
      <c r="T310" s="17">
        <f>SUMIF('RECAP PDV'!$E:$E,$G310,'RECAP PDV'!T:T)</f>
        <v>17</v>
      </c>
      <c r="U310" s="16"/>
      <c r="V310" s="18"/>
      <c r="W310" s="17"/>
      <c r="X310" s="16"/>
      <c r="Y310" s="18"/>
      <c r="Z310" s="17">
        <f>SUMIF('RECAP PDV'!E:E,G310,'RECAP PDV'!Z:Z)</f>
        <v>3</v>
      </c>
      <c r="AA310" s="16"/>
      <c r="AB310" s="18"/>
      <c r="AI310" s="30" t="e">
        <f t="shared" si="40"/>
        <v>#REF!</v>
      </c>
      <c r="AJ310" s="31" t="e">
        <f t="shared" si="41"/>
        <v>#REF!</v>
      </c>
      <c r="AK310" s="31" t="e">
        <f t="shared" si="42"/>
        <v>#REF!</v>
      </c>
      <c r="AL310" s="31" t="e">
        <f t="shared" si="43"/>
        <v>#REF!</v>
      </c>
      <c r="AM310" s="32" t="e">
        <f t="shared" si="44"/>
        <v>#REF!</v>
      </c>
      <c r="AN310" s="30" t="e">
        <f t="shared" si="61"/>
        <v>#REF!</v>
      </c>
      <c r="AO310" s="31" t="e">
        <f t="shared" si="45"/>
        <v>#REF!</v>
      </c>
      <c r="AP310" s="31" t="e">
        <f t="shared" si="46"/>
        <v>#REF!</v>
      </c>
      <c r="AQ310" s="31" t="e">
        <f t="shared" si="47"/>
        <v>#REF!</v>
      </c>
      <c r="AR310" s="32" t="e">
        <f t="shared" si="48"/>
        <v>#REF!</v>
      </c>
      <c r="AS310" s="30" t="e">
        <f t="shared" si="62"/>
        <v>#REF!</v>
      </c>
      <c r="AT310" s="31" t="e">
        <f t="shared" si="49"/>
        <v>#REF!</v>
      </c>
      <c r="AU310" s="31" t="e">
        <f t="shared" si="50"/>
        <v>#REF!</v>
      </c>
      <c r="AV310" s="31" t="e">
        <f t="shared" si="51"/>
        <v>#REF!</v>
      </c>
      <c r="AW310" s="32" t="e">
        <f t="shared" si="52"/>
        <v>#REF!</v>
      </c>
      <c r="AX310" s="30" t="e">
        <f t="shared" si="63"/>
        <v>#REF!</v>
      </c>
      <c r="AY310" s="31" t="e">
        <f t="shared" si="53"/>
        <v>#REF!</v>
      </c>
      <c r="AZ310" s="31" t="e">
        <f t="shared" si="54"/>
        <v>#REF!</v>
      </c>
      <c r="BA310" s="31" t="e">
        <f t="shared" si="55"/>
        <v>#REF!</v>
      </c>
      <c r="BB310" s="32" t="e">
        <f t="shared" si="56"/>
        <v>#REF!</v>
      </c>
      <c r="BC310" s="30" t="e">
        <f t="shared" si="64"/>
        <v>#REF!</v>
      </c>
      <c r="BD310" s="31" t="e">
        <f t="shared" si="57"/>
        <v>#REF!</v>
      </c>
      <c r="BE310" s="31" t="e">
        <f t="shared" si="58"/>
        <v>#REF!</v>
      </c>
      <c r="BF310" s="31" t="e">
        <f t="shared" si="59"/>
        <v>#REF!</v>
      </c>
      <c r="BG310" s="32" t="e">
        <f t="shared" si="60"/>
        <v>#REF!</v>
      </c>
    </row>
    <row r="311" spans="3:59" ht="15.75" thickBot="1" x14ac:dyDescent="0.3">
      <c r="C311" s="26">
        <v>80</v>
      </c>
      <c r="D311" s="27" t="s">
        <v>389</v>
      </c>
      <c r="E311" s="26">
        <v>55</v>
      </c>
      <c r="F311" s="28" t="s">
        <v>361</v>
      </c>
      <c r="G311" s="26">
        <v>488616</v>
      </c>
      <c r="H311" s="28" t="s">
        <v>372</v>
      </c>
      <c r="I311" s="29"/>
      <c r="K311" s="17">
        <f>SUMIF('RECAP PDV'!$E:$E,$G311,'RECAP PDV'!K:K)</f>
        <v>90.376280000000008</v>
      </c>
      <c r="L311" s="17"/>
      <c r="M311" s="18"/>
      <c r="N311" s="17">
        <f>SUMIF('RECAP PDV'!$E:$E,$G311,'RECAP PDV'!N:N)</f>
        <v>118</v>
      </c>
      <c r="O311" s="17"/>
      <c r="P311" s="18"/>
      <c r="Q311" s="16"/>
      <c r="R311" s="16"/>
      <c r="S311" s="18"/>
      <c r="T311" s="17">
        <f>SUMIF('RECAP PDV'!$E:$E,$G311,'RECAP PDV'!T:T)</f>
        <v>5</v>
      </c>
      <c r="U311" s="16"/>
      <c r="V311" s="18"/>
      <c r="W311" s="17"/>
      <c r="X311" s="16"/>
      <c r="Y311" s="18"/>
      <c r="Z311" s="17">
        <f>SUMIF('RECAP PDV'!E:E,G311,'RECAP PDV'!Z:Z)</f>
        <v>6</v>
      </c>
      <c r="AA311" s="16"/>
      <c r="AB311" s="18"/>
      <c r="AI311" s="30" t="e">
        <f t="shared" si="40"/>
        <v>#REF!</v>
      </c>
      <c r="AJ311" s="31" t="e">
        <f t="shared" si="41"/>
        <v>#REF!</v>
      </c>
      <c r="AK311" s="31" t="e">
        <f t="shared" si="42"/>
        <v>#REF!</v>
      </c>
      <c r="AL311" s="31" t="e">
        <f t="shared" si="43"/>
        <v>#REF!</v>
      </c>
      <c r="AM311" s="32" t="e">
        <f t="shared" si="44"/>
        <v>#REF!</v>
      </c>
      <c r="AN311" s="30" t="e">
        <f t="shared" si="61"/>
        <v>#REF!</v>
      </c>
      <c r="AO311" s="31" t="e">
        <f t="shared" si="45"/>
        <v>#REF!</v>
      </c>
      <c r="AP311" s="31" t="e">
        <f t="shared" si="46"/>
        <v>#REF!</v>
      </c>
      <c r="AQ311" s="31" t="e">
        <f t="shared" si="47"/>
        <v>#REF!</v>
      </c>
      <c r="AR311" s="32" t="e">
        <f t="shared" si="48"/>
        <v>#REF!</v>
      </c>
      <c r="AS311" s="30" t="e">
        <f t="shared" si="62"/>
        <v>#REF!</v>
      </c>
      <c r="AT311" s="31" t="e">
        <f t="shared" si="49"/>
        <v>#REF!</v>
      </c>
      <c r="AU311" s="31" t="e">
        <f t="shared" si="50"/>
        <v>#REF!</v>
      </c>
      <c r="AV311" s="31" t="e">
        <f t="shared" si="51"/>
        <v>#REF!</v>
      </c>
      <c r="AW311" s="32" t="e">
        <f t="shared" si="52"/>
        <v>#REF!</v>
      </c>
      <c r="AX311" s="30" t="e">
        <f t="shared" si="63"/>
        <v>#REF!</v>
      </c>
      <c r="AY311" s="31" t="e">
        <f t="shared" si="53"/>
        <v>#REF!</v>
      </c>
      <c r="AZ311" s="31" t="e">
        <f t="shared" si="54"/>
        <v>#REF!</v>
      </c>
      <c r="BA311" s="31" t="e">
        <f t="shared" si="55"/>
        <v>#REF!</v>
      </c>
      <c r="BB311" s="32" t="e">
        <f t="shared" si="56"/>
        <v>#REF!</v>
      </c>
      <c r="BC311" s="30" t="e">
        <f t="shared" si="64"/>
        <v>#REF!</v>
      </c>
      <c r="BD311" s="31" t="e">
        <f t="shared" si="57"/>
        <v>#REF!</v>
      </c>
      <c r="BE311" s="31" t="e">
        <f t="shared" si="58"/>
        <v>#REF!</v>
      </c>
      <c r="BF311" s="31" t="e">
        <f t="shared" si="59"/>
        <v>#REF!</v>
      </c>
      <c r="BG311" s="32" t="e">
        <f t="shared" si="60"/>
        <v>#REF!</v>
      </c>
    </row>
    <row r="312" spans="3:59" ht="15.75" thickBot="1" x14ac:dyDescent="0.3">
      <c r="C312" s="39">
        <v>80</v>
      </c>
      <c r="D312" s="40" t="s">
        <v>389</v>
      </c>
      <c r="E312" s="39">
        <v>55</v>
      </c>
      <c r="F312" s="41" t="s">
        <v>361</v>
      </c>
      <c r="G312" s="39">
        <v>588666</v>
      </c>
      <c r="H312" s="41" t="s">
        <v>373</v>
      </c>
      <c r="I312" s="29"/>
      <c r="K312" s="17">
        <f>SUMIF('RECAP PDV'!$E:$E,$G312,'RECAP PDV'!K:K)</f>
        <v>214.26857999999999</v>
      </c>
      <c r="L312" s="17"/>
      <c r="M312" s="18"/>
      <c r="N312" s="17">
        <f>SUMIF('RECAP PDV'!$E:$E,$G312,'RECAP PDV'!N:N)</f>
        <v>317.26163000000003</v>
      </c>
      <c r="O312" s="17"/>
      <c r="P312" s="18"/>
      <c r="Q312" s="16"/>
      <c r="R312" s="16"/>
      <c r="S312" s="18"/>
      <c r="T312" s="17">
        <f>SUMIF('RECAP PDV'!$E:$E,$G312,'RECAP PDV'!T:T)</f>
        <v>15</v>
      </c>
      <c r="U312" s="16"/>
      <c r="V312" s="18"/>
      <c r="W312" s="17"/>
      <c r="X312" s="16"/>
      <c r="Y312" s="18"/>
      <c r="Z312" s="17">
        <f>SUMIF('RECAP PDV'!E:E,G312,'RECAP PDV'!Z:Z)</f>
        <v>8</v>
      </c>
      <c r="AA312" s="16"/>
      <c r="AB312" s="18"/>
      <c r="AI312" s="30" t="e">
        <f t="shared" si="40"/>
        <v>#REF!</v>
      </c>
      <c r="AJ312" s="31" t="e">
        <f t="shared" si="41"/>
        <v>#REF!</v>
      </c>
      <c r="AK312" s="31" t="e">
        <f t="shared" si="42"/>
        <v>#REF!</v>
      </c>
      <c r="AL312" s="31" t="e">
        <f t="shared" si="43"/>
        <v>#REF!</v>
      </c>
      <c r="AM312" s="32" t="e">
        <f t="shared" si="44"/>
        <v>#REF!</v>
      </c>
      <c r="AN312" s="30" t="e">
        <f t="shared" si="61"/>
        <v>#REF!</v>
      </c>
      <c r="AO312" s="31" t="e">
        <f t="shared" si="45"/>
        <v>#REF!</v>
      </c>
      <c r="AP312" s="31" t="e">
        <f t="shared" si="46"/>
        <v>#REF!</v>
      </c>
      <c r="AQ312" s="31" t="e">
        <f t="shared" si="47"/>
        <v>#REF!</v>
      </c>
      <c r="AR312" s="32" t="e">
        <f t="shared" si="48"/>
        <v>#REF!</v>
      </c>
      <c r="AS312" s="30" t="e">
        <f t="shared" si="62"/>
        <v>#REF!</v>
      </c>
      <c r="AT312" s="31" t="e">
        <f t="shared" si="49"/>
        <v>#REF!</v>
      </c>
      <c r="AU312" s="31" t="e">
        <f t="shared" si="50"/>
        <v>#REF!</v>
      </c>
      <c r="AV312" s="31" t="e">
        <f t="shared" si="51"/>
        <v>#REF!</v>
      </c>
      <c r="AW312" s="32" t="e">
        <f t="shared" si="52"/>
        <v>#REF!</v>
      </c>
      <c r="AX312" s="30" t="e">
        <f t="shared" si="63"/>
        <v>#REF!</v>
      </c>
      <c r="AY312" s="31" t="e">
        <f t="shared" si="53"/>
        <v>#REF!</v>
      </c>
      <c r="AZ312" s="31" t="e">
        <f t="shared" si="54"/>
        <v>#REF!</v>
      </c>
      <c r="BA312" s="31" t="e">
        <f t="shared" si="55"/>
        <v>#REF!</v>
      </c>
      <c r="BB312" s="32" t="e">
        <f t="shared" si="56"/>
        <v>#REF!</v>
      </c>
      <c r="BC312" s="30" t="e">
        <f t="shared" si="64"/>
        <v>#REF!</v>
      </c>
      <c r="BD312" s="31" t="e">
        <f t="shared" si="57"/>
        <v>#REF!</v>
      </c>
      <c r="BE312" s="31" t="e">
        <f t="shared" si="58"/>
        <v>#REF!</v>
      </c>
      <c r="BF312" s="31" t="e">
        <f t="shared" si="59"/>
        <v>#REF!</v>
      </c>
      <c r="BG312" s="32" t="e">
        <f t="shared" si="60"/>
        <v>#REF!</v>
      </c>
    </row>
    <row r="313" spans="3:59" ht="15.75" thickBot="1" x14ac:dyDescent="0.3">
      <c r="C313" s="42"/>
      <c r="D313" s="43"/>
      <c r="E313" s="42"/>
      <c r="F313" s="44"/>
      <c r="G313" s="42"/>
      <c r="H313" s="44"/>
      <c r="I313" s="45"/>
      <c r="J313" s="31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AJ313" s="31"/>
      <c r="AK313" s="31"/>
      <c r="AL313" s="31"/>
      <c r="AM313" s="31"/>
      <c r="AN313" s="46"/>
      <c r="AO313" s="31"/>
      <c r="AP313" s="31"/>
      <c r="AQ313" s="31"/>
      <c r="AR313" s="31"/>
      <c r="AS313" s="46"/>
      <c r="AT313" s="31"/>
      <c r="AU313" s="31"/>
      <c r="AV313" s="31"/>
      <c r="AW313" s="31"/>
      <c r="AX313" s="46"/>
      <c r="AY313" s="31"/>
      <c r="AZ313" s="31"/>
      <c r="BA313" s="31"/>
      <c r="BB313" s="31"/>
      <c r="BC313" s="46"/>
      <c r="BD313" s="31"/>
      <c r="BE313" s="31"/>
      <c r="BF313" s="31"/>
      <c r="BG313" s="31"/>
    </row>
    <row r="314" spans="3:59" ht="15.75" thickBot="1" x14ac:dyDescent="0.3"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AJ314" s="48" t="e">
        <f>SUM(AJ6:AJ312)</f>
        <v>#REF!</v>
      </c>
      <c r="AK314" s="49" t="e">
        <f>SUM(AK6:AK312)</f>
        <v>#REF!</v>
      </c>
      <c r="AL314" s="50" t="e">
        <f>SUM(AL6:AL312)</f>
        <v>#REF!</v>
      </c>
      <c r="AM314" s="51" t="e">
        <f>SUM(AM6:AM312)</f>
        <v>#REF!</v>
      </c>
      <c r="AO314" s="48" t="e">
        <f>SUM(AO6:AO312)</f>
        <v>#REF!</v>
      </c>
      <c r="AP314" s="49" t="e">
        <f>SUM(AP6:AP312)</f>
        <v>#REF!</v>
      </c>
      <c r="AQ314" s="50" t="e">
        <f>SUM(AQ6:AQ312)</f>
        <v>#REF!</v>
      </c>
      <c r="AR314" s="51" t="e">
        <f>SUM(AR6:AR312)</f>
        <v>#REF!</v>
      </c>
      <c r="AT314" s="48" t="e">
        <f>SUM(AT6:AT312)</f>
        <v>#REF!</v>
      </c>
      <c r="AU314" s="49" t="e">
        <f>SUM(AU6:AU312)</f>
        <v>#REF!</v>
      </c>
      <c r="AV314" s="50" t="e">
        <f>SUM(AV6:AV312)</f>
        <v>#REF!</v>
      </c>
      <c r="AW314" s="51" t="e">
        <f>SUM(AW6:AW312)</f>
        <v>#REF!</v>
      </c>
      <c r="AY314" s="48" t="e">
        <f>SUM(AY6:AY312)</f>
        <v>#REF!</v>
      </c>
      <c r="AZ314" s="49" t="e">
        <f>SUM(AZ6:AZ312)</f>
        <v>#REF!</v>
      </c>
      <c r="BA314" s="50" t="e">
        <f>SUM(BA6:BA312)</f>
        <v>#REF!</v>
      </c>
      <c r="BB314" s="51" t="e">
        <f>SUM(BB6:BB312)</f>
        <v>#REF!</v>
      </c>
      <c r="BD314" s="48" t="e">
        <f>SUM(BD6:BD312)</f>
        <v>#REF!</v>
      </c>
      <c r="BE314" s="49" t="e">
        <f>SUM(BE6:BE312)</f>
        <v>#REF!</v>
      </c>
      <c r="BF314" s="50" t="e">
        <f>SUM(BF6:BF312)</f>
        <v>#REF!</v>
      </c>
      <c r="BG314" s="51" t="e">
        <f>SUM(BG6:BG312)</f>
        <v>#REF!</v>
      </c>
    </row>
  </sheetData>
  <mergeCells count="6">
    <mergeCell ref="T3:V3"/>
    <mergeCell ref="W3:Y3"/>
    <mergeCell ref="Z3:AB3"/>
    <mergeCell ref="K3:M3"/>
    <mergeCell ref="N3:P3"/>
    <mergeCell ref="Q3:S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D1:BG25"/>
  <sheetViews>
    <sheetView topLeftCell="S1" workbookViewId="0">
      <selection activeCell="Z13" sqref="Z13"/>
    </sheetView>
  </sheetViews>
  <sheetFormatPr baseColWidth="10" defaultRowHeight="15" x14ac:dyDescent="0.25"/>
  <cols>
    <col min="2" max="2" width="23.140625" customWidth="1"/>
    <col min="4" max="4" width="23.42578125" style="52" customWidth="1"/>
    <col min="6" max="6" width="26.28515625" customWidth="1"/>
    <col min="8" max="8" width="32" bestFit="1" customWidth="1"/>
    <col min="10" max="10" width="4.140625" customWidth="1"/>
  </cols>
  <sheetData>
    <row r="1" spans="4:59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  <c r="Z1" s="1">
        <v>20</v>
      </c>
      <c r="AA1" s="1">
        <v>21</v>
      </c>
      <c r="AB1" s="1">
        <v>22</v>
      </c>
    </row>
    <row r="2" spans="4:59" ht="16.5" customHeight="1" thickBot="1" x14ac:dyDescent="0.3">
      <c r="K2" s="2"/>
      <c r="N2" s="2"/>
    </row>
    <row r="3" spans="4:59" ht="40.5" customHeight="1" thickBot="1" x14ac:dyDescent="0.3">
      <c r="K3" s="269" t="s">
        <v>0</v>
      </c>
      <c r="L3" s="270"/>
      <c r="M3" s="271"/>
      <c r="N3" s="269" t="s">
        <v>392</v>
      </c>
      <c r="O3" s="270"/>
      <c r="P3" s="271"/>
      <c r="Q3" s="269" t="s">
        <v>393</v>
      </c>
      <c r="R3" s="270"/>
      <c r="S3" s="271"/>
      <c r="T3" s="269" t="s">
        <v>394</v>
      </c>
      <c r="U3" s="270"/>
      <c r="V3" s="271"/>
      <c r="W3" s="269" t="s">
        <v>1</v>
      </c>
      <c r="X3" s="270"/>
      <c r="Y3" s="271"/>
      <c r="Z3" s="269" t="s">
        <v>441</v>
      </c>
      <c r="AA3" s="270"/>
      <c r="AB3" s="271"/>
    </row>
    <row r="4" spans="4:59" ht="15.75" thickBot="1" x14ac:dyDescent="0.3">
      <c r="K4" s="4"/>
      <c r="L4" s="5" t="s">
        <v>2</v>
      </c>
      <c r="M4" s="3" t="e">
        <f>VLOOKUP(#REF!,#REF!,6,FALSE)</f>
        <v>#REF!</v>
      </c>
      <c r="N4" s="4"/>
      <c r="O4" s="5" t="s">
        <v>2</v>
      </c>
      <c r="P4" s="3" t="e">
        <f>VLOOKUP(#REF!,#REF!,6,FALSE)</f>
        <v>#REF!</v>
      </c>
      <c r="Q4" s="4"/>
      <c r="R4" s="5" t="s">
        <v>2</v>
      </c>
      <c r="S4" s="3" t="e">
        <f>VLOOKUP(#REF!,#REF!,6,FALSE)</f>
        <v>#REF!</v>
      </c>
      <c r="T4" s="4"/>
      <c r="U4" s="5" t="s">
        <v>2</v>
      </c>
      <c r="V4" s="3" t="e">
        <f>VLOOKUP(#REF!,#REF!,6,FALSE)</f>
        <v>#REF!</v>
      </c>
      <c r="W4" s="4"/>
      <c r="X4" s="5" t="s">
        <v>2</v>
      </c>
      <c r="Y4" s="3" t="e">
        <f>VLOOKUP(#REF!,#REF!,6,FALSE)</f>
        <v>#REF!</v>
      </c>
      <c r="Z4" s="4"/>
      <c r="AA4" s="5" t="s">
        <v>2</v>
      </c>
      <c r="AB4" s="3" t="s">
        <v>3</v>
      </c>
    </row>
    <row r="5" spans="4:59" ht="15.75" thickBot="1" x14ac:dyDescent="0.3">
      <c r="D5" s="52" t="s">
        <v>390</v>
      </c>
      <c r="E5" s="6" t="s">
        <v>4</v>
      </c>
      <c r="F5" s="6" t="s">
        <v>5</v>
      </c>
      <c r="G5" s="6" t="s">
        <v>6</v>
      </c>
      <c r="H5" s="6" t="s">
        <v>7</v>
      </c>
      <c r="I5" s="53" t="s">
        <v>379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 t="s">
        <v>13</v>
      </c>
      <c r="R5" s="11" t="s">
        <v>14</v>
      </c>
      <c r="S5" s="12" t="s">
        <v>15</v>
      </c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  <c r="AI5" s="22"/>
      <c r="AJ5" s="54">
        <v>0.8</v>
      </c>
      <c r="AK5" s="54" t="s">
        <v>380</v>
      </c>
      <c r="AL5" s="55" t="s">
        <v>381</v>
      </c>
      <c r="AM5" s="56">
        <v>1.1000000000000001</v>
      </c>
      <c r="AN5" s="22"/>
      <c r="AO5" s="54">
        <v>0.8</v>
      </c>
      <c r="AP5" s="54" t="s">
        <v>380</v>
      </c>
      <c r="AQ5" s="55" t="s">
        <v>382</v>
      </c>
      <c r="AR5" s="56">
        <v>1.2</v>
      </c>
      <c r="AS5" s="22"/>
      <c r="AT5" s="54">
        <v>0.8</v>
      </c>
      <c r="AU5" s="54" t="s">
        <v>380</v>
      </c>
      <c r="AV5" s="55" t="s">
        <v>382</v>
      </c>
      <c r="AW5" s="56">
        <v>1.2</v>
      </c>
      <c r="AX5" s="22"/>
      <c r="AY5" s="54">
        <v>0.8</v>
      </c>
      <c r="AZ5" s="54" t="s">
        <v>380</v>
      </c>
      <c r="BA5" s="55" t="s">
        <v>382</v>
      </c>
      <c r="BB5" s="56">
        <v>1.2</v>
      </c>
      <c r="BC5" s="22"/>
      <c r="BD5" s="54">
        <v>0.8</v>
      </c>
      <c r="BE5" s="54" t="s">
        <v>380</v>
      </c>
      <c r="BF5" s="55" t="s">
        <v>382</v>
      </c>
      <c r="BG5" s="56">
        <v>1.2</v>
      </c>
    </row>
    <row r="6" spans="4:59" ht="15.75" thickBot="1" x14ac:dyDescent="0.3">
      <c r="D6" s="52">
        <v>100021</v>
      </c>
      <c r="E6" s="26">
        <v>50</v>
      </c>
      <c r="F6" s="27" t="s">
        <v>383</v>
      </c>
      <c r="G6" s="26">
        <v>21</v>
      </c>
      <c r="H6" s="28" t="s">
        <v>17</v>
      </c>
      <c r="I6" s="19"/>
      <c r="K6" s="17">
        <f>SUMIF('RECAP PDV'!$C:$C,$G6,'RECAP PDV'!K:K)</f>
        <v>4584.5017399999997</v>
      </c>
      <c r="L6" s="17"/>
      <c r="M6" s="18"/>
      <c r="N6" s="17">
        <f>SUMIF('RECAP PDV'!$C:$C,$G6,'RECAP PDV'!N:N)</f>
        <v>7350.573339999999</v>
      </c>
      <c r="O6" s="17"/>
      <c r="P6" s="18"/>
      <c r="Q6" s="17"/>
      <c r="R6" s="17"/>
      <c r="S6" s="18"/>
      <c r="T6" s="17">
        <f>SUMIF('RECAP PDV'!$C:$C,$G6,'RECAP PDV'!T:T)</f>
        <v>109</v>
      </c>
      <c r="U6" s="17"/>
      <c r="V6" s="18"/>
      <c r="W6" s="17"/>
      <c r="X6" s="17"/>
      <c r="Y6" s="18"/>
      <c r="Z6" s="17">
        <f>SUMIF('RECAP PDV'!C:C,G6,'RECAP PDV'!Z:Z)</f>
        <v>8</v>
      </c>
      <c r="AA6" s="17"/>
      <c r="AB6" s="18"/>
      <c r="AI6" s="30" t="e">
        <f t="shared" ref="AI6:AI23" si="0">M6/$M$4</f>
        <v>#REF!</v>
      </c>
      <c r="AJ6" s="31" t="e">
        <f>IF(AI6&lt;0.8,1,0)</f>
        <v>#REF!</v>
      </c>
      <c r="AK6" s="31" t="e">
        <f>IF(AND(AI6&gt;=0.8,AI6&lt;1),1,0)</f>
        <v>#REF!</v>
      </c>
      <c r="AL6" s="31" t="e">
        <f>IF(AND(AI6&gt;=1,AI6&lt;1.1),1,0)</f>
        <v>#REF!</v>
      </c>
      <c r="AM6" s="32" t="e">
        <f>IF(AI6&gt;1.1,1,0)</f>
        <v>#REF!</v>
      </c>
      <c r="AN6" s="30" t="e">
        <f>P6/$P$4</f>
        <v>#REF!</v>
      </c>
      <c r="AO6" s="31" t="e">
        <f>IF(AN6&lt;0.8,1,0)</f>
        <v>#REF!</v>
      </c>
      <c r="AP6" s="31" t="e">
        <f>IF(AND(AN6&gt;=0.8,AN6&lt;1),1,0)</f>
        <v>#REF!</v>
      </c>
      <c r="AQ6" s="31" t="e">
        <f>IF(AND(AN6&gt;=1,AN6&lt;1.2),1,0)</f>
        <v>#REF!</v>
      </c>
      <c r="AR6" s="32" t="e">
        <f>IF(AN6&gt;1.2,1,0)</f>
        <v>#REF!</v>
      </c>
      <c r="AS6" s="30" t="e">
        <f>S6/$S$4</f>
        <v>#REF!</v>
      </c>
      <c r="AT6" s="31" t="e">
        <f>IF(AS6&lt;0.8,1,0)</f>
        <v>#REF!</v>
      </c>
      <c r="AU6" s="31" t="e">
        <f>IF(AND(AS6&gt;=0.8,AS6&lt;1),1,0)</f>
        <v>#REF!</v>
      </c>
      <c r="AV6" s="31" t="e">
        <f>IF(AND(AS6&gt;=1,AS6&lt;1.2),1,0)</f>
        <v>#REF!</v>
      </c>
      <c r="AW6" s="32" t="e">
        <f>IF(AS6&gt;1.2,1,0)</f>
        <v>#REF!</v>
      </c>
      <c r="AX6" s="30" t="e">
        <f>V6/$V$4</f>
        <v>#REF!</v>
      </c>
      <c r="AY6" s="31" t="e">
        <f>IF(AX6&lt;0.8,1,0)</f>
        <v>#REF!</v>
      </c>
      <c r="AZ6" s="31" t="e">
        <f>IF(AND(AX6&gt;=0.8,AX6&lt;1),1,0)</f>
        <v>#REF!</v>
      </c>
      <c r="BA6" s="31" t="e">
        <f>IF(AND(AX6&gt;=1,AX6&lt;1.2),1,0)</f>
        <v>#REF!</v>
      </c>
      <c r="BB6" s="32" t="e">
        <f>IF(AX6&gt;1.2,1,0)</f>
        <v>#REF!</v>
      </c>
      <c r="BC6" s="30" t="e">
        <f>Y6/$Y$4</f>
        <v>#REF!</v>
      </c>
      <c r="BD6" s="31" t="e">
        <f>IF(BC6&lt;0.8,1,0)</f>
        <v>#REF!</v>
      </c>
      <c r="BE6" s="31" t="e">
        <f>IF(AND(BC6&gt;=0.8,BC6&lt;1),1,0)</f>
        <v>#REF!</v>
      </c>
      <c r="BF6" s="31" t="e">
        <f>IF(AND(BC6&gt;=1,BC6&lt;1.2),1,0)</f>
        <v>#REF!</v>
      </c>
      <c r="BG6" s="32" t="e">
        <f>IF(BC6&gt;1.2,1,0)</f>
        <v>#REF!</v>
      </c>
    </row>
    <row r="7" spans="4:59" ht="15.75" thickBot="1" x14ac:dyDescent="0.3">
      <c r="D7" s="52">
        <v>100014</v>
      </c>
      <c r="E7" s="26">
        <v>50</v>
      </c>
      <c r="F7" s="27" t="s">
        <v>383</v>
      </c>
      <c r="G7" s="26">
        <v>14</v>
      </c>
      <c r="H7" s="28" t="s">
        <v>29</v>
      </c>
      <c r="I7" s="19"/>
      <c r="K7" s="17">
        <f>SUMIF('RECAP PDV'!$C:$C,$G7,'RECAP PDV'!K:K)</f>
        <v>12383.056130000001</v>
      </c>
      <c r="L7" s="17"/>
      <c r="M7" s="18"/>
      <c r="N7" s="17">
        <f>SUMIF('RECAP PDV'!$C:$C,$G7,'RECAP PDV'!N:N)</f>
        <v>22684.018629999999</v>
      </c>
      <c r="O7" s="17"/>
      <c r="P7" s="18"/>
      <c r="Q7" s="17"/>
      <c r="R7" s="17"/>
      <c r="S7" s="18"/>
      <c r="T7" s="17">
        <f>SUMIF('RECAP PDV'!$C:$C,$G7,'RECAP PDV'!T:T)</f>
        <v>249</v>
      </c>
      <c r="U7" s="17"/>
      <c r="V7" s="18"/>
      <c r="W7" s="17"/>
      <c r="X7" s="17"/>
      <c r="Y7" s="18"/>
      <c r="Z7" s="17">
        <f>SUMIF('RECAP PDV'!C:C,G7,'RECAP PDV'!Z:Z)</f>
        <v>-3</v>
      </c>
      <c r="AA7" s="17"/>
      <c r="AB7" s="18"/>
      <c r="AI7" s="30" t="e">
        <f t="shared" si="0"/>
        <v>#REF!</v>
      </c>
      <c r="AJ7" s="31" t="e">
        <f t="shared" ref="AJ7:AJ23" si="1">IF(AI7&lt;0.8,1,0)</f>
        <v>#REF!</v>
      </c>
      <c r="AK7" s="31" t="e">
        <f t="shared" ref="AK7:AK23" si="2">IF(AND(AI7&gt;=0.8,AI7&lt;1),1,0)</f>
        <v>#REF!</v>
      </c>
      <c r="AL7" s="31" t="e">
        <f t="shared" ref="AL7:AL23" si="3">IF(AND(AI7&gt;=1,AI7&lt;1.1),1,0)</f>
        <v>#REF!</v>
      </c>
      <c r="AM7" s="32" t="e">
        <f t="shared" ref="AM7:AM23" si="4">IF(AI7&gt;1.1,1,0)</f>
        <v>#REF!</v>
      </c>
      <c r="AN7" s="30" t="e">
        <f t="shared" ref="AN7:AN23" si="5">P7/$P$4</f>
        <v>#REF!</v>
      </c>
      <c r="AO7" s="31" t="e">
        <f t="shared" ref="AO7:AO23" si="6">IF(AN7&lt;0.8,1,0)</f>
        <v>#REF!</v>
      </c>
      <c r="AP7" s="31" t="e">
        <f t="shared" ref="AP7:AP23" si="7">IF(AND(AN7&gt;=0.8,AN7&lt;1),1,0)</f>
        <v>#REF!</v>
      </c>
      <c r="AQ7" s="31" t="e">
        <f t="shared" ref="AQ7:AQ23" si="8">IF(AND(AN7&gt;=1,AN7&lt;1.2),1,0)</f>
        <v>#REF!</v>
      </c>
      <c r="AR7" s="32" t="e">
        <f t="shared" ref="AR7:AR23" si="9">IF(AN7&gt;1.2,1,0)</f>
        <v>#REF!</v>
      </c>
      <c r="AS7" s="30" t="e">
        <f t="shared" ref="AS7:AS23" si="10">S7/$S$4</f>
        <v>#REF!</v>
      </c>
      <c r="AT7" s="31" t="e">
        <f t="shared" ref="AT7:AT23" si="11">IF(AS7&lt;0.8,1,0)</f>
        <v>#REF!</v>
      </c>
      <c r="AU7" s="31" t="e">
        <f t="shared" ref="AU7:AU23" si="12">IF(AND(AS7&gt;=0.8,AS7&lt;1),1,0)</f>
        <v>#REF!</v>
      </c>
      <c r="AV7" s="31" t="e">
        <f t="shared" ref="AV7:AV23" si="13">IF(AND(AS7&gt;=1,AS7&lt;1.2),1,0)</f>
        <v>#REF!</v>
      </c>
      <c r="AW7" s="32" t="e">
        <f t="shared" ref="AW7:AW23" si="14">IF(AS7&gt;1.2,1,0)</f>
        <v>#REF!</v>
      </c>
      <c r="AX7" s="30" t="e">
        <f t="shared" ref="AX7:AX23" si="15">V7/$V$4</f>
        <v>#REF!</v>
      </c>
      <c r="AY7" s="31" t="e">
        <f t="shared" ref="AY7:AY23" si="16">IF(AX7&lt;0.8,1,0)</f>
        <v>#REF!</v>
      </c>
      <c r="AZ7" s="31" t="e">
        <f t="shared" ref="AZ7:AZ23" si="17">IF(AND(AX7&gt;=0.8,AX7&lt;1),1,0)</f>
        <v>#REF!</v>
      </c>
      <c r="BA7" s="31" t="e">
        <f t="shared" ref="BA7:BA23" si="18">IF(AND(AX7&gt;=1,AX7&lt;1.2),1,0)</f>
        <v>#REF!</v>
      </c>
      <c r="BB7" s="32" t="e">
        <f t="shared" ref="BB7:BB23" si="19">IF(AX7&gt;1.2,1,0)</f>
        <v>#REF!</v>
      </c>
      <c r="BC7" s="30" t="e">
        <f t="shared" ref="BC7:BC23" si="20">Y7/$Y$4</f>
        <v>#REF!</v>
      </c>
      <c r="BD7" s="31" t="e">
        <f t="shared" ref="BD7:BD23" si="21">IF(BC7&lt;0.8,1,0)</f>
        <v>#REF!</v>
      </c>
      <c r="BE7" s="31" t="e">
        <f t="shared" ref="BE7:BE23" si="22">IF(AND(BC7&gt;=0.8,BC7&lt;1),1,0)</f>
        <v>#REF!</v>
      </c>
      <c r="BF7" s="31" t="e">
        <f t="shared" ref="BF7:BF23" si="23">IF(AND(BC7&gt;=1,BC7&lt;1.2),1,0)</f>
        <v>#REF!</v>
      </c>
      <c r="BG7" s="32" t="e">
        <f t="shared" ref="BG7:BG23" si="24">IF(BC7&gt;1.2,1,0)</f>
        <v>#REF!</v>
      </c>
    </row>
    <row r="8" spans="4:59" ht="15.75" thickBot="1" x14ac:dyDescent="0.3">
      <c r="D8" s="52">
        <v>105060</v>
      </c>
      <c r="E8" s="26">
        <v>262</v>
      </c>
      <c r="F8" s="27" t="s">
        <v>384</v>
      </c>
      <c r="G8" s="26">
        <v>5060</v>
      </c>
      <c r="H8" s="28" t="s">
        <v>47</v>
      </c>
      <c r="I8" s="19"/>
      <c r="K8" s="17">
        <f>SUMIF('RECAP PDV'!$C:$C,$G8,'RECAP PDV'!K:K)</f>
        <v>2754.7492699999993</v>
      </c>
      <c r="L8" s="17"/>
      <c r="M8" s="18"/>
      <c r="N8" s="17">
        <f>SUMIF('RECAP PDV'!$C:$C,$G8,'RECAP PDV'!N:N)</f>
        <v>14032.697529999999</v>
      </c>
      <c r="O8" s="17"/>
      <c r="P8" s="18"/>
      <c r="Q8" s="17"/>
      <c r="R8" s="17"/>
      <c r="S8" s="18"/>
      <c r="T8" s="17">
        <f>SUMIF('RECAP PDV'!$C:$C,$G8,'RECAP PDV'!T:T)</f>
        <v>214</v>
      </c>
      <c r="U8" s="17"/>
      <c r="V8" s="18"/>
      <c r="W8" s="17"/>
      <c r="X8" s="17"/>
      <c r="Y8" s="18"/>
      <c r="Z8" s="17">
        <f>SUMIF('RECAP PDV'!C:C,G8,'RECAP PDV'!Z:Z)</f>
        <v>21</v>
      </c>
      <c r="AA8" s="17"/>
      <c r="AB8" s="18"/>
      <c r="AI8" s="30" t="e">
        <f t="shared" si="0"/>
        <v>#REF!</v>
      </c>
      <c r="AJ8" s="31" t="e">
        <f t="shared" si="1"/>
        <v>#REF!</v>
      </c>
      <c r="AK8" s="31" t="e">
        <f t="shared" si="2"/>
        <v>#REF!</v>
      </c>
      <c r="AL8" s="31" t="e">
        <f t="shared" si="3"/>
        <v>#REF!</v>
      </c>
      <c r="AM8" s="32" t="e">
        <f t="shared" si="4"/>
        <v>#REF!</v>
      </c>
      <c r="AN8" s="30" t="e">
        <f t="shared" si="5"/>
        <v>#REF!</v>
      </c>
      <c r="AO8" s="31" t="e">
        <f t="shared" si="6"/>
        <v>#REF!</v>
      </c>
      <c r="AP8" s="31" t="e">
        <f t="shared" si="7"/>
        <v>#REF!</v>
      </c>
      <c r="AQ8" s="31" t="e">
        <f t="shared" si="8"/>
        <v>#REF!</v>
      </c>
      <c r="AR8" s="32" t="e">
        <f t="shared" si="9"/>
        <v>#REF!</v>
      </c>
      <c r="AS8" s="30" t="e">
        <f t="shared" si="10"/>
        <v>#REF!</v>
      </c>
      <c r="AT8" s="31" t="e">
        <f t="shared" si="11"/>
        <v>#REF!</v>
      </c>
      <c r="AU8" s="31" t="e">
        <f t="shared" si="12"/>
        <v>#REF!</v>
      </c>
      <c r="AV8" s="31" t="e">
        <f t="shared" si="13"/>
        <v>#REF!</v>
      </c>
      <c r="AW8" s="32" t="e">
        <f t="shared" si="14"/>
        <v>#REF!</v>
      </c>
      <c r="AX8" s="30" t="e">
        <f t="shared" si="15"/>
        <v>#REF!</v>
      </c>
      <c r="AY8" s="31" t="e">
        <f t="shared" si="16"/>
        <v>#REF!</v>
      </c>
      <c r="AZ8" s="31" t="e">
        <f t="shared" si="17"/>
        <v>#REF!</v>
      </c>
      <c r="BA8" s="31" t="e">
        <f t="shared" si="18"/>
        <v>#REF!</v>
      </c>
      <c r="BB8" s="32" t="e">
        <f t="shared" si="19"/>
        <v>#REF!</v>
      </c>
      <c r="BC8" s="30" t="e">
        <f t="shared" si="20"/>
        <v>#REF!</v>
      </c>
      <c r="BD8" s="31" t="e">
        <f t="shared" si="21"/>
        <v>#REF!</v>
      </c>
      <c r="BE8" s="31" t="e">
        <f t="shared" si="22"/>
        <v>#REF!</v>
      </c>
      <c r="BF8" s="31" t="e">
        <f t="shared" si="23"/>
        <v>#REF!</v>
      </c>
      <c r="BG8" s="32" t="e">
        <f t="shared" si="24"/>
        <v>#REF!</v>
      </c>
    </row>
    <row r="9" spans="4:59" ht="15.75" thickBot="1" x14ac:dyDescent="0.3">
      <c r="D9" s="52">
        <v>105101</v>
      </c>
      <c r="E9" s="26">
        <v>262</v>
      </c>
      <c r="F9" s="27" t="s">
        <v>384</v>
      </c>
      <c r="G9" s="26">
        <v>5101</v>
      </c>
      <c r="H9" s="33" t="s">
        <v>78</v>
      </c>
      <c r="I9" s="19"/>
      <c r="K9" s="17">
        <f>SUMIF('RECAP PDV'!$C:$C,$G9,'RECAP PDV'!K:K)</f>
        <v>4420.1999000000005</v>
      </c>
      <c r="L9" s="17"/>
      <c r="M9" s="18"/>
      <c r="N9" s="17">
        <f>SUMIF('RECAP PDV'!$C:$C,$G9,'RECAP PDV'!N:N)</f>
        <v>17077.658519999997</v>
      </c>
      <c r="O9" s="17"/>
      <c r="P9" s="18"/>
      <c r="Q9" s="17"/>
      <c r="R9" s="17"/>
      <c r="S9" s="18"/>
      <c r="T9" s="17">
        <f>SUMIF('RECAP PDV'!$C:$C,$G9,'RECAP PDV'!T:T)</f>
        <v>160</v>
      </c>
      <c r="U9" s="17"/>
      <c r="V9" s="18"/>
      <c r="W9" s="17"/>
      <c r="X9" s="17"/>
      <c r="Y9" s="18"/>
      <c r="Z9" s="17">
        <f>SUMIF('RECAP PDV'!C:C,G9,'RECAP PDV'!Z:Z)</f>
        <v>-30</v>
      </c>
      <c r="AA9" s="17"/>
      <c r="AB9" s="18"/>
      <c r="AI9" s="30" t="e">
        <f t="shared" si="0"/>
        <v>#REF!</v>
      </c>
      <c r="AJ9" s="31" t="e">
        <f t="shared" si="1"/>
        <v>#REF!</v>
      </c>
      <c r="AK9" s="31" t="e">
        <f t="shared" si="2"/>
        <v>#REF!</v>
      </c>
      <c r="AL9" s="31" t="e">
        <f t="shared" si="3"/>
        <v>#REF!</v>
      </c>
      <c r="AM9" s="32" t="e">
        <f t="shared" si="4"/>
        <v>#REF!</v>
      </c>
      <c r="AN9" s="30" t="e">
        <f t="shared" si="5"/>
        <v>#REF!</v>
      </c>
      <c r="AO9" s="31" t="e">
        <f t="shared" si="6"/>
        <v>#REF!</v>
      </c>
      <c r="AP9" s="31" t="e">
        <f t="shared" si="7"/>
        <v>#REF!</v>
      </c>
      <c r="AQ9" s="31" t="e">
        <f t="shared" si="8"/>
        <v>#REF!</v>
      </c>
      <c r="AR9" s="32" t="e">
        <f t="shared" si="9"/>
        <v>#REF!</v>
      </c>
      <c r="AS9" s="30" t="e">
        <f t="shared" si="10"/>
        <v>#REF!</v>
      </c>
      <c r="AT9" s="31" t="e">
        <f t="shared" si="11"/>
        <v>#REF!</v>
      </c>
      <c r="AU9" s="31" t="e">
        <f t="shared" si="12"/>
        <v>#REF!</v>
      </c>
      <c r="AV9" s="31" t="e">
        <f t="shared" si="13"/>
        <v>#REF!</v>
      </c>
      <c r="AW9" s="32" t="e">
        <f t="shared" si="14"/>
        <v>#REF!</v>
      </c>
      <c r="AX9" s="30" t="e">
        <f t="shared" si="15"/>
        <v>#REF!</v>
      </c>
      <c r="AY9" s="31" t="e">
        <f t="shared" si="16"/>
        <v>#REF!</v>
      </c>
      <c r="AZ9" s="31" t="e">
        <f t="shared" si="17"/>
        <v>#REF!</v>
      </c>
      <c r="BA9" s="31" t="e">
        <f t="shared" si="18"/>
        <v>#REF!</v>
      </c>
      <c r="BB9" s="32" t="e">
        <f t="shared" si="19"/>
        <v>#REF!</v>
      </c>
      <c r="BC9" s="30" t="e">
        <f t="shared" si="20"/>
        <v>#REF!</v>
      </c>
      <c r="BD9" s="31" t="e">
        <f t="shared" si="21"/>
        <v>#REF!</v>
      </c>
      <c r="BE9" s="31" t="e">
        <f t="shared" si="22"/>
        <v>#REF!</v>
      </c>
      <c r="BF9" s="31" t="e">
        <f t="shared" si="23"/>
        <v>#REF!</v>
      </c>
      <c r="BG9" s="32" t="e">
        <f t="shared" si="24"/>
        <v>#REF!</v>
      </c>
    </row>
    <row r="10" spans="4:59" ht="15.75" thickBot="1" x14ac:dyDescent="0.3">
      <c r="D10" s="52">
        <v>105006</v>
      </c>
      <c r="E10" s="26">
        <v>262</v>
      </c>
      <c r="F10" s="27" t="s">
        <v>384</v>
      </c>
      <c r="G10" s="26">
        <v>5006</v>
      </c>
      <c r="H10" s="28" t="s">
        <v>99</v>
      </c>
      <c r="I10" s="19"/>
      <c r="K10" s="17">
        <f>SUMIF('RECAP PDV'!$C:$C,$G10,'RECAP PDV'!K:K)</f>
        <v>11842.89833</v>
      </c>
      <c r="L10" s="17"/>
      <c r="M10" s="18"/>
      <c r="N10" s="17">
        <f>SUMIF('RECAP PDV'!$C:$C,$G10,'RECAP PDV'!N:N)</f>
        <v>30020.588630000002</v>
      </c>
      <c r="O10" s="17"/>
      <c r="P10" s="18"/>
      <c r="Q10" s="17"/>
      <c r="R10" s="17"/>
      <c r="S10" s="18"/>
      <c r="T10" s="17">
        <f>SUMIF('RECAP PDV'!$C:$C,$G10,'RECAP PDV'!T:T)</f>
        <v>307</v>
      </c>
      <c r="U10" s="17"/>
      <c r="V10" s="18"/>
      <c r="W10" s="17"/>
      <c r="X10" s="17"/>
      <c r="Y10" s="18"/>
      <c r="Z10" s="17">
        <f>SUMIF('RECAP PDV'!C:C,G10,'RECAP PDV'!Z:Z)</f>
        <v>59</v>
      </c>
      <c r="AA10" s="17"/>
      <c r="AB10" s="18"/>
      <c r="AI10" s="30" t="e">
        <f t="shared" si="0"/>
        <v>#REF!</v>
      </c>
      <c r="AJ10" s="31" t="e">
        <f t="shared" si="1"/>
        <v>#REF!</v>
      </c>
      <c r="AK10" s="31" t="e">
        <f t="shared" si="2"/>
        <v>#REF!</v>
      </c>
      <c r="AL10" s="31" t="e">
        <f t="shared" si="3"/>
        <v>#REF!</v>
      </c>
      <c r="AM10" s="32" t="e">
        <f t="shared" si="4"/>
        <v>#REF!</v>
      </c>
      <c r="AN10" s="30" t="e">
        <f t="shared" si="5"/>
        <v>#REF!</v>
      </c>
      <c r="AO10" s="31" t="e">
        <f t="shared" si="6"/>
        <v>#REF!</v>
      </c>
      <c r="AP10" s="31" t="e">
        <f t="shared" si="7"/>
        <v>#REF!</v>
      </c>
      <c r="AQ10" s="31" t="e">
        <f t="shared" si="8"/>
        <v>#REF!</v>
      </c>
      <c r="AR10" s="32" t="e">
        <f t="shared" si="9"/>
        <v>#REF!</v>
      </c>
      <c r="AS10" s="30" t="e">
        <f t="shared" si="10"/>
        <v>#REF!</v>
      </c>
      <c r="AT10" s="31" t="e">
        <f t="shared" si="11"/>
        <v>#REF!</v>
      </c>
      <c r="AU10" s="31" t="e">
        <f t="shared" si="12"/>
        <v>#REF!</v>
      </c>
      <c r="AV10" s="31" t="e">
        <f t="shared" si="13"/>
        <v>#REF!</v>
      </c>
      <c r="AW10" s="32" t="e">
        <f t="shared" si="14"/>
        <v>#REF!</v>
      </c>
      <c r="AX10" s="30" t="e">
        <f t="shared" si="15"/>
        <v>#REF!</v>
      </c>
      <c r="AY10" s="31" t="e">
        <f t="shared" si="16"/>
        <v>#REF!</v>
      </c>
      <c r="AZ10" s="31" t="e">
        <f t="shared" si="17"/>
        <v>#REF!</v>
      </c>
      <c r="BA10" s="31" t="e">
        <f t="shared" si="18"/>
        <v>#REF!</v>
      </c>
      <c r="BB10" s="32" t="e">
        <f t="shared" si="19"/>
        <v>#REF!</v>
      </c>
      <c r="BC10" s="30" t="e">
        <f t="shared" si="20"/>
        <v>#REF!</v>
      </c>
      <c r="BD10" s="31" t="e">
        <f t="shared" si="21"/>
        <v>#REF!</v>
      </c>
      <c r="BE10" s="31" t="e">
        <f t="shared" si="22"/>
        <v>#REF!</v>
      </c>
      <c r="BF10" s="31" t="e">
        <f t="shared" si="23"/>
        <v>#REF!</v>
      </c>
      <c r="BG10" s="32" t="e">
        <f t="shared" si="24"/>
        <v>#REF!</v>
      </c>
    </row>
    <row r="11" spans="4:59" ht="15.75" thickBot="1" x14ac:dyDescent="0.3">
      <c r="D11" s="52">
        <v>105130</v>
      </c>
      <c r="E11" s="26">
        <v>264</v>
      </c>
      <c r="F11" s="27" t="s">
        <v>385</v>
      </c>
      <c r="G11" s="26">
        <v>5130</v>
      </c>
      <c r="H11" s="28" t="s">
        <v>127</v>
      </c>
      <c r="I11" s="19"/>
      <c r="K11" s="17">
        <f>SUMIF('RECAP PDV'!$C:$C,$G11,'RECAP PDV'!K:K)</f>
        <v>3959.3618399999996</v>
      </c>
      <c r="L11" s="17"/>
      <c r="M11" s="18"/>
      <c r="N11" s="17">
        <f>SUMIF('RECAP PDV'!$C:$C,$G11,'RECAP PDV'!N:N)</f>
        <v>7931.416009999999</v>
      </c>
      <c r="O11" s="17"/>
      <c r="P11" s="18"/>
      <c r="Q11" s="17"/>
      <c r="R11" s="17"/>
      <c r="S11" s="18"/>
      <c r="T11" s="17">
        <f>SUMIF('RECAP PDV'!$C:$C,$G11,'RECAP PDV'!T:T)</f>
        <v>156</v>
      </c>
      <c r="U11" s="17"/>
      <c r="V11" s="18"/>
      <c r="W11" s="17"/>
      <c r="X11" s="17"/>
      <c r="Y11" s="18"/>
      <c r="Z11" s="17">
        <f>SUMIF('RECAP PDV'!C:C,G11,'RECAP PDV'!Z:Z)</f>
        <v>13</v>
      </c>
      <c r="AA11" s="17"/>
      <c r="AB11" s="18"/>
      <c r="AI11" s="30" t="e">
        <f t="shared" si="0"/>
        <v>#REF!</v>
      </c>
      <c r="AJ11" s="31" t="e">
        <f t="shared" si="1"/>
        <v>#REF!</v>
      </c>
      <c r="AK11" s="31" t="e">
        <f t="shared" si="2"/>
        <v>#REF!</v>
      </c>
      <c r="AL11" s="31" t="e">
        <f t="shared" si="3"/>
        <v>#REF!</v>
      </c>
      <c r="AM11" s="32" t="e">
        <f t="shared" si="4"/>
        <v>#REF!</v>
      </c>
      <c r="AN11" s="30" t="e">
        <f t="shared" si="5"/>
        <v>#REF!</v>
      </c>
      <c r="AO11" s="31" t="e">
        <f t="shared" si="6"/>
        <v>#REF!</v>
      </c>
      <c r="AP11" s="31" t="e">
        <f t="shared" si="7"/>
        <v>#REF!</v>
      </c>
      <c r="AQ11" s="31" t="e">
        <f t="shared" si="8"/>
        <v>#REF!</v>
      </c>
      <c r="AR11" s="32" t="e">
        <f t="shared" si="9"/>
        <v>#REF!</v>
      </c>
      <c r="AS11" s="30" t="e">
        <f t="shared" si="10"/>
        <v>#REF!</v>
      </c>
      <c r="AT11" s="31" t="e">
        <f t="shared" si="11"/>
        <v>#REF!</v>
      </c>
      <c r="AU11" s="31" t="e">
        <f t="shared" si="12"/>
        <v>#REF!</v>
      </c>
      <c r="AV11" s="31" t="e">
        <f t="shared" si="13"/>
        <v>#REF!</v>
      </c>
      <c r="AW11" s="32" t="e">
        <f t="shared" si="14"/>
        <v>#REF!</v>
      </c>
      <c r="AX11" s="30" t="e">
        <f t="shared" si="15"/>
        <v>#REF!</v>
      </c>
      <c r="AY11" s="31" t="e">
        <f t="shared" si="16"/>
        <v>#REF!</v>
      </c>
      <c r="AZ11" s="31" t="e">
        <f t="shared" si="17"/>
        <v>#REF!</v>
      </c>
      <c r="BA11" s="31" t="e">
        <f t="shared" si="18"/>
        <v>#REF!</v>
      </c>
      <c r="BB11" s="32" t="e">
        <f t="shared" si="19"/>
        <v>#REF!</v>
      </c>
      <c r="BC11" s="30" t="e">
        <f t="shared" si="20"/>
        <v>#REF!</v>
      </c>
      <c r="BD11" s="31" t="e">
        <f t="shared" si="21"/>
        <v>#REF!</v>
      </c>
      <c r="BE11" s="31" t="e">
        <f t="shared" si="22"/>
        <v>#REF!</v>
      </c>
      <c r="BF11" s="31" t="e">
        <f t="shared" si="23"/>
        <v>#REF!</v>
      </c>
      <c r="BG11" s="32" t="e">
        <f t="shared" si="24"/>
        <v>#REF!</v>
      </c>
    </row>
    <row r="12" spans="4:59" ht="15.75" thickBot="1" x14ac:dyDescent="0.3">
      <c r="D12" s="52">
        <v>105169</v>
      </c>
      <c r="E12" s="26">
        <v>264</v>
      </c>
      <c r="F12" s="27" t="s">
        <v>385</v>
      </c>
      <c r="G12" s="26">
        <v>5169</v>
      </c>
      <c r="H12" s="28" t="s">
        <v>151</v>
      </c>
      <c r="I12" s="19"/>
      <c r="K12" s="17">
        <f>SUMIF('RECAP PDV'!$C:$C,$G12,'RECAP PDV'!K:K)</f>
        <v>3972.2507199999986</v>
      </c>
      <c r="L12" s="17"/>
      <c r="M12" s="18"/>
      <c r="N12" s="17">
        <f>SUMIF('RECAP PDV'!$C:$C,$G12,'RECAP PDV'!N:N)</f>
        <v>17070.167450000001</v>
      </c>
      <c r="O12" s="17"/>
      <c r="P12" s="18"/>
      <c r="Q12" s="17"/>
      <c r="R12" s="17"/>
      <c r="S12" s="18"/>
      <c r="T12" s="17">
        <f>SUMIF('RECAP PDV'!$C:$C,$G12,'RECAP PDV'!T:T)</f>
        <v>188</v>
      </c>
      <c r="U12" s="17"/>
      <c r="V12" s="18"/>
      <c r="W12" s="17"/>
      <c r="X12" s="17"/>
      <c r="Y12" s="18"/>
      <c r="Z12" s="17">
        <f>SUMIF('RECAP PDV'!C:C,G12,'RECAP PDV'!Z:Z)</f>
        <v>8</v>
      </c>
      <c r="AA12" s="17"/>
      <c r="AB12" s="18"/>
      <c r="AI12" s="30" t="e">
        <f t="shared" si="0"/>
        <v>#REF!</v>
      </c>
      <c r="AJ12" s="31" t="e">
        <f t="shared" si="1"/>
        <v>#REF!</v>
      </c>
      <c r="AK12" s="31" t="e">
        <f t="shared" si="2"/>
        <v>#REF!</v>
      </c>
      <c r="AL12" s="31" t="e">
        <f t="shared" si="3"/>
        <v>#REF!</v>
      </c>
      <c r="AM12" s="32" t="e">
        <f t="shared" si="4"/>
        <v>#REF!</v>
      </c>
      <c r="AN12" s="30" t="e">
        <f t="shared" si="5"/>
        <v>#REF!</v>
      </c>
      <c r="AO12" s="31" t="e">
        <f t="shared" si="6"/>
        <v>#REF!</v>
      </c>
      <c r="AP12" s="31" t="e">
        <f t="shared" si="7"/>
        <v>#REF!</v>
      </c>
      <c r="AQ12" s="31" t="e">
        <f t="shared" si="8"/>
        <v>#REF!</v>
      </c>
      <c r="AR12" s="32" t="e">
        <f t="shared" si="9"/>
        <v>#REF!</v>
      </c>
      <c r="AS12" s="30" t="e">
        <f t="shared" si="10"/>
        <v>#REF!</v>
      </c>
      <c r="AT12" s="31" t="e">
        <f t="shared" si="11"/>
        <v>#REF!</v>
      </c>
      <c r="AU12" s="31" t="e">
        <f t="shared" si="12"/>
        <v>#REF!</v>
      </c>
      <c r="AV12" s="31" t="e">
        <f t="shared" si="13"/>
        <v>#REF!</v>
      </c>
      <c r="AW12" s="32" t="e">
        <f t="shared" si="14"/>
        <v>#REF!</v>
      </c>
      <c r="AX12" s="30" t="e">
        <f t="shared" si="15"/>
        <v>#REF!</v>
      </c>
      <c r="AY12" s="31" t="e">
        <f t="shared" si="16"/>
        <v>#REF!</v>
      </c>
      <c r="AZ12" s="31" t="e">
        <f t="shared" si="17"/>
        <v>#REF!</v>
      </c>
      <c r="BA12" s="31" t="e">
        <f t="shared" si="18"/>
        <v>#REF!</v>
      </c>
      <c r="BB12" s="32" t="e">
        <f t="shared" si="19"/>
        <v>#REF!</v>
      </c>
      <c r="BC12" s="30" t="e">
        <f t="shared" si="20"/>
        <v>#REF!</v>
      </c>
      <c r="BD12" s="31" t="e">
        <f t="shared" si="21"/>
        <v>#REF!</v>
      </c>
      <c r="BE12" s="31" t="e">
        <f t="shared" si="22"/>
        <v>#REF!</v>
      </c>
      <c r="BF12" s="31" t="e">
        <f t="shared" si="23"/>
        <v>#REF!</v>
      </c>
      <c r="BG12" s="32" t="e">
        <f t="shared" si="24"/>
        <v>#REF!</v>
      </c>
    </row>
    <row r="13" spans="4:59" ht="15.75" thickBot="1" x14ac:dyDescent="0.3">
      <c r="D13" s="52">
        <v>100006</v>
      </c>
      <c r="E13" s="26">
        <v>30</v>
      </c>
      <c r="F13" s="27" t="s">
        <v>386</v>
      </c>
      <c r="G13" s="26">
        <v>6</v>
      </c>
      <c r="H13" s="28" t="s">
        <v>174</v>
      </c>
      <c r="I13" s="19"/>
      <c r="K13" s="17">
        <f>SUMIF('RECAP PDV'!$C:$C,$G13,'RECAP PDV'!K:K)</f>
        <v>-897.39369000000079</v>
      </c>
      <c r="L13" s="17"/>
      <c r="M13" s="18"/>
      <c r="N13" s="17">
        <f>SUMIF('RECAP PDV'!$C:$C,$G13,'RECAP PDV'!N:N)</f>
        <v>11328.568090000001</v>
      </c>
      <c r="O13" s="17"/>
      <c r="P13" s="18"/>
      <c r="Q13" s="17"/>
      <c r="R13" s="17"/>
      <c r="S13" s="18"/>
      <c r="T13" s="17">
        <f>SUMIF('RECAP PDV'!$C:$C,$G13,'RECAP PDV'!T:T)</f>
        <v>135</v>
      </c>
      <c r="U13" s="17"/>
      <c r="V13" s="18"/>
      <c r="W13" s="17"/>
      <c r="X13" s="17"/>
      <c r="Y13" s="18"/>
      <c r="Z13" s="17">
        <f>SUMIF('RECAP PDV'!C:C,G13,'RECAP PDV'!Z:Z)</f>
        <v>6</v>
      </c>
      <c r="AA13" s="17"/>
      <c r="AB13" s="18"/>
      <c r="AI13" s="30" t="e">
        <f t="shared" si="0"/>
        <v>#REF!</v>
      </c>
      <c r="AJ13" s="31" t="e">
        <f t="shared" si="1"/>
        <v>#REF!</v>
      </c>
      <c r="AK13" s="31" t="e">
        <f t="shared" si="2"/>
        <v>#REF!</v>
      </c>
      <c r="AL13" s="31" t="e">
        <f t="shared" si="3"/>
        <v>#REF!</v>
      </c>
      <c r="AM13" s="32" t="e">
        <f t="shared" si="4"/>
        <v>#REF!</v>
      </c>
      <c r="AN13" s="30" t="e">
        <f t="shared" si="5"/>
        <v>#REF!</v>
      </c>
      <c r="AO13" s="31" t="e">
        <f t="shared" si="6"/>
        <v>#REF!</v>
      </c>
      <c r="AP13" s="31" t="e">
        <f t="shared" si="7"/>
        <v>#REF!</v>
      </c>
      <c r="AQ13" s="31" t="e">
        <f t="shared" si="8"/>
        <v>#REF!</v>
      </c>
      <c r="AR13" s="32" t="e">
        <f t="shared" si="9"/>
        <v>#REF!</v>
      </c>
      <c r="AS13" s="30" t="e">
        <f t="shared" si="10"/>
        <v>#REF!</v>
      </c>
      <c r="AT13" s="31" t="e">
        <f t="shared" si="11"/>
        <v>#REF!</v>
      </c>
      <c r="AU13" s="31" t="e">
        <f t="shared" si="12"/>
        <v>#REF!</v>
      </c>
      <c r="AV13" s="31" t="e">
        <f t="shared" si="13"/>
        <v>#REF!</v>
      </c>
      <c r="AW13" s="32" t="e">
        <f t="shared" si="14"/>
        <v>#REF!</v>
      </c>
      <c r="AX13" s="30" t="e">
        <f t="shared" si="15"/>
        <v>#REF!</v>
      </c>
      <c r="AY13" s="31" t="e">
        <f t="shared" si="16"/>
        <v>#REF!</v>
      </c>
      <c r="AZ13" s="31" t="e">
        <f t="shared" si="17"/>
        <v>#REF!</v>
      </c>
      <c r="BA13" s="31" t="e">
        <f t="shared" si="18"/>
        <v>#REF!</v>
      </c>
      <c r="BB13" s="32" t="e">
        <f t="shared" si="19"/>
        <v>#REF!</v>
      </c>
      <c r="BC13" s="30" t="e">
        <f t="shared" si="20"/>
        <v>#REF!</v>
      </c>
      <c r="BD13" s="31" t="e">
        <f t="shared" si="21"/>
        <v>#REF!</v>
      </c>
      <c r="BE13" s="31" t="e">
        <f t="shared" si="22"/>
        <v>#REF!</v>
      </c>
      <c r="BF13" s="31" t="e">
        <f t="shared" si="23"/>
        <v>#REF!</v>
      </c>
      <c r="BG13" s="32" t="e">
        <f t="shared" si="24"/>
        <v>#REF!</v>
      </c>
    </row>
    <row r="14" spans="4:59" ht="15.75" thickBot="1" x14ac:dyDescent="0.3">
      <c r="D14" s="52">
        <v>100002</v>
      </c>
      <c r="E14" s="26">
        <v>30</v>
      </c>
      <c r="F14" s="27" t="s">
        <v>386</v>
      </c>
      <c r="G14" s="26">
        <v>2</v>
      </c>
      <c r="H14" s="28" t="s">
        <v>185</v>
      </c>
      <c r="I14" s="19"/>
      <c r="K14" s="17">
        <f>SUMIF('RECAP PDV'!$C:$C,$G14,'RECAP PDV'!K:K)</f>
        <v>4995.3668900000002</v>
      </c>
      <c r="L14" s="17"/>
      <c r="M14" s="18"/>
      <c r="N14" s="17">
        <f>SUMIF('RECAP PDV'!$C:$C,$G14,'RECAP PDV'!N:N)</f>
        <v>10651.933160000002</v>
      </c>
      <c r="O14" s="17"/>
      <c r="P14" s="18"/>
      <c r="Q14" s="17"/>
      <c r="R14" s="17"/>
      <c r="S14" s="18"/>
      <c r="T14" s="17">
        <f>SUMIF('RECAP PDV'!$C:$C,$G14,'RECAP PDV'!T:T)</f>
        <v>206</v>
      </c>
      <c r="U14" s="17"/>
      <c r="V14" s="18"/>
      <c r="W14" s="17"/>
      <c r="X14" s="17"/>
      <c r="Y14" s="18"/>
      <c r="Z14" s="17">
        <f>SUMIF('RECAP PDV'!C:C,G14,'RECAP PDV'!Z:Z)</f>
        <v>46</v>
      </c>
      <c r="AA14" s="17"/>
      <c r="AB14" s="18"/>
      <c r="AI14" s="30" t="e">
        <f t="shared" si="0"/>
        <v>#REF!</v>
      </c>
      <c r="AJ14" s="31" t="e">
        <f t="shared" si="1"/>
        <v>#REF!</v>
      </c>
      <c r="AK14" s="31" t="e">
        <f t="shared" si="2"/>
        <v>#REF!</v>
      </c>
      <c r="AL14" s="31" t="e">
        <f t="shared" si="3"/>
        <v>#REF!</v>
      </c>
      <c r="AM14" s="32" t="e">
        <f t="shared" si="4"/>
        <v>#REF!</v>
      </c>
      <c r="AN14" s="30" t="e">
        <f t="shared" si="5"/>
        <v>#REF!</v>
      </c>
      <c r="AO14" s="31" t="e">
        <f t="shared" si="6"/>
        <v>#REF!</v>
      </c>
      <c r="AP14" s="31" t="e">
        <f t="shared" si="7"/>
        <v>#REF!</v>
      </c>
      <c r="AQ14" s="31" t="e">
        <f t="shared" si="8"/>
        <v>#REF!</v>
      </c>
      <c r="AR14" s="32" t="e">
        <f t="shared" si="9"/>
        <v>#REF!</v>
      </c>
      <c r="AS14" s="30" t="e">
        <f t="shared" si="10"/>
        <v>#REF!</v>
      </c>
      <c r="AT14" s="31" t="e">
        <f t="shared" si="11"/>
        <v>#REF!</v>
      </c>
      <c r="AU14" s="31" t="e">
        <f t="shared" si="12"/>
        <v>#REF!</v>
      </c>
      <c r="AV14" s="31" t="e">
        <f t="shared" si="13"/>
        <v>#REF!</v>
      </c>
      <c r="AW14" s="32" t="e">
        <f t="shared" si="14"/>
        <v>#REF!</v>
      </c>
      <c r="AX14" s="30" t="e">
        <f t="shared" si="15"/>
        <v>#REF!</v>
      </c>
      <c r="AY14" s="31" t="e">
        <f t="shared" si="16"/>
        <v>#REF!</v>
      </c>
      <c r="AZ14" s="31" t="e">
        <f t="shared" si="17"/>
        <v>#REF!</v>
      </c>
      <c r="BA14" s="31" t="e">
        <f t="shared" si="18"/>
        <v>#REF!</v>
      </c>
      <c r="BB14" s="32" t="e">
        <f t="shared" si="19"/>
        <v>#REF!</v>
      </c>
      <c r="BC14" s="30" t="e">
        <f t="shared" si="20"/>
        <v>#REF!</v>
      </c>
      <c r="BD14" s="31" t="e">
        <f t="shared" si="21"/>
        <v>#REF!</v>
      </c>
      <c r="BE14" s="31" t="e">
        <f t="shared" si="22"/>
        <v>#REF!</v>
      </c>
      <c r="BF14" s="31" t="e">
        <f t="shared" si="23"/>
        <v>#REF!</v>
      </c>
      <c r="BG14" s="32" t="e">
        <f t="shared" si="24"/>
        <v>#REF!</v>
      </c>
    </row>
    <row r="15" spans="4:59" ht="15.75" thickBot="1" x14ac:dyDescent="0.3">
      <c r="D15" s="52">
        <v>100011</v>
      </c>
      <c r="E15" s="26">
        <v>30</v>
      </c>
      <c r="F15" s="27" t="s">
        <v>386</v>
      </c>
      <c r="G15" s="26">
        <v>11</v>
      </c>
      <c r="H15" s="28" t="s">
        <v>199</v>
      </c>
      <c r="I15" s="19"/>
      <c r="K15" s="17">
        <f>SUMIF('RECAP PDV'!$C:$C,$G15,'RECAP PDV'!K:K)</f>
        <v>10342.258229999998</v>
      </c>
      <c r="L15" s="17"/>
      <c r="M15" s="18"/>
      <c r="N15" s="17">
        <f>SUMIF('RECAP PDV'!$C:$C,$G15,'RECAP PDV'!N:N)</f>
        <v>34340.905470000005</v>
      </c>
      <c r="O15" s="17"/>
      <c r="P15" s="18"/>
      <c r="Q15" s="17"/>
      <c r="R15" s="17"/>
      <c r="S15" s="18"/>
      <c r="T15" s="17">
        <f>SUMIF('RECAP PDV'!$C:$C,$G15,'RECAP PDV'!T:T)</f>
        <v>450</v>
      </c>
      <c r="U15" s="17"/>
      <c r="V15" s="18"/>
      <c r="W15" s="17"/>
      <c r="X15" s="17"/>
      <c r="Y15" s="18"/>
      <c r="Z15" s="17">
        <f>SUMIF('RECAP PDV'!C:C,G15,'RECAP PDV'!Z:Z)</f>
        <v>3</v>
      </c>
      <c r="AA15" s="17"/>
      <c r="AB15" s="18"/>
      <c r="AI15" s="30" t="e">
        <f t="shared" si="0"/>
        <v>#REF!</v>
      </c>
      <c r="AJ15" s="31" t="e">
        <f t="shared" si="1"/>
        <v>#REF!</v>
      </c>
      <c r="AK15" s="31" t="e">
        <f t="shared" si="2"/>
        <v>#REF!</v>
      </c>
      <c r="AL15" s="31" t="e">
        <f t="shared" si="3"/>
        <v>#REF!</v>
      </c>
      <c r="AM15" s="32" t="e">
        <f t="shared" si="4"/>
        <v>#REF!</v>
      </c>
      <c r="AN15" s="30" t="e">
        <f t="shared" si="5"/>
        <v>#REF!</v>
      </c>
      <c r="AO15" s="31" t="e">
        <f t="shared" si="6"/>
        <v>#REF!</v>
      </c>
      <c r="AP15" s="31" t="e">
        <f t="shared" si="7"/>
        <v>#REF!</v>
      </c>
      <c r="AQ15" s="31" t="e">
        <f t="shared" si="8"/>
        <v>#REF!</v>
      </c>
      <c r="AR15" s="32" t="e">
        <f t="shared" si="9"/>
        <v>#REF!</v>
      </c>
      <c r="AS15" s="30" t="e">
        <f t="shared" si="10"/>
        <v>#REF!</v>
      </c>
      <c r="AT15" s="31" t="e">
        <f t="shared" si="11"/>
        <v>#REF!</v>
      </c>
      <c r="AU15" s="31" t="e">
        <f t="shared" si="12"/>
        <v>#REF!</v>
      </c>
      <c r="AV15" s="31" t="e">
        <f t="shared" si="13"/>
        <v>#REF!</v>
      </c>
      <c r="AW15" s="32" t="e">
        <f t="shared" si="14"/>
        <v>#REF!</v>
      </c>
      <c r="AX15" s="30" t="e">
        <f t="shared" si="15"/>
        <v>#REF!</v>
      </c>
      <c r="AY15" s="31" t="e">
        <f t="shared" si="16"/>
        <v>#REF!</v>
      </c>
      <c r="AZ15" s="31" t="e">
        <f t="shared" si="17"/>
        <v>#REF!</v>
      </c>
      <c r="BA15" s="31" t="e">
        <f t="shared" si="18"/>
        <v>#REF!</v>
      </c>
      <c r="BB15" s="32" t="e">
        <f t="shared" si="19"/>
        <v>#REF!</v>
      </c>
      <c r="BC15" s="30" t="e">
        <f t="shared" si="20"/>
        <v>#REF!</v>
      </c>
      <c r="BD15" s="31" t="e">
        <f t="shared" si="21"/>
        <v>#REF!</v>
      </c>
      <c r="BE15" s="31" t="e">
        <f t="shared" si="22"/>
        <v>#REF!</v>
      </c>
      <c r="BF15" s="31" t="e">
        <f t="shared" si="23"/>
        <v>#REF!</v>
      </c>
      <c r="BG15" s="32" t="e">
        <f t="shared" si="24"/>
        <v>#REF!</v>
      </c>
    </row>
    <row r="16" spans="4:59" ht="15.75" thickBot="1" x14ac:dyDescent="0.3">
      <c r="D16" s="52">
        <v>100026</v>
      </c>
      <c r="E16" s="26">
        <v>110</v>
      </c>
      <c r="F16" s="27" t="s">
        <v>387</v>
      </c>
      <c r="G16" s="26">
        <v>26</v>
      </c>
      <c r="H16" s="28" t="s">
        <v>220</v>
      </c>
      <c r="I16" s="19"/>
      <c r="K16" s="17">
        <f>SUMIF('RECAP PDV'!$C:$C,$G16,'RECAP PDV'!K:K)</f>
        <v>3301.0674599999993</v>
      </c>
      <c r="L16" s="17"/>
      <c r="M16" s="18"/>
      <c r="N16" s="17">
        <f>SUMIF('RECAP PDV'!$C:$C,$G16,'RECAP PDV'!N:N)</f>
        <v>9778.1455799999985</v>
      </c>
      <c r="O16" s="17"/>
      <c r="P16" s="18"/>
      <c r="Q16" s="17"/>
      <c r="R16" s="17"/>
      <c r="S16" s="18"/>
      <c r="T16" s="17">
        <f>SUMIF('RECAP PDV'!$C:$C,$G16,'RECAP PDV'!T:T)</f>
        <v>224</v>
      </c>
      <c r="U16" s="17"/>
      <c r="V16" s="18"/>
      <c r="W16" s="17"/>
      <c r="X16" s="17"/>
      <c r="Y16" s="18"/>
      <c r="Z16" s="17">
        <f>SUMIF('RECAP PDV'!C:C,G16,'RECAP PDV'!Z:Z)</f>
        <v>34</v>
      </c>
      <c r="AA16" s="17"/>
      <c r="AB16" s="18"/>
      <c r="AI16" s="30" t="e">
        <f t="shared" si="0"/>
        <v>#REF!</v>
      </c>
      <c r="AJ16" s="31" t="e">
        <f t="shared" si="1"/>
        <v>#REF!</v>
      </c>
      <c r="AK16" s="31" t="e">
        <f t="shared" si="2"/>
        <v>#REF!</v>
      </c>
      <c r="AL16" s="31" t="e">
        <f t="shared" si="3"/>
        <v>#REF!</v>
      </c>
      <c r="AM16" s="32" t="e">
        <f t="shared" si="4"/>
        <v>#REF!</v>
      </c>
      <c r="AN16" s="30" t="e">
        <f t="shared" si="5"/>
        <v>#REF!</v>
      </c>
      <c r="AO16" s="31" t="e">
        <f t="shared" si="6"/>
        <v>#REF!</v>
      </c>
      <c r="AP16" s="31" t="e">
        <f t="shared" si="7"/>
        <v>#REF!</v>
      </c>
      <c r="AQ16" s="31" t="e">
        <f t="shared" si="8"/>
        <v>#REF!</v>
      </c>
      <c r="AR16" s="32" t="e">
        <f t="shared" si="9"/>
        <v>#REF!</v>
      </c>
      <c r="AS16" s="30" t="e">
        <f t="shared" si="10"/>
        <v>#REF!</v>
      </c>
      <c r="AT16" s="31" t="e">
        <f t="shared" si="11"/>
        <v>#REF!</v>
      </c>
      <c r="AU16" s="31" t="e">
        <f t="shared" si="12"/>
        <v>#REF!</v>
      </c>
      <c r="AV16" s="31" t="e">
        <f t="shared" si="13"/>
        <v>#REF!</v>
      </c>
      <c r="AW16" s="32" t="e">
        <f t="shared" si="14"/>
        <v>#REF!</v>
      </c>
      <c r="AX16" s="30" t="e">
        <f t="shared" si="15"/>
        <v>#REF!</v>
      </c>
      <c r="AY16" s="31" t="e">
        <f t="shared" si="16"/>
        <v>#REF!</v>
      </c>
      <c r="AZ16" s="31" t="e">
        <f t="shared" si="17"/>
        <v>#REF!</v>
      </c>
      <c r="BA16" s="31" t="e">
        <f t="shared" si="18"/>
        <v>#REF!</v>
      </c>
      <c r="BB16" s="32" t="e">
        <f t="shared" si="19"/>
        <v>#REF!</v>
      </c>
      <c r="BC16" s="30" t="e">
        <f t="shared" si="20"/>
        <v>#REF!</v>
      </c>
      <c r="BD16" s="31" t="e">
        <f t="shared" si="21"/>
        <v>#REF!</v>
      </c>
      <c r="BE16" s="31" t="e">
        <f t="shared" si="22"/>
        <v>#REF!</v>
      </c>
      <c r="BF16" s="31" t="e">
        <f t="shared" si="23"/>
        <v>#REF!</v>
      </c>
      <c r="BG16" s="32" t="e">
        <f t="shared" si="24"/>
        <v>#REF!</v>
      </c>
    </row>
    <row r="17" spans="4:59" ht="15.75" thickBot="1" x14ac:dyDescent="0.3">
      <c r="D17" s="52">
        <v>100027</v>
      </c>
      <c r="E17" s="26">
        <v>110</v>
      </c>
      <c r="F17" s="27" t="s">
        <v>387</v>
      </c>
      <c r="G17" s="26">
        <v>27</v>
      </c>
      <c r="H17" s="33" t="s">
        <v>239</v>
      </c>
      <c r="I17" s="19"/>
      <c r="K17" s="17">
        <f>SUMIF('RECAP PDV'!$C:$C,$G17,'RECAP PDV'!K:K)</f>
        <v>2407.3569299999999</v>
      </c>
      <c r="L17" s="17"/>
      <c r="M17" s="18"/>
      <c r="N17" s="17">
        <f>SUMIF('RECAP PDV'!$C:$C,$G17,'RECAP PDV'!N:N)</f>
        <v>9137.1012599999995</v>
      </c>
      <c r="O17" s="17"/>
      <c r="P17" s="18"/>
      <c r="Q17" s="17"/>
      <c r="R17" s="17"/>
      <c r="S17" s="18"/>
      <c r="T17" s="17">
        <f>SUMIF('RECAP PDV'!$C:$C,$G17,'RECAP PDV'!T:T)</f>
        <v>174</v>
      </c>
      <c r="U17" s="17"/>
      <c r="V17" s="18"/>
      <c r="W17" s="17"/>
      <c r="X17" s="17"/>
      <c r="Y17" s="18"/>
      <c r="Z17" s="17">
        <f>SUMIF('RECAP PDV'!C:C,G17,'RECAP PDV'!Z:Z)</f>
        <v>19</v>
      </c>
      <c r="AA17" s="17"/>
      <c r="AB17" s="18"/>
      <c r="AI17" s="30" t="e">
        <f t="shared" si="0"/>
        <v>#REF!</v>
      </c>
      <c r="AJ17" s="31" t="e">
        <f t="shared" si="1"/>
        <v>#REF!</v>
      </c>
      <c r="AK17" s="31" t="e">
        <f t="shared" si="2"/>
        <v>#REF!</v>
      </c>
      <c r="AL17" s="31" t="e">
        <f t="shared" si="3"/>
        <v>#REF!</v>
      </c>
      <c r="AM17" s="32" t="e">
        <f t="shared" si="4"/>
        <v>#REF!</v>
      </c>
      <c r="AN17" s="30" t="e">
        <f t="shared" si="5"/>
        <v>#REF!</v>
      </c>
      <c r="AO17" s="31" t="e">
        <f t="shared" si="6"/>
        <v>#REF!</v>
      </c>
      <c r="AP17" s="31" t="e">
        <f t="shared" si="7"/>
        <v>#REF!</v>
      </c>
      <c r="AQ17" s="31" t="e">
        <f t="shared" si="8"/>
        <v>#REF!</v>
      </c>
      <c r="AR17" s="32" t="e">
        <f t="shared" si="9"/>
        <v>#REF!</v>
      </c>
      <c r="AS17" s="30" t="e">
        <f t="shared" si="10"/>
        <v>#REF!</v>
      </c>
      <c r="AT17" s="31" t="e">
        <f t="shared" si="11"/>
        <v>#REF!</v>
      </c>
      <c r="AU17" s="31" t="e">
        <f t="shared" si="12"/>
        <v>#REF!</v>
      </c>
      <c r="AV17" s="31" t="e">
        <f t="shared" si="13"/>
        <v>#REF!</v>
      </c>
      <c r="AW17" s="32" t="e">
        <f t="shared" si="14"/>
        <v>#REF!</v>
      </c>
      <c r="AX17" s="30" t="e">
        <f t="shared" si="15"/>
        <v>#REF!</v>
      </c>
      <c r="AY17" s="31" t="e">
        <f t="shared" si="16"/>
        <v>#REF!</v>
      </c>
      <c r="AZ17" s="31" t="e">
        <f t="shared" si="17"/>
        <v>#REF!</v>
      </c>
      <c r="BA17" s="31" t="e">
        <f t="shared" si="18"/>
        <v>#REF!</v>
      </c>
      <c r="BB17" s="32" t="e">
        <f t="shared" si="19"/>
        <v>#REF!</v>
      </c>
      <c r="BC17" s="30" t="e">
        <f t="shared" si="20"/>
        <v>#REF!</v>
      </c>
      <c r="BD17" s="31" t="e">
        <f t="shared" si="21"/>
        <v>#REF!</v>
      </c>
      <c r="BE17" s="31" t="e">
        <f t="shared" si="22"/>
        <v>#REF!</v>
      </c>
      <c r="BF17" s="31" t="e">
        <f t="shared" si="23"/>
        <v>#REF!</v>
      </c>
      <c r="BG17" s="32" t="e">
        <f t="shared" si="24"/>
        <v>#REF!</v>
      </c>
    </row>
    <row r="18" spans="4:59" ht="15.75" thickBot="1" x14ac:dyDescent="0.3">
      <c r="D18" s="52">
        <v>100031</v>
      </c>
      <c r="E18" s="26">
        <v>110</v>
      </c>
      <c r="F18" s="27" t="s">
        <v>387</v>
      </c>
      <c r="G18" s="26">
        <v>31</v>
      </c>
      <c r="H18" s="28" t="s">
        <v>260</v>
      </c>
      <c r="I18" s="19"/>
      <c r="K18" s="17">
        <f>SUMIF('RECAP PDV'!$C:$C,$G18,'RECAP PDV'!K:K)</f>
        <v>3051.8915699999998</v>
      </c>
      <c r="L18" s="17"/>
      <c r="M18" s="18"/>
      <c r="N18" s="17">
        <f>SUMIF('RECAP PDV'!$C:$C,$G18,'RECAP PDV'!N:N)</f>
        <v>4476.5370600000006</v>
      </c>
      <c r="O18" s="17"/>
      <c r="P18" s="18"/>
      <c r="Q18" s="17"/>
      <c r="R18" s="17"/>
      <c r="S18" s="18"/>
      <c r="T18" s="17">
        <f>SUMIF('RECAP PDV'!$C:$C,$G18,'RECAP PDV'!T:T)</f>
        <v>126</v>
      </c>
      <c r="U18" s="17"/>
      <c r="V18" s="18"/>
      <c r="W18" s="17"/>
      <c r="X18" s="17"/>
      <c r="Y18" s="18"/>
      <c r="Z18" s="17">
        <f>SUMIF('RECAP PDV'!C:C,G18,'RECAP PDV'!Z:Z)</f>
        <v>11</v>
      </c>
      <c r="AA18" s="17"/>
      <c r="AB18" s="18"/>
      <c r="AI18" s="30" t="e">
        <f t="shared" si="0"/>
        <v>#REF!</v>
      </c>
      <c r="AJ18" s="31" t="e">
        <f t="shared" si="1"/>
        <v>#REF!</v>
      </c>
      <c r="AK18" s="31" t="e">
        <f t="shared" si="2"/>
        <v>#REF!</v>
      </c>
      <c r="AL18" s="31" t="e">
        <f t="shared" si="3"/>
        <v>#REF!</v>
      </c>
      <c r="AM18" s="32" t="e">
        <f t="shared" si="4"/>
        <v>#REF!</v>
      </c>
      <c r="AN18" s="30" t="e">
        <f t="shared" si="5"/>
        <v>#REF!</v>
      </c>
      <c r="AO18" s="31" t="e">
        <f t="shared" si="6"/>
        <v>#REF!</v>
      </c>
      <c r="AP18" s="31" t="e">
        <f t="shared" si="7"/>
        <v>#REF!</v>
      </c>
      <c r="AQ18" s="31" t="e">
        <f t="shared" si="8"/>
        <v>#REF!</v>
      </c>
      <c r="AR18" s="32" t="e">
        <f t="shared" si="9"/>
        <v>#REF!</v>
      </c>
      <c r="AS18" s="30" t="e">
        <f t="shared" si="10"/>
        <v>#REF!</v>
      </c>
      <c r="AT18" s="31" t="e">
        <f t="shared" si="11"/>
        <v>#REF!</v>
      </c>
      <c r="AU18" s="31" t="e">
        <f t="shared" si="12"/>
        <v>#REF!</v>
      </c>
      <c r="AV18" s="31" t="e">
        <f t="shared" si="13"/>
        <v>#REF!</v>
      </c>
      <c r="AW18" s="32" t="e">
        <f t="shared" si="14"/>
        <v>#REF!</v>
      </c>
      <c r="AX18" s="30" t="e">
        <f t="shared" si="15"/>
        <v>#REF!</v>
      </c>
      <c r="AY18" s="31" t="e">
        <f t="shared" si="16"/>
        <v>#REF!</v>
      </c>
      <c r="AZ18" s="31" t="e">
        <f t="shared" si="17"/>
        <v>#REF!</v>
      </c>
      <c r="BA18" s="31" t="e">
        <f t="shared" si="18"/>
        <v>#REF!</v>
      </c>
      <c r="BB18" s="32" t="e">
        <f t="shared" si="19"/>
        <v>#REF!</v>
      </c>
      <c r="BC18" s="30" t="e">
        <f t="shared" si="20"/>
        <v>#REF!</v>
      </c>
      <c r="BD18" s="31" t="e">
        <f t="shared" si="21"/>
        <v>#REF!</v>
      </c>
      <c r="BE18" s="31" t="e">
        <f t="shared" si="22"/>
        <v>#REF!</v>
      </c>
      <c r="BF18" s="31" t="e">
        <f t="shared" si="23"/>
        <v>#REF!</v>
      </c>
      <c r="BG18" s="32" t="e">
        <f t="shared" si="24"/>
        <v>#REF!</v>
      </c>
    </row>
    <row r="19" spans="4:59" ht="15.75" thickBot="1" x14ac:dyDescent="0.3">
      <c r="D19" s="52">
        <v>100045</v>
      </c>
      <c r="E19" s="26">
        <v>160</v>
      </c>
      <c r="F19" s="27" t="s">
        <v>388</v>
      </c>
      <c r="G19" s="26">
        <v>45</v>
      </c>
      <c r="H19" s="28" t="s">
        <v>277</v>
      </c>
      <c r="I19" s="19"/>
      <c r="K19" s="17">
        <f>SUMIF('RECAP PDV'!$C:$C,$G19,'RECAP PDV'!K:K)</f>
        <v>7458.0342799999989</v>
      </c>
      <c r="L19" s="17"/>
      <c r="M19" s="18"/>
      <c r="N19" s="17">
        <f>SUMIF('RECAP PDV'!$C:$C,$G19,'RECAP PDV'!N:N)</f>
        <v>12803.614390000001</v>
      </c>
      <c r="O19" s="17"/>
      <c r="P19" s="18"/>
      <c r="Q19" s="17"/>
      <c r="R19" s="17"/>
      <c r="S19" s="18"/>
      <c r="T19" s="17">
        <f>SUMIF('RECAP PDV'!$C:$C,$G19,'RECAP PDV'!T:T)</f>
        <v>301</v>
      </c>
      <c r="U19" s="17"/>
      <c r="V19" s="18"/>
      <c r="W19" s="17"/>
      <c r="X19" s="17"/>
      <c r="Y19" s="18"/>
      <c r="Z19" s="17">
        <f>SUMIF('RECAP PDV'!C:C,G19,'RECAP PDV'!Z:Z)</f>
        <v>53</v>
      </c>
      <c r="AA19" s="17"/>
      <c r="AB19" s="18"/>
      <c r="AI19" s="30" t="e">
        <f t="shared" si="0"/>
        <v>#REF!</v>
      </c>
      <c r="AJ19" s="31" t="e">
        <f t="shared" si="1"/>
        <v>#REF!</v>
      </c>
      <c r="AK19" s="31" t="e">
        <f t="shared" si="2"/>
        <v>#REF!</v>
      </c>
      <c r="AL19" s="31" t="e">
        <f t="shared" si="3"/>
        <v>#REF!</v>
      </c>
      <c r="AM19" s="32" t="e">
        <f t="shared" si="4"/>
        <v>#REF!</v>
      </c>
      <c r="AN19" s="30" t="e">
        <f t="shared" si="5"/>
        <v>#REF!</v>
      </c>
      <c r="AO19" s="31" t="e">
        <f t="shared" si="6"/>
        <v>#REF!</v>
      </c>
      <c r="AP19" s="31" t="e">
        <f t="shared" si="7"/>
        <v>#REF!</v>
      </c>
      <c r="AQ19" s="31" t="e">
        <f t="shared" si="8"/>
        <v>#REF!</v>
      </c>
      <c r="AR19" s="32" t="e">
        <f t="shared" si="9"/>
        <v>#REF!</v>
      </c>
      <c r="AS19" s="30" t="e">
        <f t="shared" si="10"/>
        <v>#REF!</v>
      </c>
      <c r="AT19" s="31" t="e">
        <f t="shared" si="11"/>
        <v>#REF!</v>
      </c>
      <c r="AU19" s="31" t="e">
        <f t="shared" si="12"/>
        <v>#REF!</v>
      </c>
      <c r="AV19" s="31" t="e">
        <f t="shared" si="13"/>
        <v>#REF!</v>
      </c>
      <c r="AW19" s="32" t="e">
        <f t="shared" si="14"/>
        <v>#REF!</v>
      </c>
      <c r="AX19" s="30" t="e">
        <f t="shared" si="15"/>
        <v>#REF!</v>
      </c>
      <c r="AY19" s="31" t="e">
        <f t="shared" si="16"/>
        <v>#REF!</v>
      </c>
      <c r="AZ19" s="31" t="e">
        <f t="shared" si="17"/>
        <v>#REF!</v>
      </c>
      <c r="BA19" s="31" t="e">
        <f t="shared" si="18"/>
        <v>#REF!</v>
      </c>
      <c r="BB19" s="32" t="e">
        <f t="shared" si="19"/>
        <v>#REF!</v>
      </c>
      <c r="BC19" s="30" t="e">
        <f t="shared" si="20"/>
        <v>#REF!</v>
      </c>
      <c r="BD19" s="31" t="e">
        <f t="shared" si="21"/>
        <v>#REF!</v>
      </c>
      <c r="BE19" s="31" t="e">
        <f t="shared" si="22"/>
        <v>#REF!</v>
      </c>
      <c r="BF19" s="31" t="e">
        <f t="shared" si="23"/>
        <v>#REF!</v>
      </c>
      <c r="BG19" s="32" t="e">
        <f t="shared" si="24"/>
        <v>#REF!</v>
      </c>
    </row>
    <row r="20" spans="4:59" ht="15.75" thickBot="1" x14ac:dyDescent="0.3">
      <c r="D20" s="52">
        <v>100042</v>
      </c>
      <c r="E20" s="26">
        <v>160</v>
      </c>
      <c r="F20" s="27" t="s">
        <v>388</v>
      </c>
      <c r="G20" s="26">
        <v>42</v>
      </c>
      <c r="H20" s="28" t="s">
        <v>300</v>
      </c>
      <c r="I20" s="19"/>
      <c r="K20" s="17">
        <f>SUMIF('RECAP PDV'!$C:$C,$G20,'RECAP PDV'!K:K)</f>
        <v>4829.6548300000004</v>
      </c>
      <c r="L20" s="17"/>
      <c r="M20" s="18"/>
      <c r="N20" s="17">
        <f>SUMIF('RECAP PDV'!$C:$C,$G20,'RECAP PDV'!N:N)</f>
        <v>8309.61895</v>
      </c>
      <c r="O20" s="17"/>
      <c r="P20" s="18"/>
      <c r="Q20" s="17"/>
      <c r="R20" s="17"/>
      <c r="S20" s="18"/>
      <c r="T20" s="17">
        <f>SUMIF('RECAP PDV'!$C:$C,$G20,'RECAP PDV'!T:T)</f>
        <v>222</v>
      </c>
      <c r="U20" s="17"/>
      <c r="V20" s="18"/>
      <c r="W20" s="17"/>
      <c r="X20" s="17"/>
      <c r="Y20" s="18"/>
      <c r="Z20" s="17">
        <f>SUMIF('RECAP PDV'!C:C,G20,'RECAP PDV'!Z:Z)</f>
        <v>18</v>
      </c>
      <c r="AA20" s="17"/>
      <c r="AB20" s="18"/>
      <c r="AI20" s="30" t="e">
        <f t="shared" si="0"/>
        <v>#REF!</v>
      </c>
      <c r="AJ20" s="31" t="e">
        <f t="shared" si="1"/>
        <v>#REF!</v>
      </c>
      <c r="AK20" s="31" t="e">
        <f t="shared" si="2"/>
        <v>#REF!</v>
      </c>
      <c r="AL20" s="31" t="e">
        <f t="shared" si="3"/>
        <v>#REF!</v>
      </c>
      <c r="AM20" s="32" t="e">
        <f t="shared" si="4"/>
        <v>#REF!</v>
      </c>
      <c r="AN20" s="30" t="e">
        <f t="shared" si="5"/>
        <v>#REF!</v>
      </c>
      <c r="AO20" s="31" t="e">
        <f t="shared" si="6"/>
        <v>#REF!</v>
      </c>
      <c r="AP20" s="31" t="e">
        <f t="shared" si="7"/>
        <v>#REF!</v>
      </c>
      <c r="AQ20" s="31" t="e">
        <f t="shared" si="8"/>
        <v>#REF!</v>
      </c>
      <c r="AR20" s="32" t="e">
        <f t="shared" si="9"/>
        <v>#REF!</v>
      </c>
      <c r="AS20" s="30" t="e">
        <f t="shared" si="10"/>
        <v>#REF!</v>
      </c>
      <c r="AT20" s="31" t="e">
        <f t="shared" si="11"/>
        <v>#REF!</v>
      </c>
      <c r="AU20" s="31" t="e">
        <f t="shared" si="12"/>
        <v>#REF!</v>
      </c>
      <c r="AV20" s="31" t="e">
        <f t="shared" si="13"/>
        <v>#REF!</v>
      </c>
      <c r="AW20" s="32" t="e">
        <f t="shared" si="14"/>
        <v>#REF!</v>
      </c>
      <c r="AX20" s="30" t="e">
        <f t="shared" si="15"/>
        <v>#REF!</v>
      </c>
      <c r="AY20" s="31" t="e">
        <f t="shared" si="16"/>
        <v>#REF!</v>
      </c>
      <c r="AZ20" s="31" t="e">
        <f t="shared" si="17"/>
        <v>#REF!</v>
      </c>
      <c r="BA20" s="31" t="e">
        <f t="shared" si="18"/>
        <v>#REF!</v>
      </c>
      <c r="BB20" s="32" t="e">
        <f t="shared" si="19"/>
        <v>#REF!</v>
      </c>
      <c r="BC20" s="30" t="e">
        <f t="shared" si="20"/>
        <v>#REF!</v>
      </c>
      <c r="BD20" s="31" t="e">
        <f t="shared" si="21"/>
        <v>#REF!</v>
      </c>
      <c r="BE20" s="31" t="e">
        <f t="shared" si="22"/>
        <v>#REF!</v>
      </c>
      <c r="BF20" s="31" t="e">
        <f t="shared" si="23"/>
        <v>#REF!</v>
      </c>
      <c r="BG20" s="32" t="e">
        <f t="shared" si="24"/>
        <v>#REF!</v>
      </c>
    </row>
    <row r="21" spans="4:59" ht="15.75" thickBot="1" x14ac:dyDescent="0.3">
      <c r="D21" s="52">
        <v>100044</v>
      </c>
      <c r="E21" s="26">
        <v>160</v>
      </c>
      <c r="F21" s="27" t="s">
        <v>388</v>
      </c>
      <c r="G21" s="26">
        <v>44</v>
      </c>
      <c r="H21" s="28" t="s">
        <v>320</v>
      </c>
      <c r="I21" s="19"/>
      <c r="K21" s="17">
        <f>SUMIF('RECAP PDV'!$C:$C,$G21,'RECAP PDV'!K:K)</f>
        <v>1433.1139000000001</v>
      </c>
      <c r="L21" s="17"/>
      <c r="M21" s="18"/>
      <c r="N21" s="17">
        <f>SUMIF('RECAP PDV'!$C:$C,$G21,'RECAP PDV'!N:N)</f>
        <v>4642.4447199999995</v>
      </c>
      <c r="O21" s="17"/>
      <c r="P21" s="18"/>
      <c r="Q21" s="17"/>
      <c r="R21" s="17"/>
      <c r="S21" s="18"/>
      <c r="T21" s="17">
        <f>SUMIF('RECAP PDV'!$C:$C,$G21,'RECAP PDV'!T:T)</f>
        <v>136</v>
      </c>
      <c r="U21" s="17"/>
      <c r="V21" s="18"/>
      <c r="W21" s="17"/>
      <c r="X21" s="17"/>
      <c r="Y21" s="18"/>
      <c r="Z21" s="17">
        <f>SUMIF('RECAP PDV'!C:C,G21,'RECAP PDV'!Z:Z)</f>
        <v>-1</v>
      </c>
      <c r="AA21" s="17"/>
      <c r="AB21" s="18"/>
      <c r="AI21" s="30" t="e">
        <f t="shared" si="0"/>
        <v>#REF!</v>
      </c>
      <c r="AJ21" s="31" t="e">
        <f t="shared" si="1"/>
        <v>#REF!</v>
      </c>
      <c r="AK21" s="31" t="e">
        <f t="shared" si="2"/>
        <v>#REF!</v>
      </c>
      <c r="AL21" s="31" t="e">
        <f t="shared" si="3"/>
        <v>#REF!</v>
      </c>
      <c r="AM21" s="32" t="e">
        <f t="shared" si="4"/>
        <v>#REF!</v>
      </c>
      <c r="AN21" s="30" t="e">
        <f t="shared" si="5"/>
        <v>#REF!</v>
      </c>
      <c r="AO21" s="31" t="e">
        <f t="shared" si="6"/>
        <v>#REF!</v>
      </c>
      <c r="AP21" s="31" t="e">
        <f t="shared" si="7"/>
        <v>#REF!</v>
      </c>
      <c r="AQ21" s="31" t="e">
        <f t="shared" si="8"/>
        <v>#REF!</v>
      </c>
      <c r="AR21" s="32" t="e">
        <f t="shared" si="9"/>
        <v>#REF!</v>
      </c>
      <c r="AS21" s="30" t="e">
        <f t="shared" si="10"/>
        <v>#REF!</v>
      </c>
      <c r="AT21" s="31" t="e">
        <f t="shared" si="11"/>
        <v>#REF!</v>
      </c>
      <c r="AU21" s="31" t="e">
        <f t="shared" si="12"/>
        <v>#REF!</v>
      </c>
      <c r="AV21" s="31" t="e">
        <f t="shared" si="13"/>
        <v>#REF!</v>
      </c>
      <c r="AW21" s="32" t="e">
        <f t="shared" si="14"/>
        <v>#REF!</v>
      </c>
      <c r="AX21" s="30" t="e">
        <f t="shared" si="15"/>
        <v>#REF!</v>
      </c>
      <c r="AY21" s="31" t="e">
        <f t="shared" si="16"/>
        <v>#REF!</v>
      </c>
      <c r="AZ21" s="31" t="e">
        <f t="shared" si="17"/>
        <v>#REF!</v>
      </c>
      <c r="BA21" s="31" t="e">
        <f t="shared" si="18"/>
        <v>#REF!</v>
      </c>
      <c r="BB21" s="32" t="e">
        <f t="shared" si="19"/>
        <v>#REF!</v>
      </c>
      <c r="BC21" s="30" t="e">
        <f t="shared" si="20"/>
        <v>#REF!</v>
      </c>
      <c r="BD21" s="31" t="e">
        <f t="shared" si="21"/>
        <v>#REF!</v>
      </c>
      <c r="BE21" s="31" t="e">
        <f t="shared" si="22"/>
        <v>#REF!</v>
      </c>
      <c r="BF21" s="31" t="e">
        <f t="shared" si="23"/>
        <v>#REF!</v>
      </c>
      <c r="BG21" s="32" t="e">
        <f t="shared" si="24"/>
        <v>#REF!</v>
      </c>
    </row>
    <row r="22" spans="4:59" ht="15.75" thickBot="1" x14ac:dyDescent="0.3">
      <c r="D22" s="52">
        <v>100057</v>
      </c>
      <c r="E22" s="26">
        <v>80</v>
      </c>
      <c r="F22" s="27" t="s">
        <v>389</v>
      </c>
      <c r="G22" s="26">
        <v>57</v>
      </c>
      <c r="H22" s="28" t="s">
        <v>342</v>
      </c>
      <c r="I22" s="19"/>
      <c r="K22" s="17">
        <f>SUMIF('RECAP PDV'!$C:$C,$G22,'RECAP PDV'!K:K)</f>
        <v>3228.7930699999997</v>
      </c>
      <c r="L22" s="17"/>
      <c r="M22" s="18"/>
      <c r="N22" s="17">
        <f>SUMIF('RECAP PDV'!$C:$C,$G22,'RECAP PDV'!N:N)</f>
        <v>10388.423749999998</v>
      </c>
      <c r="O22" s="17"/>
      <c r="P22" s="18"/>
      <c r="Q22" s="17"/>
      <c r="R22" s="17"/>
      <c r="S22" s="18"/>
      <c r="T22" s="17">
        <f>SUMIF('RECAP PDV'!$C:$C,$G22,'RECAP PDV'!T:T)</f>
        <v>181</v>
      </c>
      <c r="U22" s="17"/>
      <c r="V22" s="18"/>
      <c r="W22" s="17"/>
      <c r="X22" s="17"/>
      <c r="Y22" s="18"/>
      <c r="Z22" s="17">
        <f>SUMIF('RECAP PDV'!C:C,G22,'RECAP PDV'!Z:Z)</f>
        <v>20</v>
      </c>
      <c r="AA22" s="17"/>
      <c r="AB22" s="18"/>
      <c r="AI22" s="30" t="e">
        <f t="shared" si="0"/>
        <v>#REF!</v>
      </c>
      <c r="AJ22" s="31" t="e">
        <f t="shared" si="1"/>
        <v>#REF!</v>
      </c>
      <c r="AK22" s="31" t="e">
        <f t="shared" si="2"/>
        <v>#REF!</v>
      </c>
      <c r="AL22" s="31" t="e">
        <f t="shared" si="3"/>
        <v>#REF!</v>
      </c>
      <c r="AM22" s="32" t="e">
        <f t="shared" si="4"/>
        <v>#REF!</v>
      </c>
      <c r="AN22" s="30" t="e">
        <f t="shared" si="5"/>
        <v>#REF!</v>
      </c>
      <c r="AO22" s="31" t="e">
        <f t="shared" si="6"/>
        <v>#REF!</v>
      </c>
      <c r="AP22" s="31" t="e">
        <f t="shared" si="7"/>
        <v>#REF!</v>
      </c>
      <c r="AQ22" s="31" t="e">
        <f t="shared" si="8"/>
        <v>#REF!</v>
      </c>
      <c r="AR22" s="32" t="e">
        <f t="shared" si="9"/>
        <v>#REF!</v>
      </c>
      <c r="AS22" s="30" t="e">
        <f t="shared" si="10"/>
        <v>#REF!</v>
      </c>
      <c r="AT22" s="31" t="e">
        <f t="shared" si="11"/>
        <v>#REF!</v>
      </c>
      <c r="AU22" s="31" t="e">
        <f t="shared" si="12"/>
        <v>#REF!</v>
      </c>
      <c r="AV22" s="31" t="e">
        <f t="shared" si="13"/>
        <v>#REF!</v>
      </c>
      <c r="AW22" s="32" t="e">
        <f t="shared" si="14"/>
        <v>#REF!</v>
      </c>
      <c r="AX22" s="30" t="e">
        <f t="shared" si="15"/>
        <v>#REF!</v>
      </c>
      <c r="AY22" s="31" t="e">
        <f t="shared" si="16"/>
        <v>#REF!</v>
      </c>
      <c r="AZ22" s="31" t="e">
        <f t="shared" si="17"/>
        <v>#REF!</v>
      </c>
      <c r="BA22" s="31" t="e">
        <f t="shared" si="18"/>
        <v>#REF!</v>
      </c>
      <c r="BB22" s="32" t="e">
        <f t="shared" si="19"/>
        <v>#REF!</v>
      </c>
      <c r="BC22" s="30" t="e">
        <f t="shared" si="20"/>
        <v>#REF!</v>
      </c>
      <c r="BD22" s="31" t="e">
        <f t="shared" si="21"/>
        <v>#REF!</v>
      </c>
      <c r="BE22" s="31" t="e">
        <f t="shared" si="22"/>
        <v>#REF!</v>
      </c>
      <c r="BF22" s="31" t="e">
        <f t="shared" si="23"/>
        <v>#REF!</v>
      </c>
      <c r="BG22" s="32" t="e">
        <f t="shared" si="24"/>
        <v>#REF!</v>
      </c>
    </row>
    <row r="23" spans="4:59" ht="15.75" thickBot="1" x14ac:dyDescent="0.3">
      <c r="D23" s="52">
        <v>100055</v>
      </c>
      <c r="E23" s="26">
        <v>80</v>
      </c>
      <c r="F23" s="27" t="s">
        <v>389</v>
      </c>
      <c r="G23" s="26">
        <v>55</v>
      </c>
      <c r="H23" s="28" t="s">
        <v>361</v>
      </c>
      <c r="I23" s="19"/>
      <c r="K23" s="17">
        <f>SUMIF('RECAP PDV'!$C:$C,$G23,'RECAP PDV'!K:K)</f>
        <v>3919.7292000000002</v>
      </c>
      <c r="L23" s="17"/>
      <c r="M23" s="18"/>
      <c r="N23" s="17">
        <f>SUMIF('RECAP PDV'!$C:$C,$G23,'RECAP PDV'!N:N)</f>
        <v>10473.55819</v>
      </c>
      <c r="O23" s="17"/>
      <c r="P23" s="18"/>
      <c r="Q23" s="17"/>
      <c r="R23" s="17"/>
      <c r="S23" s="18"/>
      <c r="T23" s="17">
        <f>SUMIF('RECAP PDV'!$C:$C,$G23,'RECAP PDV'!T:T)</f>
        <v>134</v>
      </c>
      <c r="U23" s="17"/>
      <c r="V23" s="18"/>
      <c r="W23" s="17"/>
      <c r="X23" s="17"/>
      <c r="Y23" s="18"/>
      <c r="Z23" s="17">
        <f>SUMIF('RECAP PDV'!C:C,G23,'RECAP PDV'!Z:Z)</f>
        <v>45</v>
      </c>
      <c r="AA23" s="17"/>
      <c r="AB23" s="18"/>
      <c r="AI23" s="30" t="e">
        <f t="shared" si="0"/>
        <v>#REF!</v>
      </c>
      <c r="AJ23" s="31" t="e">
        <f t="shared" si="1"/>
        <v>#REF!</v>
      </c>
      <c r="AK23" s="31" t="e">
        <f t="shared" si="2"/>
        <v>#REF!</v>
      </c>
      <c r="AL23" s="31" t="e">
        <f t="shared" si="3"/>
        <v>#REF!</v>
      </c>
      <c r="AM23" s="32" t="e">
        <f t="shared" si="4"/>
        <v>#REF!</v>
      </c>
      <c r="AN23" s="30" t="e">
        <f t="shared" si="5"/>
        <v>#REF!</v>
      </c>
      <c r="AO23" s="31" t="e">
        <f t="shared" si="6"/>
        <v>#REF!</v>
      </c>
      <c r="AP23" s="31" t="e">
        <f t="shared" si="7"/>
        <v>#REF!</v>
      </c>
      <c r="AQ23" s="31" t="e">
        <f t="shared" si="8"/>
        <v>#REF!</v>
      </c>
      <c r="AR23" s="32" t="e">
        <f t="shared" si="9"/>
        <v>#REF!</v>
      </c>
      <c r="AS23" s="30" t="e">
        <f t="shared" si="10"/>
        <v>#REF!</v>
      </c>
      <c r="AT23" s="31" t="e">
        <f t="shared" si="11"/>
        <v>#REF!</v>
      </c>
      <c r="AU23" s="31" t="e">
        <f t="shared" si="12"/>
        <v>#REF!</v>
      </c>
      <c r="AV23" s="31" t="e">
        <f t="shared" si="13"/>
        <v>#REF!</v>
      </c>
      <c r="AW23" s="32" t="e">
        <f t="shared" si="14"/>
        <v>#REF!</v>
      </c>
      <c r="AX23" s="30" t="e">
        <f t="shared" si="15"/>
        <v>#REF!</v>
      </c>
      <c r="AY23" s="31" t="e">
        <f t="shared" si="16"/>
        <v>#REF!</v>
      </c>
      <c r="AZ23" s="31" t="e">
        <f t="shared" si="17"/>
        <v>#REF!</v>
      </c>
      <c r="BA23" s="31" t="e">
        <f t="shared" si="18"/>
        <v>#REF!</v>
      </c>
      <c r="BB23" s="32" t="e">
        <f t="shared" si="19"/>
        <v>#REF!</v>
      </c>
      <c r="BC23" s="30" t="e">
        <f t="shared" si="20"/>
        <v>#REF!</v>
      </c>
      <c r="BD23" s="31" t="e">
        <f t="shared" si="21"/>
        <v>#REF!</v>
      </c>
      <c r="BE23" s="31" t="e">
        <f t="shared" si="22"/>
        <v>#REF!</v>
      </c>
      <c r="BF23" s="31" t="e">
        <f t="shared" si="23"/>
        <v>#REF!</v>
      </c>
      <c r="BG23" s="32" t="e">
        <f t="shared" si="24"/>
        <v>#REF!</v>
      </c>
    </row>
    <row r="24" spans="4:59" ht="15.75" thickBot="1" x14ac:dyDescent="0.3"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AJ24" s="48" t="e">
        <f>SUM(AJ6:AJ23)</f>
        <v>#REF!</v>
      </c>
      <c r="AK24" s="49" t="e">
        <f>SUM(AK6:AK23)</f>
        <v>#REF!</v>
      </c>
      <c r="AL24" s="50" t="e">
        <f>SUM(AL6:AL23)</f>
        <v>#REF!</v>
      </c>
      <c r="AM24" s="51" t="e">
        <f>SUM(AM6:AM23)</f>
        <v>#REF!</v>
      </c>
      <c r="AO24" s="48" t="e">
        <f>SUM(AO6:AO23)</f>
        <v>#REF!</v>
      </c>
      <c r="AP24" s="49" t="e">
        <f>SUM(AP6:AP23)</f>
        <v>#REF!</v>
      </c>
      <c r="AQ24" s="50" t="e">
        <f>SUM(AQ6:AQ23)</f>
        <v>#REF!</v>
      </c>
      <c r="AR24" s="51" t="e">
        <f>SUM(AR6:AR23)</f>
        <v>#REF!</v>
      </c>
      <c r="AT24" s="48" t="e">
        <f>SUM(AT6:AT23)</f>
        <v>#REF!</v>
      </c>
      <c r="AU24" s="49" t="e">
        <f>SUM(AU6:AU23)</f>
        <v>#REF!</v>
      </c>
      <c r="AV24" s="50" t="e">
        <f>SUM(AV6:AV23)</f>
        <v>#REF!</v>
      </c>
      <c r="AW24" s="51" t="e">
        <f>SUM(AW6:AW23)</f>
        <v>#REF!</v>
      </c>
      <c r="AY24" s="48" t="e">
        <f>SUM(AY6:AY23)</f>
        <v>#REF!</v>
      </c>
      <c r="AZ24" s="49" t="e">
        <f>SUM(AZ6:AZ23)</f>
        <v>#REF!</v>
      </c>
      <c r="BA24" s="50" t="e">
        <f>SUM(BA6:BA23)</f>
        <v>#REF!</v>
      </c>
      <c r="BB24" s="51" t="e">
        <f>SUM(BB6:BB23)</f>
        <v>#REF!</v>
      </c>
      <c r="BD24" s="48" t="e">
        <f>SUM(BD6:BD23)</f>
        <v>#REF!</v>
      </c>
      <c r="BE24" s="49" t="e">
        <f>SUM(BE6:BE23)</f>
        <v>#REF!</v>
      </c>
      <c r="BF24" s="50" t="e">
        <f>SUM(BF6:BF23)</f>
        <v>#REF!</v>
      </c>
      <c r="BG24" s="51" t="e">
        <f>SUM(BG6:BG23)</f>
        <v>#REF!</v>
      </c>
    </row>
    <row r="25" spans="4:59" x14ac:dyDescent="0.25"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</sheetData>
  <mergeCells count="6">
    <mergeCell ref="T3:V3"/>
    <mergeCell ref="W3:Y3"/>
    <mergeCell ref="Z3:AB3"/>
    <mergeCell ref="K3:M3"/>
    <mergeCell ref="N3:P3"/>
    <mergeCell ref="Q3:S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F1:AM24"/>
  <sheetViews>
    <sheetView workbookViewId="0">
      <selection activeCell="D3" sqref="D3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27.5703125" customWidth="1"/>
    <col min="10" max="10" width="4.140625" customWidth="1"/>
    <col min="26" max="28" width="11.7109375" customWidth="1"/>
    <col min="29" max="31" width="14.42578125" customWidth="1"/>
    <col min="32" max="34" width="6.7109375" customWidth="1"/>
    <col min="35" max="35" width="8.7109375" customWidth="1"/>
    <col min="36" max="39" width="9.7109375" customWidth="1"/>
    <col min="40" max="40" width="8.7109375" customWidth="1"/>
    <col min="45" max="45" width="8.7109375" customWidth="1"/>
    <col min="50" max="50" width="8.7109375" customWidth="1"/>
    <col min="55" max="55" width="8.7109375" customWidth="1"/>
  </cols>
  <sheetData>
    <row r="1" spans="6:31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  <c r="Z1" s="1">
        <v>20</v>
      </c>
      <c r="AA1" s="1">
        <v>21</v>
      </c>
      <c r="AB1" s="1">
        <v>22</v>
      </c>
      <c r="AC1" s="1">
        <v>23</v>
      </c>
      <c r="AD1" s="1">
        <v>24</v>
      </c>
      <c r="AE1" s="1">
        <v>25</v>
      </c>
    </row>
    <row r="2" spans="6:31" ht="16.5" customHeight="1" thickBot="1" x14ac:dyDescent="0.3">
      <c r="K2" s="2"/>
      <c r="N2" s="2"/>
    </row>
    <row r="3" spans="6:31" ht="46.5" customHeight="1" thickBot="1" x14ac:dyDescent="0.3">
      <c r="K3" s="101" t="s">
        <v>0</v>
      </c>
      <c r="L3" s="102"/>
      <c r="M3" s="103"/>
      <c r="N3" s="101" t="s">
        <v>392</v>
      </c>
      <c r="O3" s="102"/>
      <c r="P3" s="103"/>
      <c r="Q3" s="101" t="s">
        <v>393</v>
      </c>
      <c r="R3" s="102"/>
      <c r="S3" s="103"/>
      <c r="T3" s="101" t="s">
        <v>394</v>
      </c>
      <c r="U3" s="102"/>
      <c r="V3" s="103"/>
      <c r="W3" s="101" t="s">
        <v>1</v>
      </c>
      <c r="X3" s="102"/>
      <c r="Y3" s="103"/>
      <c r="Z3" s="101" t="s">
        <v>441</v>
      </c>
      <c r="AA3" s="102"/>
      <c r="AB3" s="103"/>
      <c r="AC3" s="101" t="s">
        <v>643</v>
      </c>
      <c r="AD3" s="102"/>
      <c r="AE3" s="103"/>
    </row>
    <row r="4" spans="6:31" ht="15.75" thickBot="1" x14ac:dyDescent="0.3">
      <c r="K4" s="4"/>
      <c r="L4" s="5" t="s">
        <v>2</v>
      </c>
      <c r="M4" s="3"/>
      <c r="N4" s="4"/>
      <c r="O4" s="5" t="s">
        <v>2</v>
      </c>
      <c r="P4" s="3"/>
      <c r="Q4" s="4"/>
      <c r="R4" s="5" t="s">
        <v>2</v>
      </c>
      <c r="S4" s="3"/>
      <c r="T4" s="4"/>
      <c r="U4" s="5" t="s">
        <v>2</v>
      </c>
      <c r="V4" s="3"/>
      <c r="W4" s="4"/>
      <c r="X4" s="5" t="s">
        <v>2</v>
      </c>
      <c r="Y4" s="3"/>
      <c r="Z4" s="4"/>
      <c r="AA4" s="5" t="s">
        <v>2</v>
      </c>
      <c r="AB4" s="3"/>
      <c r="AC4" s="4"/>
      <c r="AD4" s="5" t="s">
        <v>2</v>
      </c>
      <c r="AE4" s="3"/>
    </row>
    <row r="5" spans="6:31" ht="21.75" customHeight="1" thickBot="1" x14ac:dyDescent="0.3">
      <c r="G5" s="6" t="s">
        <v>4</v>
      </c>
      <c r="H5" s="6" t="s">
        <v>5</v>
      </c>
      <c r="I5" s="53" t="s">
        <v>379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/>
      <c r="R5" s="11" t="s">
        <v>13</v>
      </c>
      <c r="S5" s="12"/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  <c r="AC5" s="10" t="s">
        <v>13</v>
      </c>
      <c r="AD5" s="11" t="s">
        <v>14</v>
      </c>
      <c r="AE5" s="12" t="s">
        <v>15</v>
      </c>
    </row>
    <row r="6" spans="6:31" ht="21.75" customHeight="1" thickBot="1" x14ac:dyDescent="0.3">
      <c r="F6" s="204">
        <v>200050</v>
      </c>
      <c r="G6" s="26">
        <v>50</v>
      </c>
      <c r="H6" s="27" t="s">
        <v>16</v>
      </c>
      <c r="I6" s="19">
        <f>VLOOKUP(G6,ETP!$B$11:$D$17,3,FALSE)</f>
        <v>11.648473736118952</v>
      </c>
      <c r="K6" s="17">
        <f>SUMIF('RECAP PDV'!$A:$A,$G6,'RECAP PDV'!K:K)/I6</f>
        <v>1456.6335688587187</v>
      </c>
      <c r="L6" s="17">
        <f>VLOOKUP(G6,OBJECTIFS!$C$6:$L$12,7,FALSE)</f>
        <v>278.20581487036429</v>
      </c>
      <c r="M6" s="18">
        <f>+K6/L6</f>
        <v>5.2358128083608424</v>
      </c>
      <c r="N6" s="17">
        <f>SUMIF('RECAP PDV'!$A:$A,$G6,'RECAP PDV'!N:N)/I6</f>
        <v>2578.4143614343543</v>
      </c>
      <c r="O6" s="17">
        <f>VLOOKUP(G6,OBJECTIFS!$C$6:$L$12,6,FALSE)</f>
        <v>2477.7705386891821</v>
      </c>
      <c r="P6" s="18">
        <f>+N6/O6</f>
        <v>1.0406187018425104</v>
      </c>
      <c r="Q6" s="17"/>
      <c r="R6" s="112" t="e">
        <f>#REF!</f>
        <v>#REF!</v>
      </c>
      <c r="S6" s="18"/>
      <c r="T6" s="80">
        <f>SUMIF('RECAP PDV'!$A:$A,$G6,'RECAP PDV'!T:T)/I6</f>
        <v>30.733640141191472</v>
      </c>
      <c r="U6" s="17">
        <f>VLOOKUP(G6,OBJECTIFS!$C$6:$L$12,8,FALSE)</f>
        <v>34.775726858795537</v>
      </c>
      <c r="V6" s="18">
        <f>+T6/U6</f>
        <v>0.88376700984520951</v>
      </c>
      <c r="W6" s="17">
        <f>VLOOKUP(F6,'PNB PRO'!$C$363:$E$369,3,FALSE)/I6</f>
        <v>207.90886281443443</v>
      </c>
      <c r="X6" s="17">
        <f>VLOOKUP(G6,OBJECTIFS!$C$6:$L$12,10,FALSE)</f>
        <v>206.13312095551055</v>
      </c>
      <c r="Y6" s="18">
        <f>+W6/X6</f>
        <v>1.0086145392389763</v>
      </c>
      <c r="Z6" s="116">
        <f>SUMIF('RECAP PDV'!A:A,G6,'RECAP PDV'!Z:Z)/I6</f>
        <v>0.42924078409485295</v>
      </c>
      <c r="AA6" s="116">
        <f>VLOOKUP(G6,OBJECTIFS!$C$6:$L$12,9,FALSE)</f>
        <v>10.867414643373605</v>
      </c>
      <c r="AB6" s="18">
        <f>+Z6/AA6</f>
        <v>3.949796692045629E-2</v>
      </c>
      <c r="AC6" s="203">
        <f>VLOOKUP(F6,MARGE!$B$8:$D$19,3,FALSE)</f>
        <v>5.8261716429423224E-3</v>
      </c>
      <c r="AD6" s="203">
        <f>VLOOKUP(G6,OBJECTIFS!$C$6:$M$12,11,FALSE)</f>
        <v>4.0000000000000001E-3</v>
      </c>
      <c r="AE6" s="18">
        <f>+AC6/AD6</f>
        <v>1.4565429107355805</v>
      </c>
    </row>
    <row r="7" spans="6:31" ht="21.75" customHeight="1" thickBot="1" x14ac:dyDescent="0.3">
      <c r="F7" s="204">
        <v>200262</v>
      </c>
      <c r="G7" s="26">
        <v>262</v>
      </c>
      <c r="H7" s="27" t="s">
        <v>46</v>
      </c>
      <c r="I7" s="19">
        <f>VLOOKUP(G7,ETP!$B$11:$D$17,3,FALSE)</f>
        <v>21.988648675881059</v>
      </c>
      <c r="K7" s="17">
        <f>SUMIF('RECAP PDV'!$A:$A,$G7,'RECAP PDV'!K:K)/I7</f>
        <v>864.8938723033184</v>
      </c>
      <c r="L7" s="17">
        <f>VLOOKUP(G7,OBJECTIFS!$C$6:$L$12,7,FALSE)</f>
        <v>518.03622493634191</v>
      </c>
      <c r="M7" s="18">
        <f t="shared" ref="M7:M14" si="0">+K7/L7</f>
        <v>1.6695625337969358</v>
      </c>
      <c r="N7" s="17">
        <f>SUMIF('RECAP PDV'!$A:$A,$G7,'RECAP PDV'!N:N)/I7</f>
        <v>2780.1137569246539</v>
      </c>
      <c r="O7" s="17">
        <f>VLOOKUP(G7,OBJECTIFS!$C$6:$L$12,6,FALSE)</f>
        <v>2474.5480387584189</v>
      </c>
      <c r="P7" s="18">
        <f t="shared" ref="P7:P14" si="1">+N7/O7</f>
        <v>1.1234834456152041</v>
      </c>
      <c r="Q7" s="17"/>
      <c r="R7" s="112" t="e">
        <f>#REF!</f>
        <v>#REF!</v>
      </c>
      <c r="S7" s="18"/>
      <c r="T7" s="80">
        <f>SUMIF('RECAP PDV'!$A:$A,$G7,'RECAP PDV'!T:T)/I7</f>
        <v>30.970525294124887</v>
      </c>
      <c r="U7" s="17">
        <f>VLOOKUP(G7,OBJECTIFS!$C$6:$L$12,8,FALSE)</f>
        <v>40.240313901305129</v>
      </c>
      <c r="V7" s="18">
        <f t="shared" ref="V7:V14" si="2">+T7/U7</f>
        <v>0.76963925704169045</v>
      </c>
      <c r="W7" s="17">
        <f>VLOOKUP(F7,'PNB PRO'!$C$363:$E$369,3,FALSE)/I7</f>
        <v>247.8558390238509</v>
      </c>
      <c r="X7" s="17">
        <f>VLOOKUP(G7,OBJECTIFS!$C$6:$L$12,10,FALSE)</f>
        <v>245.41966156359197</v>
      </c>
      <c r="Y7" s="18">
        <f t="shared" ref="Y7:Y14" si="3">+W7/X7</f>
        <v>1.0099265781915672</v>
      </c>
      <c r="Z7" s="116">
        <f>SUMIF('RECAP PDV'!A:A,G7,'RECAP PDV'!Z:Z)/I7</f>
        <v>2.2739005355451458</v>
      </c>
      <c r="AA7" s="116">
        <f>VLOOKUP(G7,OBJECTIFS!$C$6:$L$12,9,FALSE)</f>
        <v>12.488373279715384</v>
      </c>
      <c r="AB7" s="18">
        <f t="shared" ref="AB7:AB14" si="4">+Z7/AA7</f>
        <v>0.18208140360751365</v>
      </c>
      <c r="AC7" s="203">
        <f>VLOOKUP(F7,MARGE!$B$8:$D$19,3,FALSE)</f>
        <v>8.2476794193460084E-3</v>
      </c>
      <c r="AD7" s="203">
        <f>VLOOKUP(G7,OBJECTIFS!$C$6:$M$12,11,FALSE)</f>
        <v>4.0000000000000001E-3</v>
      </c>
      <c r="AE7" s="18">
        <f t="shared" ref="AE7:AE12" si="5">+AC7/AD7</f>
        <v>2.0619198548365021</v>
      </c>
    </row>
    <row r="8" spans="6:31" ht="21.75" customHeight="1" thickBot="1" x14ac:dyDescent="0.3">
      <c r="F8" s="204">
        <v>200264</v>
      </c>
      <c r="G8" s="26">
        <v>264</v>
      </c>
      <c r="H8" s="27" t="s">
        <v>126</v>
      </c>
      <c r="I8" s="19">
        <f>VLOOKUP(G8,ETP!$B$11:$D$17,3,FALSE)</f>
        <v>12.607987599853629</v>
      </c>
      <c r="K8" s="17">
        <f>SUMIF('RECAP PDV'!$A:$A,$G8,'RECAP PDV'!K:K)/I8</f>
        <v>629.09425450990125</v>
      </c>
      <c r="L8" s="17">
        <f>VLOOKUP(G8,OBJECTIFS!$C$6:$L$12,7,FALSE)</f>
        <v>447.56013745704468</v>
      </c>
      <c r="M8" s="18">
        <f t="shared" si="0"/>
        <v>1.4056083235747947</v>
      </c>
      <c r="N8" s="17">
        <f>SUMIF('RECAP PDV'!$A:$A,$G8,'RECAP PDV'!N:N)/I8</f>
        <v>1982.9955622965754</v>
      </c>
      <c r="O8" s="17">
        <f>VLOOKUP(G8,OBJECTIFS!$C$6:$L$12,6,FALSE)</f>
        <v>2079.0378006872852</v>
      </c>
      <c r="P8" s="18">
        <f t="shared" si="1"/>
        <v>0.9538044770715759</v>
      </c>
      <c r="Q8" s="17"/>
      <c r="R8" s="112" t="e">
        <f>#REF!</f>
        <v>#REF!</v>
      </c>
      <c r="S8" s="18"/>
      <c r="T8" s="80">
        <f>SUMIF('RECAP PDV'!$A:$A,$G8,'RECAP PDV'!T:T)/I8</f>
        <v>27.28429079387686</v>
      </c>
      <c r="U8" s="17">
        <f>VLOOKUP(G8,OBJECTIFS!$C$6:$L$12,8,FALSE)</f>
        <v>36.288659793814432</v>
      </c>
      <c r="V8" s="18">
        <f t="shared" si="2"/>
        <v>0.75186824062672031</v>
      </c>
      <c r="W8" s="17">
        <f>VLOOKUP(F8,'PNB PRO'!$C$363:$E$369,3,FALSE)/I8</f>
        <v>188.09350860408821</v>
      </c>
      <c r="X8" s="17">
        <f>VLOOKUP(G8,OBJECTIFS!$C$6:$L$12,10,FALSE)</f>
        <v>220.15120274914091</v>
      </c>
      <c r="Y8" s="18">
        <f t="shared" si="3"/>
        <v>0.85438328864556801</v>
      </c>
      <c r="Z8" s="116">
        <f>SUMIF('RECAP PDV'!A:A,G8,'RECAP PDV'!Z:Z)/I8</f>
        <v>1.665610775207599</v>
      </c>
      <c r="AA8" s="116">
        <f>VLOOKUP(G8,OBJECTIFS!$C$6:$L$12,9,FALSE)</f>
        <v>11.340206185567011</v>
      </c>
      <c r="AB8" s="18">
        <f t="shared" si="4"/>
        <v>0.14687658654103372</v>
      </c>
      <c r="AC8" s="203">
        <f>VLOOKUP(F8,MARGE!$B$8:$D$19,3,FALSE)</f>
        <v>5.9150432068295709E-3</v>
      </c>
      <c r="AD8" s="203">
        <f>VLOOKUP(G8,OBJECTIFS!$C$6:$M$12,11,FALSE)</f>
        <v>4.0000000000000001E-3</v>
      </c>
      <c r="AE8" s="18">
        <f t="shared" si="5"/>
        <v>1.4787608017073928</v>
      </c>
    </row>
    <row r="9" spans="6:31" ht="21.75" customHeight="1" thickBot="1" x14ac:dyDescent="0.3">
      <c r="F9" s="204">
        <v>200030</v>
      </c>
      <c r="G9" s="26">
        <v>30</v>
      </c>
      <c r="H9" s="27" t="s">
        <v>391</v>
      </c>
      <c r="I9" s="19">
        <f>VLOOKUP(G9,ETP!$B$11:$D$17,3,FALSE)</f>
        <v>19.58196468059403</v>
      </c>
      <c r="K9" s="17">
        <f>SUMIF('RECAP PDV'!$A:$A,$G9,'RECAP PDV'!K:K)/I9</f>
        <v>737.4250574719116</v>
      </c>
      <c r="L9" s="17">
        <f>VLOOKUP(G9,OBJECTIFS!$C$6:$L$12,7,FALSE)</f>
        <v>381.68211132297762</v>
      </c>
      <c r="M9" s="18">
        <f t="shared" si="0"/>
        <v>1.9320398719129541</v>
      </c>
      <c r="N9" s="17">
        <f>SUMIF('RECAP PDV'!$A:$A,$G9,'RECAP PDV'!N:N)/I9</f>
        <v>2876.1877390073737</v>
      </c>
      <c r="O9" s="17">
        <f>VLOOKUP(G9,OBJECTIFS!$C$6:$L$12,6,FALSE)</f>
        <v>2733.4005368181988</v>
      </c>
      <c r="P9" s="18">
        <f t="shared" si="1"/>
        <v>1.052237935957745</v>
      </c>
      <c r="Q9" s="17"/>
      <c r="R9" s="112" t="e">
        <f>#REF!</f>
        <v>#REF!</v>
      </c>
      <c r="S9" s="18"/>
      <c r="T9" s="80">
        <f>SUMIF('RECAP PDV'!$A:$A,$G9,'RECAP PDV'!T:T)/I9</f>
        <v>40.394312465688941</v>
      </c>
      <c r="U9" s="17">
        <f>VLOOKUP(G9,OBJECTIFS!$C$6:$L$12,8,FALSE)</f>
        <v>35.782697936529146</v>
      </c>
      <c r="V9" s="18">
        <f t="shared" si="2"/>
        <v>1.1288783349243205</v>
      </c>
      <c r="W9" s="17">
        <f>VLOOKUP(F9,'PNB PRO'!$C$363:$E$369,3,FALSE)/I9</f>
        <v>231.65499849466411</v>
      </c>
      <c r="X9" s="17">
        <f>VLOOKUP(G9,OBJECTIFS!$C$6:$L$12,10,FALSE)</f>
        <v>222.39940731384436</v>
      </c>
      <c r="Y9" s="18">
        <f t="shared" si="3"/>
        <v>1.0416169777276363</v>
      </c>
      <c r="Z9" s="116">
        <f>SUMIF('RECAP PDV'!A:A,G9,'RECAP PDV'!Z:Z)/I9</f>
        <v>2.8087069350352616</v>
      </c>
      <c r="AA9" s="116">
        <f>VLOOKUP(G9,OBJECTIFS!$C$6:$L$12,9,FALSE)</f>
        <v>11.927565978843051</v>
      </c>
      <c r="AB9" s="18">
        <f t="shared" si="4"/>
        <v>0.23548031006638795</v>
      </c>
      <c r="AC9" s="203">
        <f>VLOOKUP(F9,MARGE!$B$8:$D$19,3,FALSE)</f>
        <v>6.3171290194398528E-3</v>
      </c>
      <c r="AD9" s="203">
        <f>VLOOKUP(G9,OBJECTIFS!$C$6:$M$12,11,FALSE)</f>
        <v>4.0000000000000001E-3</v>
      </c>
      <c r="AE9" s="18">
        <f t="shared" si="5"/>
        <v>1.5792822548599632</v>
      </c>
    </row>
    <row r="10" spans="6:31" ht="21.75" customHeight="1" thickBot="1" x14ac:dyDescent="0.3">
      <c r="F10" s="204">
        <v>200110</v>
      </c>
      <c r="G10" s="26">
        <v>110</v>
      </c>
      <c r="H10" s="27" t="s">
        <v>219</v>
      </c>
      <c r="I10" s="19">
        <f>VLOOKUP(G10,ETP!$B$11:$D$17,3,FALSE)</f>
        <v>14.327514547415834</v>
      </c>
      <c r="K10" s="17">
        <f>SUMIF('RECAP PDV'!$A:$A,$G10,'RECAP PDV'!K:K)/I10</f>
        <v>611.43305288634622</v>
      </c>
      <c r="L10" s="17">
        <f>VLOOKUP(G10,OBJECTIFS!$C$6:$L$12,7,FALSE)</f>
        <v>318.94756242000091</v>
      </c>
      <c r="M10" s="18">
        <f t="shared" si="0"/>
        <v>1.9170331582004396</v>
      </c>
      <c r="N10" s="17">
        <f>SUMIF('RECAP PDV'!$A:$A,$G10,'RECAP PDV'!N:N)/I10</f>
        <v>1632.6477158746998</v>
      </c>
      <c r="O10" s="17">
        <f>VLOOKUP(G10,OBJECTIFS!$C$6:$L$12,6,FALSE)</f>
        <v>1993.4222651250057</v>
      </c>
      <c r="P10" s="18">
        <f t="shared" si="1"/>
        <v>0.81901749791698952</v>
      </c>
      <c r="Q10" s="17"/>
      <c r="R10" s="112" t="e">
        <f>#REF!</f>
        <v>#REF!</v>
      </c>
      <c r="S10" s="18"/>
      <c r="T10" s="80">
        <f>SUMIF('RECAP PDV'!$A:$A,$G10,'RECAP PDV'!T:T)/I10</f>
        <v>36.572986770724349</v>
      </c>
      <c r="U10" s="17">
        <f>VLOOKUP(G10,OBJECTIFS!$C$6:$L$12,8,FALSE)</f>
        <v>29.901333976875087</v>
      </c>
      <c r="V10" s="18">
        <f t="shared" si="2"/>
        <v>1.2231222459509312</v>
      </c>
      <c r="W10" s="17">
        <f>VLOOKUP(F10,'PNB PRO'!$C$363:$E$369,3,FALSE)/I10</f>
        <v>194.70557029754551</v>
      </c>
      <c r="X10" s="17">
        <f>VLOOKUP(G10,OBJECTIFS!$C$6:$L$12,10,FALSE)</f>
        <v>230.24027162193818</v>
      </c>
      <c r="Y10" s="18">
        <f t="shared" si="3"/>
        <v>0.84566252865292924</v>
      </c>
      <c r="Z10" s="116">
        <f>SUMIF('RECAP PDV'!A:A,G10,'RECAP PDV'!Z:Z)/I10</f>
        <v>4.4669296819205311</v>
      </c>
      <c r="AA10" s="116">
        <f>VLOOKUP(G10,OBJECTIFS!$C$6:$L$12,9,FALSE)</f>
        <v>10.963822458187531</v>
      </c>
      <c r="AB10" s="18">
        <f t="shared" si="4"/>
        <v>0.40742448164916523</v>
      </c>
      <c r="AC10" s="203">
        <f>VLOOKUP(F10,MARGE!$B$8:$D$19,3,FALSE)</f>
        <v>7.9986315087675168E-3</v>
      </c>
      <c r="AD10" s="203">
        <f>VLOOKUP(G10,OBJECTIFS!$C$6:$M$12,11,FALSE)</f>
        <v>4.0000000000000001E-3</v>
      </c>
      <c r="AE10" s="18">
        <f t="shared" si="5"/>
        <v>1.9996578771918792</v>
      </c>
    </row>
    <row r="11" spans="6:31" ht="21.75" customHeight="1" thickBot="1" x14ac:dyDescent="0.3">
      <c r="F11" s="204">
        <v>200160</v>
      </c>
      <c r="G11" s="26">
        <v>160</v>
      </c>
      <c r="H11" s="27" t="s">
        <v>276</v>
      </c>
      <c r="I11" s="19">
        <f>VLOOKUP(G11,ETP!$B$11:$D$17,3,FALSE)</f>
        <v>15.459797920628112</v>
      </c>
      <c r="K11" s="17">
        <f>SUMIF('RECAP PDV'!$A:$A,$G11,'RECAP PDV'!K:K)/I11</f>
        <v>887.5150296558686</v>
      </c>
      <c r="L11" s="17">
        <f>VLOOKUP(G11,OBJECTIFS!$C$6:$L$12,7,FALSE)</f>
        <v>306.1908401434535</v>
      </c>
      <c r="M11" s="18">
        <f t="shared" si="0"/>
        <v>2.8985681911322327</v>
      </c>
      <c r="N11" s="17">
        <f>SUMIF('RECAP PDV'!$A:$A,$G11,'RECAP PDV'!N:N)/I11</f>
        <v>1665.9776662173585</v>
      </c>
      <c r="O11" s="17">
        <f>VLOOKUP(G11,OBJECTIFS!$C$6:$L$12,6,FALSE)</f>
        <v>2296.4313010759015</v>
      </c>
      <c r="P11" s="18">
        <f t="shared" si="1"/>
        <v>0.72546375127217222</v>
      </c>
      <c r="Q11" s="17"/>
      <c r="R11" s="112" t="e">
        <f>#REF!</f>
        <v>#REF!</v>
      </c>
      <c r="S11" s="18"/>
      <c r="T11" s="80">
        <f>SUMIF('RECAP PDV'!$A:$A,$G11,'RECAP PDV'!T:T)/I11</f>
        <v>42.6266891316019</v>
      </c>
      <c r="U11" s="17">
        <f>VLOOKUP(G11,OBJECTIFS!$C$6:$L$12,8,FALSE)</f>
        <v>33.808571932506325</v>
      </c>
      <c r="V11" s="18">
        <f t="shared" si="2"/>
        <v>1.2608248942516591</v>
      </c>
      <c r="W11" s="17">
        <f>VLOOKUP(F11,'PNB PRO'!$C$363:$E$369,3,FALSE)/I11</f>
        <v>207.54090689852376</v>
      </c>
      <c r="X11" s="17">
        <f>VLOOKUP(G11,OBJECTIFS!$C$6:$L$12,10,FALSE)</f>
        <v>251.20406843435831</v>
      </c>
      <c r="Y11" s="18">
        <f t="shared" si="3"/>
        <v>0.82618449689940399</v>
      </c>
      <c r="Z11" s="116">
        <f>SUMIF('RECAP PDV'!A:A,G11,'RECAP PDV'!Z:Z)/I11</f>
        <v>4.5278728971352544</v>
      </c>
      <c r="AA11" s="116">
        <f>VLOOKUP(G11,OBJECTIFS!$C$6:$L$12,9,FALSE)</f>
        <v>12.757951672643896</v>
      </c>
      <c r="AB11" s="18">
        <f t="shared" si="4"/>
        <v>0.35490594519526975</v>
      </c>
      <c r="AC11" s="203">
        <f>VLOOKUP(F11,MARGE!$B$8:$D$19,3,FALSE)</f>
        <v>8.0447517831667443E-3</v>
      </c>
      <c r="AD11" s="203">
        <f>VLOOKUP(G11,OBJECTIFS!$C$6:$M$12,11,FALSE)</f>
        <v>4.0000000000000001E-3</v>
      </c>
      <c r="AE11" s="18">
        <f t="shared" si="5"/>
        <v>2.0111879457916859</v>
      </c>
    </row>
    <row r="12" spans="6:31" ht="21.75" customHeight="1" thickBot="1" x14ac:dyDescent="0.3">
      <c r="F12" s="204">
        <v>200080</v>
      </c>
      <c r="G12" s="26">
        <v>80</v>
      </c>
      <c r="H12" s="27" t="s">
        <v>341</v>
      </c>
      <c r="I12" s="19">
        <f>VLOOKUP(G12,ETP!$B$11:$D$17,3,FALSE)</f>
        <v>9.0695895087447553</v>
      </c>
      <c r="K12" s="17">
        <f>SUMIF('RECAP PDV'!$A:$A,$G12,'RECAP PDV'!K:K)/I12</f>
        <v>788.18586696867681</v>
      </c>
      <c r="L12" s="17">
        <f>VLOOKUP(G12,OBJECTIFS!$C$6:$L$12,7,FALSE)</f>
        <v>246.45131487377654</v>
      </c>
      <c r="M12" s="18">
        <f t="shared" si="0"/>
        <v>3.198140238660756</v>
      </c>
      <c r="N12" s="17">
        <f>SUMIF('RECAP PDV'!$A:$A,$G12,'RECAP PDV'!N:N)/I12</f>
        <v>2300.2123657178981</v>
      </c>
      <c r="O12" s="17">
        <f>VLOOKUP(G12,OBJECTIFS!$C$6:$L$12,6,FALSE)</f>
        <v>2002.4169333494344</v>
      </c>
      <c r="P12" s="18">
        <f t="shared" si="1"/>
        <v>1.1487179954428084</v>
      </c>
      <c r="Q12" s="17"/>
      <c r="R12" s="112" t="e">
        <f>#REF!</f>
        <v>#REF!</v>
      </c>
      <c r="S12" s="18"/>
      <c r="T12" s="80">
        <f>SUMIF('RECAP PDV'!$A:$A,$G12,'RECAP PDV'!T:T)/I12</f>
        <v>34.731450601626676</v>
      </c>
      <c r="U12" s="17">
        <f>VLOOKUP(G12,OBJECTIFS!$C$6:$L$12,8,FALSE)</f>
        <v>30.806414359222067</v>
      </c>
      <c r="V12" s="18">
        <f t="shared" si="2"/>
        <v>1.1274097074926095</v>
      </c>
      <c r="W12" s="17">
        <f>VLOOKUP(F12,'PNB PRO'!$C$363:$E$369,3,FALSE)/I12</f>
        <v>210.01645566243434</v>
      </c>
      <c r="X12" s="17">
        <f>VLOOKUP(G12,OBJECTIFS!$C$6:$L$12,10,FALSE)</f>
        <v>205.17071963241898</v>
      </c>
      <c r="Y12" s="18">
        <f t="shared" si="3"/>
        <v>1.0236180681078515</v>
      </c>
      <c r="Z12" s="116">
        <f>SUMIF('RECAP PDV'!A:A,G12,'RECAP PDV'!Z:Z)/I12</f>
        <v>7.1668072670023291</v>
      </c>
      <c r="AA12" s="116">
        <f>VLOOKUP(G12,OBJECTIFS!$C$6:$L$12,9,FALSE)</f>
        <v>10.268804786407356</v>
      </c>
      <c r="AB12" s="18">
        <f t="shared" si="4"/>
        <v>0.6979202951144724</v>
      </c>
      <c r="AC12" s="203">
        <f>VLOOKUP(F12,MARGE!$B$8:$D$19,3,FALSE)</f>
        <v>6.6476345241901144E-3</v>
      </c>
      <c r="AD12" s="203">
        <f>VLOOKUP(G12,OBJECTIFS!$C$6:$M$12,11,FALSE)</f>
        <v>4.0000000000000001E-3</v>
      </c>
      <c r="AE12" s="18">
        <f t="shared" si="5"/>
        <v>1.6619086310475286</v>
      </c>
    </row>
    <row r="13" spans="6:31" ht="15.75" thickBot="1" x14ac:dyDescent="0.3"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AB13" s="47"/>
      <c r="AE13" s="47"/>
    </row>
    <row r="14" spans="6:31" ht="15.75" thickBot="1" x14ac:dyDescent="0.3">
      <c r="F14" s="205">
        <v>15135</v>
      </c>
      <c r="I14" s="19">
        <f>SUM(I6:I13)</f>
        <v>104.68397666923637</v>
      </c>
      <c r="K14" s="47">
        <f>SUM('RECAP PDV'!$K$6:$K$341)/I14</f>
        <v>846.149319488267</v>
      </c>
      <c r="L14" s="77">
        <f>+OBJECTIFS!Q14/OBJECTIFS!F14</f>
        <v>374.05781909677302</v>
      </c>
      <c r="M14" s="57">
        <f t="shared" si="0"/>
        <v>2.2620816255931775</v>
      </c>
      <c r="N14" s="47">
        <f>SUM('RECAP PDV'!N6:N341)/I14</f>
        <v>2317.9883891563099</v>
      </c>
      <c r="O14" s="77">
        <f>+OBJECTIFS!P14/OBJECTIFS!F14</f>
        <v>2337.8613693548314</v>
      </c>
      <c r="P14" s="57">
        <f t="shared" si="1"/>
        <v>0.99149950443639623</v>
      </c>
      <c r="R14" s="112" t="e">
        <f>#REF!</f>
        <v>#REF!</v>
      </c>
      <c r="T14" s="66">
        <f>SUM('RECAP PDV'!T6:T341)/I14</f>
        <v>35.143869358577327</v>
      </c>
      <c r="U14" s="66">
        <f>OBJECTIFS!R14/OBJECTIFS!F14</f>
        <v>35.067920540322476</v>
      </c>
      <c r="V14" s="57">
        <f t="shared" si="2"/>
        <v>1.0021657633838745</v>
      </c>
      <c r="W14" s="207">
        <f>VLOOKUP(F14,'PNB PRO'!$C$363:$E$374,3,FALSE)/I14</f>
        <v>221.07975888281749</v>
      </c>
      <c r="X14" s="77">
        <f>+OBJECTIFS!T14/OBJECTIFS!F14</f>
        <v>228.78311360506382</v>
      </c>
      <c r="Y14" s="57">
        <f t="shared" si="3"/>
        <v>0.96632900653872456</v>
      </c>
      <c r="Z14" s="66">
        <f>SUM('RECAP PDV'!Z6:Z341)/I14</f>
        <v>3.1236872194223393</v>
      </c>
      <c r="AA14" s="66">
        <f>OBJECTIFS!S14/OBJECTIFS!F14</f>
        <v>11.689306846774157</v>
      </c>
      <c r="AB14" s="57">
        <f t="shared" si="4"/>
        <v>0.26722604345734741</v>
      </c>
      <c r="AC14" s="206">
        <f>VLOOKUP(F14,MARGE!$B$8:$D$19,3,FALSE)</f>
        <v>7.1101253944165907E-3</v>
      </c>
      <c r="AD14" s="201">
        <f>OBJECTIFS!M14</f>
        <v>4.0000000000000001E-3</v>
      </c>
      <c r="AE14" s="57">
        <f t="shared" ref="AE14" si="6">+AC14/AD14</f>
        <v>1.7775313486041475</v>
      </c>
    </row>
    <row r="18" spans="35:39" x14ac:dyDescent="0.25">
      <c r="AI18" s="57"/>
      <c r="AJ18" s="57"/>
      <c r="AK18" s="57"/>
      <c r="AL18" s="57"/>
      <c r="AM18" s="57"/>
    </row>
    <row r="19" spans="35:39" x14ac:dyDescent="0.25">
      <c r="AI19" s="57"/>
      <c r="AJ19" s="57"/>
      <c r="AK19" s="57"/>
      <c r="AL19" s="57"/>
      <c r="AM19" s="57"/>
    </row>
    <row r="20" spans="35:39" x14ac:dyDescent="0.25">
      <c r="AI20" s="57"/>
      <c r="AJ20" s="57"/>
      <c r="AK20" s="57"/>
      <c r="AL20" s="57"/>
      <c r="AM20" s="57"/>
    </row>
    <row r="21" spans="35:39" x14ac:dyDescent="0.25">
      <c r="AI21" s="57"/>
      <c r="AJ21" s="57"/>
      <c r="AK21" s="57"/>
      <c r="AL21" s="57"/>
      <c r="AM21" s="57"/>
    </row>
    <row r="22" spans="35:39" x14ac:dyDescent="0.25">
      <c r="AI22" s="57"/>
      <c r="AJ22" s="57"/>
      <c r="AK22" s="57"/>
      <c r="AL22" s="57"/>
      <c r="AM22" s="57"/>
    </row>
    <row r="23" spans="35:39" x14ac:dyDescent="0.25">
      <c r="AI23" s="57"/>
      <c r="AJ23" s="57"/>
      <c r="AK23" s="57"/>
      <c r="AL23" s="57"/>
      <c r="AM23" s="57"/>
    </row>
    <row r="24" spans="35:39" x14ac:dyDescent="0.25">
      <c r="AI24" s="57"/>
      <c r="AJ24" s="57"/>
      <c r="AK24" s="57"/>
      <c r="AL24" s="57"/>
      <c r="AM24" s="57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312"/>
  <sheetViews>
    <sheetView workbookViewId="0">
      <selection activeCell="D15" sqref="D15"/>
    </sheetView>
  </sheetViews>
  <sheetFormatPr baseColWidth="10" defaultRowHeight="15" x14ac:dyDescent="0.25"/>
  <cols>
    <col min="1" max="2" width="10.28515625" customWidth="1"/>
    <col min="4" max="4" width="29.5703125" customWidth="1"/>
    <col min="5" max="5" width="5.42578125" customWidth="1"/>
    <col min="6" max="6" width="9.42578125" customWidth="1"/>
    <col min="7" max="7" width="5.42578125" customWidth="1"/>
    <col min="8" max="12" width="15.5703125" customWidth="1"/>
    <col min="13" max="13" width="13" customWidth="1"/>
    <col min="14" max="15" width="5.42578125" customWidth="1"/>
    <col min="16" max="20" width="16.5703125" customWidth="1"/>
    <col min="21" max="21" width="17.140625" customWidth="1"/>
  </cols>
  <sheetData>
    <row r="1" spans="3:20" x14ac:dyDescent="0.25">
      <c r="H1" s="52" t="s">
        <v>444</v>
      </c>
      <c r="I1" s="52" t="s">
        <v>446</v>
      </c>
      <c r="J1" s="52" t="s">
        <v>448</v>
      </c>
      <c r="K1" s="52" t="s">
        <v>449</v>
      </c>
      <c r="L1" s="52" t="s">
        <v>450</v>
      </c>
      <c r="M1" s="52" t="s">
        <v>644</v>
      </c>
      <c r="P1" s="52" t="s">
        <v>444</v>
      </c>
      <c r="Q1" s="52" t="s">
        <v>446</v>
      </c>
      <c r="R1" s="52" t="s">
        <v>448</v>
      </c>
      <c r="S1" s="52" t="s">
        <v>449</v>
      </c>
      <c r="T1" s="52" t="s">
        <v>450</v>
      </c>
    </row>
    <row r="2" spans="3:20" x14ac:dyDescent="0.25">
      <c r="H2" s="52" t="s">
        <v>445</v>
      </c>
      <c r="I2" s="52" t="s">
        <v>634</v>
      </c>
      <c r="J2" s="52" t="s">
        <v>447</v>
      </c>
      <c r="M2" s="52" t="s">
        <v>642</v>
      </c>
      <c r="P2" s="52" t="s">
        <v>445</v>
      </c>
      <c r="Q2" s="52" t="s">
        <v>634</v>
      </c>
      <c r="R2" s="52" t="s">
        <v>447</v>
      </c>
      <c r="S2" s="52" t="s">
        <v>549</v>
      </c>
    </row>
    <row r="3" spans="3:20" x14ac:dyDescent="0.25">
      <c r="F3" s="151" t="s">
        <v>451</v>
      </c>
      <c r="H3" s="52" t="s">
        <v>545</v>
      </c>
      <c r="I3" s="52" t="s">
        <v>545</v>
      </c>
      <c r="J3" s="52" t="s">
        <v>545</v>
      </c>
      <c r="K3" s="52" t="s">
        <v>545</v>
      </c>
      <c r="L3" s="52" t="s">
        <v>545</v>
      </c>
    </row>
    <row r="4" spans="3:20" x14ac:dyDescent="0.25">
      <c r="F4" s="151" t="s">
        <v>608</v>
      </c>
    </row>
    <row r="5" spans="3:20" x14ac:dyDescent="0.25">
      <c r="C5" s="20" t="s">
        <v>4</v>
      </c>
      <c r="D5" s="20" t="s">
        <v>5</v>
      </c>
    </row>
    <row r="6" spans="3:20" x14ac:dyDescent="0.25">
      <c r="C6" s="26">
        <v>50</v>
      </c>
      <c r="D6" s="27" t="s">
        <v>383</v>
      </c>
      <c r="F6" s="78">
        <v>11.502275757575756</v>
      </c>
      <c r="H6" s="79">
        <f>+P6/$F6</f>
        <v>2477.7705386891821</v>
      </c>
      <c r="I6" s="79">
        <f t="shared" ref="I6:L12" si="0">+Q6/$F6</f>
        <v>278.20581487036429</v>
      </c>
      <c r="J6" s="79">
        <f t="shared" si="0"/>
        <v>34.775726858795537</v>
      </c>
      <c r="K6" s="79">
        <f t="shared" si="0"/>
        <v>10.867414643373605</v>
      </c>
      <c r="L6" s="79">
        <f t="shared" si="0"/>
        <v>206.13312095551055</v>
      </c>
      <c r="M6" s="202">
        <v>4.0000000000000001E-3</v>
      </c>
      <c r="P6" s="64">
        <v>28500</v>
      </c>
      <c r="Q6" s="188">
        <f>+T29</f>
        <v>3200</v>
      </c>
      <c r="R6" s="64">
        <v>400</v>
      </c>
      <c r="S6" s="64">
        <v>125</v>
      </c>
      <c r="T6" s="64">
        <v>2371</v>
      </c>
    </row>
    <row r="7" spans="3:20" x14ac:dyDescent="0.25">
      <c r="C7" s="26">
        <v>262</v>
      </c>
      <c r="D7" s="27" t="s">
        <v>384</v>
      </c>
      <c r="F7" s="78">
        <v>21.620109677419364</v>
      </c>
      <c r="H7" s="79">
        <f t="shared" ref="H7:H12" si="1">+P7/$F7</f>
        <v>2474.5480387584189</v>
      </c>
      <c r="I7" s="79">
        <f t="shared" si="0"/>
        <v>518.03622493634191</v>
      </c>
      <c r="J7" s="79">
        <f t="shared" si="0"/>
        <v>40.240313901305129</v>
      </c>
      <c r="K7" s="79">
        <f t="shared" si="0"/>
        <v>12.488373279715384</v>
      </c>
      <c r="L7" s="79">
        <f t="shared" si="0"/>
        <v>245.41966156359197</v>
      </c>
      <c r="M7" s="202">
        <v>4.0000000000000001E-3</v>
      </c>
      <c r="P7" s="64">
        <v>53500</v>
      </c>
      <c r="Q7" s="188">
        <f t="shared" ref="Q7:Q12" si="2">+T30</f>
        <v>11200</v>
      </c>
      <c r="R7" s="64">
        <v>870</v>
      </c>
      <c r="S7" s="64">
        <v>270</v>
      </c>
      <c r="T7" s="64">
        <v>5306</v>
      </c>
    </row>
    <row r="8" spans="3:20" x14ac:dyDescent="0.25">
      <c r="C8" s="26">
        <v>264</v>
      </c>
      <c r="D8" s="27" t="s">
        <v>385</v>
      </c>
      <c r="F8" s="78">
        <v>13.227272727272727</v>
      </c>
      <c r="H8" s="79">
        <f t="shared" si="1"/>
        <v>2079.0378006872852</v>
      </c>
      <c r="I8" s="79">
        <f t="shared" si="0"/>
        <v>447.56013745704468</v>
      </c>
      <c r="J8" s="79">
        <f t="shared" si="0"/>
        <v>36.288659793814432</v>
      </c>
      <c r="K8" s="79">
        <f t="shared" si="0"/>
        <v>11.340206185567011</v>
      </c>
      <c r="L8" s="79">
        <f t="shared" si="0"/>
        <v>220.15120274914091</v>
      </c>
      <c r="M8" s="202">
        <v>4.0000000000000001E-3</v>
      </c>
      <c r="P8" s="64">
        <v>27500</v>
      </c>
      <c r="Q8" s="188">
        <f t="shared" si="2"/>
        <v>5920</v>
      </c>
      <c r="R8" s="64">
        <v>480</v>
      </c>
      <c r="S8" s="64">
        <v>150</v>
      </c>
      <c r="T8" s="64">
        <v>2912</v>
      </c>
    </row>
    <row r="9" spans="3:20" x14ac:dyDescent="0.25">
      <c r="C9" s="26">
        <v>30</v>
      </c>
      <c r="D9" s="27" t="s">
        <v>386</v>
      </c>
      <c r="F9" s="78">
        <v>20.121456500488755</v>
      </c>
      <c r="H9" s="79">
        <f t="shared" si="1"/>
        <v>2733.4005368181988</v>
      </c>
      <c r="I9" s="79">
        <f t="shared" si="0"/>
        <v>381.68211132297762</v>
      </c>
      <c r="J9" s="79">
        <f t="shared" si="0"/>
        <v>35.782697936529146</v>
      </c>
      <c r="K9" s="79">
        <f t="shared" si="0"/>
        <v>11.927565978843051</v>
      </c>
      <c r="L9" s="79">
        <f t="shared" si="0"/>
        <v>222.39940731384436</v>
      </c>
      <c r="M9" s="202">
        <v>4.0000000000000001E-3</v>
      </c>
      <c r="P9" s="64">
        <v>55000</v>
      </c>
      <c r="Q9" s="188">
        <f t="shared" si="2"/>
        <v>7680</v>
      </c>
      <c r="R9" s="64">
        <v>720</v>
      </c>
      <c r="S9" s="64">
        <v>240</v>
      </c>
      <c r="T9" s="64">
        <v>4475</v>
      </c>
    </row>
    <row r="10" spans="3:20" x14ac:dyDescent="0.25">
      <c r="C10" s="26">
        <v>110</v>
      </c>
      <c r="D10" s="27" t="s">
        <v>387</v>
      </c>
      <c r="F10" s="78">
        <v>15.049495796676439</v>
      </c>
      <c r="H10" s="79">
        <f t="shared" si="1"/>
        <v>1993.4222651250057</v>
      </c>
      <c r="I10" s="79">
        <f t="shared" si="0"/>
        <v>318.94756242000091</v>
      </c>
      <c r="J10" s="79">
        <f t="shared" si="0"/>
        <v>29.901333976875087</v>
      </c>
      <c r="K10" s="79">
        <f t="shared" si="0"/>
        <v>10.963822458187531</v>
      </c>
      <c r="L10" s="79">
        <f t="shared" si="0"/>
        <v>230.24027162193818</v>
      </c>
      <c r="M10" s="202">
        <v>4.0000000000000001E-3</v>
      </c>
      <c r="P10" s="64">
        <v>30000</v>
      </c>
      <c r="Q10" s="188">
        <f t="shared" si="2"/>
        <v>4800</v>
      </c>
      <c r="R10" s="64">
        <v>450</v>
      </c>
      <c r="S10" s="64">
        <v>165</v>
      </c>
      <c r="T10" s="64">
        <v>3465</v>
      </c>
    </row>
    <row r="11" spans="3:20" x14ac:dyDescent="0.25">
      <c r="C11" s="26">
        <v>160</v>
      </c>
      <c r="D11" s="27" t="s">
        <v>388</v>
      </c>
      <c r="F11" s="78">
        <v>15.676497695852532</v>
      </c>
      <c r="H11" s="79">
        <f t="shared" si="1"/>
        <v>2296.4313010759015</v>
      </c>
      <c r="I11" s="79">
        <f t="shared" si="0"/>
        <v>306.1908401434535</v>
      </c>
      <c r="J11" s="79">
        <f t="shared" si="0"/>
        <v>33.808571932506325</v>
      </c>
      <c r="K11" s="79">
        <f t="shared" si="0"/>
        <v>12.757951672643896</v>
      </c>
      <c r="L11" s="79">
        <f t="shared" si="0"/>
        <v>251.20406843435831</v>
      </c>
      <c r="M11" s="202">
        <v>4.0000000000000001E-3</v>
      </c>
      <c r="P11" s="64">
        <v>36000</v>
      </c>
      <c r="Q11" s="188">
        <f t="shared" si="2"/>
        <v>4800</v>
      </c>
      <c r="R11" s="64">
        <v>530</v>
      </c>
      <c r="S11" s="64">
        <v>200</v>
      </c>
      <c r="T11" s="64">
        <v>3938</v>
      </c>
    </row>
    <row r="12" spans="3:20" x14ac:dyDescent="0.25">
      <c r="C12" s="26">
        <v>80</v>
      </c>
      <c r="D12" s="27" t="s">
        <v>389</v>
      </c>
      <c r="F12" s="78">
        <v>9.7382316715542512</v>
      </c>
      <c r="H12" s="79">
        <f t="shared" si="1"/>
        <v>2002.4169333494344</v>
      </c>
      <c r="I12" s="79">
        <f t="shared" si="0"/>
        <v>246.45131487377654</v>
      </c>
      <c r="J12" s="79">
        <f t="shared" si="0"/>
        <v>30.806414359222067</v>
      </c>
      <c r="K12" s="79">
        <f t="shared" si="0"/>
        <v>10.268804786407356</v>
      </c>
      <c r="L12" s="79">
        <f t="shared" si="0"/>
        <v>205.17071963241898</v>
      </c>
      <c r="M12" s="202">
        <v>4.0000000000000001E-3</v>
      </c>
      <c r="P12" s="64">
        <v>19500</v>
      </c>
      <c r="Q12" s="188">
        <f t="shared" si="2"/>
        <v>2400</v>
      </c>
      <c r="R12" s="64">
        <v>300</v>
      </c>
      <c r="S12" s="64">
        <v>100</v>
      </c>
      <c r="T12" s="64">
        <v>1998</v>
      </c>
    </row>
    <row r="14" spans="3:20" x14ac:dyDescent="0.25">
      <c r="D14" s="43" t="s">
        <v>603</v>
      </c>
      <c r="F14" s="194">
        <f>SUM(F6:F13)</f>
        <v>106.93533982683982</v>
      </c>
      <c r="M14" s="202">
        <v>4.0000000000000001E-3</v>
      </c>
      <c r="P14">
        <f>SUM(P6:P13)</f>
        <v>250000</v>
      </c>
      <c r="Q14">
        <f t="shared" ref="Q14:T14" si="3">SUM(Q6:Q13)</f>
        <v>40000</v>
      </c>
      <c r="R14">
        <f t="shared" si="3"/>
        <v>3750</v>
      </c>
      <c r="S14">
        <f t="shared" si="3"/>
        <v>1250</v>
      </c>
      <c r="T14">
        <f t="shared" si="3"/>
        <v>24465</v>
      </c>
    </row>
    <row r="27" spans="16:20" x14ac:dyDescent="0.25">
      <c r="R27" t="s">
        <v>631</v>
      </c>
      <c r="S27" t="s">
        <v>632</v>
      </c>
      <c r="T27" t="s">
        <v>633</v>
      </c>
    </row>
    <row r="29" spans="16:20" x14ac:dyDescent="0.25">
      <c r="P29" s="182">
        <v>200050</v>
      </c>
      <c r="Q29" s="183" t="s">
        <v>596</v>
      </c>
      <c r="R29" s="184">
        <v>1200</v>
      </c>
      <c r="S29" s="64">
        <v>2000</v>
      </c>
      <c r="T29" s="47">
        <f>+R29+S29</f>
        <v>3200</v>
      </c>
    </row>
    <row r="30" spans="16:20" x14ac:dyDescent="0.25">
      <c r="P30" s="182">
        <v>200262</v>
      </c>
      <c r="Q30" s="183" t="s">
        <v>598</v>
      </c>
      <c r="R30" s="184">
        <v>4200</v>
      </c>
      <c r="S30" s="64">
        <v>7000</v>
      </c>
      <c r="T30" s="47">
        <f t="shared" ref="T30:T35" si="4">+R30+S30</f>
        <v>11200</v>
      </c>
    </row>
    <row r="31" spans="16:20" x14ac:dyDescent="0.25">
      <c r="P31" s="182">
        <v>200264</v>
      </c>
      <c r="Q31" s="183" t="s">
        <v>599</v>
      </c>
      <c r="R31" s="184">
        <v>2220</v>
      </c>
      <c r="S31" s="64">
        <v>3700</v>
      </c>
      <c r="T31" s="47">
        <f t="shared" si="4"/>
        <v>5920</v>
      </c>
    </row>
    <row r="32" spans="16:20" x14ac:dyDescent="0.25">
      <c r="P32" s="182">
        <v>200030</v>
      </c>
      <c r="Q32" s="183" t="s">
        <v>595</v>
      </c>
      <c r="R32" s="184">
        <v>2880</v>
      </c>
      <c r="S32" s="64">
        <v>4800</v>
      </c>
      <c r="T32" s="47">
        <f t="shared" si="4"/>
        <v>7680</v>
      </c>
    </row>
    <row r="33" spans="16:20" x14ac:dyDescent="0.25">
      <c r="P33" s="182">
        <v>200110</v>
      </c>
      <c r="Q33" s="183" t="s">
        <v>597</v>
      </c>
      <c r="R33" s="184">
        <v>1800</v>
      </c>
      <c r="S33" s="64">
        <v>3000</v>
      </c>
      <c r="T33" s="47">
        <f t="shared" si="4"/>
        <v>4800</v>
      </c>
    </row>
    <row r="34" spans="16:20" x14ac:dyDescent="0.25">
      <c r="P34" s="182">
        <v>200160</v>
      </c>
      <c r="Q34" s="186" t="s">
        <v>388</v>
      </c>
      <c r="R34" s="184">
        <v>1800</v>
      </c>
      <c r="S34" s="64">
        <v>3000</v>
      </c>
      <c r="T34" s="47">
        <f t="shared" si="4"/>
        <v>4800</v>
      </c>
    </row>
    <row r="35" spans="16:20" x14ac:dyDescent="0.25">
      <c r="P35" s="182">
        <v>200080</v>
      </c>
      <c r="Q35" s="183" t="s">
        <v>389</v>
      </c>
      <c r="R35" s="185">
        <v>900</v>
      </c>
      <c r="S35" s="64">
        <v>1500</v>
      </c>
      <c r="T35" s="47">
        <f t="shared" si="4"/>
        <v>2400</v>
      </c>
    </row>
    <row r="36" spans="16:20" x14ac:dyDescent="0.25">
      <c r="P36" s="187"/>
      <c r="Q36" s="187"/>
      <c r="R36" s="184"/>
    </row>
    <row r="312" spans="3:4" x14ac:dyDescent="0.25">
      <c r="C312" s="42"/>
      <c r="D312" s="43"/>
    </row>
  </sheetData>
  <sortState ref="P29:R35">
    <sortCondition ref="Q29:Q35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F12" sqref="F12"/>
    </sheetView>
  </sheetViews>
  <sheetFormatPr baseColWidth="10" defaultRowHeight="15" x14ac:dyDescent="0.25"/>
  <cols>
    <col min="1" max="1" width="5.42578125" customWidth="1"/>
    <col min="2" max="2" width="11.140625" customWidth="1"/>
    <col min="3" max="3" width="34.140625" customWidth="1"/>
    <col min="4" max="4" width="13.140625" customWidth="1"/>
    <col min="5" max="5" width="11" customWidth="1"/>
    <col min="11" max="11" width="12.7109375" customWidth="1"/>
    <col min="12" max="12" width="13" customWidth="1"/>
  </cols>
  <sheetData>
    <row r="2" spans="1:12" ht="18.75" x14ac:dyDescent="0.3">
      <c r="C2" s="65"/>
    </row>
    <row r="8" spans="1:12" ht="18.75" x14ac:dyDescent="0.3">
      <c r="A8" s="65"/>
      <c r="B8" s="65" t="s">
        <v>611</v>
      </c>
      <c r="C8" s="65"/>
      <c r="D8" s="152">
        <v>43799</v>
      </c>
      <c r="E8" s="65"/>
    </row>
    <row r="9" spans="1:12" ht="15.75" thickBot="1" x14ac:dyDescent="0.3">
      <c r="K9" s="181" t="s">
        <v>629</v>
      </c>
      <c r="L9" s="174" t="s">
        <v>630</v>
      </c>
    </row>
    <row r="10" spans="1:12" ht="16.5" thickTop="1" thickBot="1" x14ac:dyDescent="0.3">
      <c r="B10" s="67" t="s">
        <v>452</v>
      </c>
      <c r="C10" s="67" t="s">
        <v>609</v>
      </c>
      <c r="D10" s="68" t="s">
        <v>453</v>
      </c>
      <c r="K10" s="175">
        <v>43496</v>
      </c>
      <c r="L10" s="176">
        <f>1/12</f>
        <v>8.3333333333333329E-2</v>
      </c>
    </row>
    <row r="11" spans="1:12" ht="19.5" thickBot="1" x14ac:dyDescent="0.35">
      <c r="B11" s="69">
        <v>50</v>
      </c>
      <c r="C11" s="70" t="s">
        <v>610</v>
      </c>
      <c r="D11" s="71">
        <v>11.648473736118952</v>
      </c>
      <c r="K11" s="177">
        <v>43524</v>
      </c>
      <c r="L11" s="178">
        <f>+L10+$L$10</f>
        <v>0.16666666666666666</v>
      </c>
    </row>
    <row r="12" spans="1:12" ht="19.5" thickBot="1" x14ac:dyDescent="0.35">
      <c r="B12" s="72">
        <v>262</v>
      </c>
      <c r="C12" s="73" t="s">
        <v>384</v>
      </c>
      <c r="D12" s="71">
        <v>21.988648675881059</v>
      </c>
      <c r="K12" s="175">
        <v>43555</v>
      </c>
      <c r="L12" s="176">
        <f t="shared" ref="L12:L21" si="0">+L11+$L$10</f>
        <v>0.25</v>
      </c>
    </row>
    <row r="13" spans="1:12" ht="19.5" thickBot="1" x14ac:dyDescent="0.35">
      <c r="B13" s="74">
        <v>264</v>
      </c>
      <c r="C13" s="75" t="s">
        <v>385</v>
      </c>
      <c r="D13" s="71">
        <v>12.607987599853629</v>
      </c>
      <c r="K13" s="177">
        <v>43585</v>
      </c>
      <c r="L13" s="178">
        <f t="shared" si="0"/>
        <v>0.33333333333333331</v>
      </c>
    </row>
    <row r="14" spans="1:12" ht="19.5" thickBot="1" x14ac:dyDescent="0.35">
      <c r="B14" s="74">
        <v>30</v>
      </c>
      <c r="C14" s="75" t="s">
        <v>422</v>
      </c>
      <c r="D14" s="71">
        <v>19.58196468059403</v>
      </c>
      <c r="K14" s="175">
        <v>43616</v>
      </c>
      <c r="L14" s="176">
        <f t="shared" si="0"/>
        <v>0.41666666666666663</v>
      </c>
    </row>
    <row r="15" spans="1:12" ht="19.5" thickBot="1" x14ac:dyDescent="0.35">
      <c r="B15" s="74">
        <v>110</v>
      </c>
      <c r="C15" s="75" t="s">
        <v>387</v>
      </c>
      <c r="D15" s="71">
        <v>14.327514547415834</v>
      </c>
      <c r="K15" s="177">
        <v>43646</v>
      </c>
      <c r="L15" s="178">
        <f t="shared" si="0"/>
        <v>0.49999999999999994</v>
      </c>
    </row>
    <row r="16" spans="1:12" ht="19.5" thickBot="1" x14ac:dyDescent="0.35">
      <c r="B16" s="74">
        <v>160</v>
      </c>
      <c r="C16" s="75" t="s">
        <v>388</v>
      </c>
      <c r="D16" s="71">
        <v>15.459797920628112</v>
      </c>
      <c r="K16" s="175">
        <v>43677</v>
      </c>
      <c r="L16" s="176">
        <f t="shared" si="0"/>
        <v>0.58333333333333326</v>
      </c>
    </row>
    <row r="17" spans="2:12" ht="19.5" thickBot="1" x14ac:dyDescent="0.35">
      <c r="B17" s="74">
        <v>80</v>
      </c>
      <c r="C17" s="75" t="s">
        <v>389</v>
      </c>
      <c r="D17" s="71">
        <v>9.0695895087447553</v>
      </c>
      <c r="K17" s="177">
        <v>43708</v>
      </c>
      <c r="L17" s="178">
        <f t="shared" si="0"/>
        <v>0.66666666666666663</v>
      </c>
    </row>
    <row r="18" spans="2:12" ht="19.5" thickBot="1" x14ac:dyDescent="0.3">
      <c r="B18" s="68"/>
      <c r="C18" s="76" t="s">
        <v>455</v>
      </c>
      <c r="D18" s="198">
        <v>104.68397666923637</v>
      </c>
      <c r="K18" s="175">
        <v>43738</v>
      </c>
      <c r="L18" s="176">
        <f t="shared" si="0"/>
        <v>0.75</v>
      </c>
    </row>
    <row r="19" spans="2:12" x14ac:dyDescent="0.25">
      <c r="K19" s="177">
        <v>43769</v>
      </c>
      <c r="L19" s="178">
        <f t="shared" si="0"/>
        <v>0.83333333333333337</v>
      </c>
    </row>
    <row r="20" spans="2:12" x14ac:dyDescent="0.25">
      <c r="D20" s="77"/>
      <c r="K20" s="175">
        <v>43799</v>
      </c>
      <c r="L20" s="176">
        <f t="shared" si="0"/>
        <v>0.91666666666666674</v>
      </c>
    </row>
    <row r="21" spans="2:12" x14ac:dyDescent="0.25">
      <c r="K21" s="179">
        <v>43830</v>
      </c>
      <c r="L21" s="180">
        <f t="shared" si="0"/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33"/>
  <sheetViews>
    <sheetView workbookViewId="0">
      <selection activeCell="A4" sqref="A4:K5054"/>
    </sheetView>
  </sheetViews>
  <sheetFormatPr baseColWidth="10" defaultRowHeight="15" x14ac:dyDescent="0.25"/>
  <cols>
    <col min="1" max="3" width="9.5703125" customWidth="1"/>
    <col min="4" max="4" width="26.5703125" customWidth="1"/>
    <col min="5" max="5" width="14.140625" customWidth="1"/>
    <col min="6" max="6" width="25.5703125" customWidth="1"/>
    <col min="7" max="7" width="11.7109375" customWidth="1"/>
    <col min="8" max="8" width="10" customWidth="1"/>
    <col min="9" max="9" width="9.7109375" customWidth="1"/>
    <col min="10" max="10" width="12.42578125" customWidth="1"/>
    <col min="11" max="11" width="9.85546875" customWidth="1"/>
    <col min="12" max="12" width="4.7109375" customWidth="1"/>
  </cols>
  <sheetData>
    <row r="1" spans="1:11" s="58" customFormat="1" ht="5.85" customHeight="1" x14ac:dyDescent="0.15"/>
    <row r="2" spans="1:11" s="58" customFormat="1" ht="24.6" customHeight="1" x14ac:dyDescent="0.15">
      <c r="C2" s="59" t="s">
        <v>395</v>
      </c>
    </row>
    <row r="3" spans="1:11" s="58" customFormat="1" ht="9.6" customHeight="1" x14ac:dyDescent="0.15"/>
    <row r="4" spans="1:11" s="58" customFormat="1" ht="14.85" customHeight="1" x14ac:dyDescent="0.15">
      <c r="A4" s="153" t="s">
        <v>6</v>
      </c>
      <c r="B4" s="153" t="s">
        <v>396</v>
      </c>
      <c r="C4" s="153" t="s">
        <v>397</v>
      </c>
      <c r="D4" s="153" t="s">
        <v>398</v>
      </c>
      <c r="E4" s="153" t="s">
        <v>399</v>
      </c>
      <c r="F4" s="153" t="s">
        <v>400</v>
      </c>
      <c r="G4" s="153" t="s">
        <v>401</v>
      </c>
      <c r="H4" s="153" t="s">
        <v>402</v>
      </c>
      <c r="I4" s="153" t="s">
        <v>403</v>
      </c>
      <c r="J4" s="153" t="s">
        <v>404</v>
      </c>
      <c r="K4" s="153" t="s">
        <v>405</v>
      </c>
    </row>
    <row r="5" spans="1:11" s="58" customFormat="1" ht="14.85" customHeight="1" x14ac:dyDescent="0.15">
      <c r="A5" s="154">
        <v>-395994</v>
      </c>
      <c r="B5" s="155">
        <v>6</v>
      </c>
      <c r="C5" s="154">
        <v>262</v>
      </c>
      <c r="D5" s="156" t="s">
        <v>410</v>
      </c>
      <c r="E5" s="157" t="s">
        <v>412</v>
      </c>
      <c r="F5" s="157" t="s">
        <v>407</v>
      </c>
      <c r="G5" s="158">
        <v>13.582710000000001</v>
      </c>
      <c r="H5" s="159">
        <v>-3</v>
      </c>
      <c r="I5" s="159">
        <v>0</v>
      </c>
      <c r="J5" s="158">
        <v>14.993370000000001</v>
      </c>
      <c r="K5" s="157" t="s">
        <v>411</v>
      </c>
    </row>
    <row r="6" spans="1:11" s="58" customFormat="1" ht="14.85" customHeight="1" x14ac:dyDescent="0.15">
      <c r="A6" s="154">
        <v>-395994</v>
      </c>
      <c r="B6" s="155">
        <v>6</v>
      </c>
      <c r="C6" s="154">
        <v>262</v>
      </c>
      <c r="D6" s="156" t="s">
        <v>410</v>
      </c>
      <c r="E6" s="157" t="s">
        <v>412</v>
      </c>
      <c r="F6" s="157" t="s">
        <v>407</v>
      </c>
      <c r="G6" s="158">
        <v>-5.05</v>
      </c>
      <c r="H6" s="159">
        <v>-3</v>
      </c>
      <c r="I6" s="159">
        <v>0</v>
      </c>
      <c r="J6" s="158">
        <v>21.8</v>
      </c>
      <c r="K6" s="157" t="s">
        <v>408</v>
      </c>
    </row>
    <row r="7" spans="1:11" s="58" customFormat="1" ht="14.85" customHeight="1" x14ac:dyDescent="0.15">
      <c r="A7" s="154">
        <v>-395994</v>
      </c>
      <c r="B7" s="155">
        <v>6</v>
      </c>
      <c r="C7" s="154">
        <v>262</v>
      </c>
      <c r="D7" s="156" t="s">
        <v>410</v>
      </c>
      <c r="E7" s="157" t="s">
        <v>412</v>
      </c>
      <c r="F7" s="157" t="s">
        <v>413</v>
      </c>
      <c r="G7" s="158">
        <v>193.66764000000001</v>
      </c>
      <c r="H7" s="159">
        <v>6</v>
      </c>
      <c r="I7" s="159">
        <v>10</v>
      </c>
      <c r="J7" s="158">
        <v>1416.09511</v>
      </c>
      <c r="K7" s="157" t="s">
        <v>408</v>
      </c>
    </row>
    <row r="8" spans="1:11" s="58" customFormat="1" ht="14.85" customHeight="1" x14ac:dyDescent="0.15">
      <c r="A8" s="154">
        <v>-395994</v>
      </c>
      <c r="B8" s="155">
        <v>6</v>
      </c>
      <c r="C8" s="154">
        <v>262</v>
      </c>
      <c r="D8" s="156" t="s">
        <v>410</v>
      </c>
      <c r="E8" s="157" t="s">
        <v>412</v>
      </c>
      <c r="F8" s="157" t="s">
        <v>414</v>
      </c>
      <c r="G8" s="158">
        <v>40.985900000000001</v>
      </c>
      <c r="H8" s="159">
        <v>-4</v>
      </c>
      <c r="I8" s="159">
        <v>3</v>
      </c>
      <c r="J8" s="158">
        <v>123.44332</v>
      </c>
      <c r="K8" s="157" t="s">
        <v>411</v>
      </c>
    </row>
    <row r="9" spans="1:11" s="58" customFormat="1" ht="14.85" customHeight="1" x14ac:dyDescent="0.15">
      <c r="A9" s="154">
        <v>-395994</v>
      </c>
      <c r="B9" s="155">
        <v>6</v>
      </c>
      <c r="C9" s="154">
        <v>262</v>
      </c>
      <c r="D9" s="156" t="s">
        <v>410</v>
      </c>
      <c r="E9" s="157" t="s">
        <v>412</v>
      </c>
      <c r="F9" s="157" t="s">
        <v>414</v>
      </c>
      <c r="G9" s="158">
        <v>22.311979999999998</v>
      </c>
      <c r="H9" s="159">
        <v>-13</v>
      </c>
      <c r="I9" s="159">
        <v>1</v>
      </c>
      <c r="J9" s="158">
        <v>116.18384</v>
      </c>
      <c r="K9" s="157" t="s">
        <v>408</v>
      </c>
    </row>
    <row r="10" spans="1:11" s="58" customFormat="1" ht="14.85" customHeight="1" x14ac:dyDescent="0.15">
      <c r="A10" s="154">
        <v>-395994</v>
      </c>
      <c r="B10" s="155">
        <v>6</v>
      </c>
      <c r="C10" s="154">
        <v>262</v>
      </c>
      <c r="D10" s="156" t="s">
        <v>410</v>
      </c>
      <c r="E10" s="157" t="s">
        <v>412</v>
      </c>
      <c r="F10" s="157" t="s">
        <v>415</v>
      </c>
      <c r="G10" s="158">
        <v>-15.6</v>
      </c>
      <c r="H10" s="159">
        <v>0</v>
      </c>
      <c r="I10" s="159">
        <v>0</v>
      </c>
      <c r="J10" s="158">
        <v>0</v>
      </c>
      <c r="K10" s="157" t="s">
        <v>411</v>
      </c>
    </row>
    <row r="11" spans="1:11" s="58" customFormat="1" ht="14.85" customHeight="1" x14ac:dyDescent="0.15">
      <c r="A11" s="154">
        <v>-395994</v>
      </c>
      <c r="B11" s="155">
        <v>6</v>
      </c>
      <c r="C11" s="154">
        <v>262</v>
      </c>
      <c r="D11" s="156" t="s">
        <v>410</v>
      </c>
      <c r="E11" s="157" t="s">
        <v>412</v>
      </c>
      <c r="F11" s="157" t="s">
        <v>415</v>
      </c>
      <c r="G11" s="158">
        <v>10.48</v>
      </c>
      <c r="H11" s="159">
        <v>0</v>
      </c>
      <c r="I11" s="159">
        <v>0</v>
      </c>
      <c r="J11" s="158">
        <v>14.64</v>
      </c>
      <c r="K11" s="157" t="s">
        <v>408</v>
      </c>
    </row>
    <row r="12" spans="1:11" s="58" customFormat="1" ht="14.85" customHeight="1" x14ac:dyDescent="0.15">
      <c r="A12" s="154">
        <v>-395994</v>
      </c>
      <c r="B12" s="155">
        <v>6</v>
      </c>
      <c r="C12" s="154">
        <v>262</v>
      </c>
      <c r="D12" s="156" t="s">
        <v>410</v>
      </c>
      <c r="E12" s="157" t="s">
        <v>412</v>
      </c>
      <c r="F12" s="157" t="s">
        <v>416</v>
      </c>
      <c r="G12" s="158">
        <v>7.5314300000000003</v>
      </c>
      <c r="H12" s="159">
        <v>-2</v>
      </c>
      <c r="I12" s="159">
        <v>0</v>
      </c>
      <c r="J12" s="158">
        <v>18.347200000000001</v>
      </c>
      <c r="K12" s="157" t="s">
        <v>411</v>
      </c>
    </row>
    <row r="13" spans="1:11" s="58" customFormat="1" ht="14.85" customHeight="1" x14ac:dyDescent="0.15">
      <c r="A13" s="154">
        <v>-395994</v>
      </c>
      <c r="B13" s="155">
        <v>6</v>
      </c>
      <c r="C13" s="154">
        <v>262</v>
      </c>
      <c r="D13" s="156" t="s">
        <v>410</v>
      </c>
      <c r="E13" s="157" t="s">
        <v>412</v>
      </c>
      <c r="F13" s="157" t="s">
        <v>416</v>
      </c>
      <c r="G13" s="158">
        <v>0.92551000000000205</v>
      </c>
      <c r="H13" s="159">
        <v>-2</v>
      </c>
      <c r="I13" s="159">
        <v>1</v>
      </c>
      <c r="J13" s="158">
        <v>60.688029999999998</v>
      </c>
      <c r="K13" s="157" t="s">
        <v>408</v>
      </c>
    </row>
    <row r="14" spans="1:11" s="58" customFormat="1" ht="14.85" customHeight="1" x14ac:dyDescent="0.15">
      <c r="A14" s="154">
        <v>-395994</v>
      </c>
      <c r="B14" s="155">
        <v>6</v>
      </c>
      <c r="C14" s="154">
        <v>262</v>
      </c>
      <c r="D14" s="156" t="s">
        <v>410</v>
      </c>
      <c r="E14" s="157" t="s">
        <v>417</v>
      </c>
      <c r="F14" s="157" t="s">
        <v>418</v>
      </c>
      <c r="G14" s="158">
        <v>12.026630000000001</v>
      </c>
      <c r="H14" s="159">
        <v>1</v>
      </c>
      <c r="I14" s="159">
        <v>1</v>
      </c>
      <c r="J14" s="158">
        <v>12.37663</v>
      </c>
      <c r="K14" s="157" t="s">
        <v>411</v>
      </c>
    </row>
    <row r="15" spans="1:11" s="58" customFormat="1" ht="14.85" customHeight="1" x14ac:dyDescent="0.15">
      <c r="A15" s="154">
        <v>-395994</v>
      </c>
      <c r="B15" s="155">
        <v>6</v>
      </c>
      <c r="C15" s="154">
        <v>262</v>
      </c>
      <c r="D15" s="156" t="s">
        <v>410</v>
      </c>
      <c r="E15" s="157" t="s">
        <v>417</v>
      </c>
      <c r="F15" s="157" t="s">
        <v>418</v>
      </c>
      <c r="G15" s="158">
        <v>8.1558499999999992</v>
      </c>
      <c r="H15" s="159">
        <v>1</v>
      </c>
      <c r="I15" s="159">
        <v>1</v>
      </c>
      <c r="J15" s="158">
        <v>35.159999999999997</v>
      </c>
      <c r="K15" s="157" t="s">
        <v>408</v>
      </c>
    </row>
    <row r="16" spans="1:11" s="58" customFormat="1" ht="14.85" customHeight="1" x14ac:dyDescent="0.15">
      <c r="A16" s="154">
        <v>-395994</v>
      </c>
      <c r="B16" s="155">
        <v>6</v>
      </c>
      <c r="C16" s="154">
        <v>262</v>
      </c>
      <c r="D16" s="156" t="s">
        <v>410</v>
      </c>
      <c r="E16" s="157" t="s">
        <v>417</v>
      </c>
      <c r="F16" s="157" t="s">
        <v>407</v>
      </c>
      <c r="G16" s="158">
        <v>0.49671999999999999</v>
      </c>
      <c r="H16" s="159">
        <v>0</v>
      </c>
      <c r="I16" s="159">
        <v>0</v>
      </c>
      <c r="J16" s="158">
        <v>0.66420000000000001</v>
      </c>
      <c r="K16" s="157" t="s">
        <v>411</v>
      </c>
    </row>
    <row r="17" spans="1:11" s="58" customFormat="1" ht="14.85" customHeight="1" x14ac:dyDescent="0.15">
      <c r="A17" s="154">
        <v>-395994</v>
      </c>
      <c r="B17" s="155">
        <v>6</v>
      </c>
      <c r="C17" s="154">
        <v>262</v>
      </c>
      <c r="D17" s="156" t="s">
        <v>410</v>
      </c>
      <c r="E17" s="157" t="s">
        <v>417</v>
      </c>
      <c r="F17" s="157" t="s">
        <v>407</v>
      </c>
      <c r="G17" s="158">
        <v>-300.24266999999998</v>
      </c>
      <c r="H17" s="159">
        <v>-2</v>
      </c>
      <c r="I17" s="159">
        <v>1</v>
      </c>
      <c r="J17" s="158">
        <v>4.3319099999999997</v>
      </c>
      <c r="K17" s="157" t="s">
        <v>408</v>
      </c>
    </row>
    <row r="18" spans="1:11" s="58" customFormat="1" ht="14.85" customHeight="1" x14ac:dyDescent="0.15">
      <c r="A18" s="154">
        <v>-395994</v>
      </c>
      <c r="B18" s="155">
        <v>6</v>
      </c>
      <c r="C18" s="154">
        <v>262</v>
      </c>
      <c r="D18" s="156" t="s">
        <v>410</v>
      </c>
      <c r="E18" s="157" t="s">
        <v>419</v>
      </c>
      <c r="F18" s="157" t="s">
        <v>414</v>
      </c>
      <c r="G18" s="158">
        <v>20.456980000000001</v>
      </c>
      <c r="H18" s="159">
        <v>-1</v>
      </c>
      <c r="I18" s="159">
        <v>3</v>
      </c>
      <c r="J18" s="158">
        <v>190.01589000000001</v>
      </c>
      <c r="K18" s="157" t="s">
        <v>411</v>
      </c>
    </row>
    <row r="19" spans="1:11" s="58" customFormat="1" ht="14.85" customHeight="1" x14ac:dyDescent="0.15">
      <c r="A19" s="154">
        <v>-395994</v>
      </c>
      <c r="B19" s="155">
        <v>6</v>
      </c>
      <c r="C19" s="154">
        <v>262</v>
      </c>
      <c r="D19" s="156" t="s">
        <v>410</v>
      </c>
      <c r="E19" s="157" t="s">
        <v>419</v>
      </c>
      <c r="F19" s="157" t="s">
        <v>414</v>
      </c>
      <c r="G19" s="158">
        <v>101.53349</v>
      </c>
      <c r="H19" s="159">
        <v>0</v>
      </c>
      <c r="I19" s="159">
        <v>1</v>
      </c>
      <c r="J19" s="158">
        <v>351.35228999999998</v>
      </c>
      <c r="K19" s="157" t="s">
        <v>408</v>
      </c>
    </row>
    <row r="20" spans="1:11" s="58" customFormat="1" ht="14.85" customHeight="1" x14ac:dyDescent="0.15">
      <c r="A20" s="154">
        <v>-395993</v>
      </c>
      <c r="B20" s="155">
        <v>7</v>
      </c>
      <c r="C20" s="154">
        <v>262</v>
      </c>
      <c r="D20" s="156" t="s">
        <v>410</v>
      </c>
      <c r="E20" s="157" t="s">
        <v>412</v>
      </c>
      <c r="F20" s="157" t="s">
        <v>407</v>
      </c>
      <c r="G20" s="158">
        <v>0.74716000000000105</v>
      </c>
      <c r="H20" s="159">
        <v>-4</v>
      </c>
      <c r="I20" s="159">
        <v>1</v>
      </c>
      <c r="J20" s="158">
        <v>15.359669999999999</v>
      </c>
      <c r="K20" s="157" t="s">
        <v>411</v>
      </c>
    </row>
    <row r="21" spans="1:11" s="58" customFormat="1" ht="14.85" customHeight="1" x14ac:dyDescent="0.15">
      <c r="A21" s="154">
        <v>-395993</v>
      </c>
      <c r="B21" s="155">
        <v>7</v>
      </c>
      <c r="C21" s="154">
        <v>262</v>
      </c>
      <c r="D21" s="156" t="s">
        <v>410</v>
      </c>
      <c r="E21" s="157" t="s">
        <v>412</v>
      </c>
      <c r="F21" s="157" t="s">
        <v>407</v>
      </c>
      <c r="G21" s="158">
        <v>-5.7493600000000002</v>
      </c>
      <c r="H21" s="159">
        <v>-4</v>
      </c>
      <c r="I21" s="159">
        <v>2</v>
      </c>
      <c r="J21" s="158">
        <v>101.56422999999999</v>
      </c>
      <c r="K21" s="157" t="s">
        <v>408</v>
      </c>
    </row>
    <row r="22" spans="1:11" s="58" customFormat="1" ht="14.85" customHeight="1" x14ac:dyDescent="0.15">
      <c r="A22" s="154">
        <v>-395993</v>
      </c>
      <c r="B22" s="155">
        <v>7</v>
      </c>
      <c r="C22" s="154">
        <v>262</v>
      </c>
      <c r="D22" s="156" t="s">
        <v>410</v>
      </c>
      <c r="E22" s="157" t="s">
        <v>412</v>
      </c>
      <c r="F22" s="157" t="s">
        <v>413</v>
      </c>
      <c r="G22" s="158">
        <v>394.99804</v>
      </c>
      <c r="H22" s="159">
        <v>3</v>
      </c>
      <c r="I22" s="159">
        <v>7</v>
      </c>
      <c r="J22" s="158">
        <v>3671.8520899999999</v>
      </c>
      <c r="K22" s="157" t="s">
        <v>408</v>
      </c>
    </row>
    <row r="23" spans="1:11" s="58" customFormat="1" ht="14.85" customHeight="1" x14ac:dyDescent="0.15">
      <c r="A23" s="154">
        <v>-395993</v>
      </c>
      <c r="B23" s="155">
        <v>7</v>
      </c>
      <c r="C23" s="154">
        <v>262</v>
      </c>
      <c r="D23" s="156" t="s">
        <v>410</v>
      </c>
      <c r="E23" s="157" t="s">
        <v>412</v>
      </c>
      <c r="F23" s="157" t="s">
        <v>414</v>
      </c>
      <c r="G23" s="158">
        <v>113.24142999999999</v>
      </c>
      <c r="H23" s="159">
        <v>-4</v>
      </c>
      <c r="I23" s="159">
        <v>8</v>
      </c>
      <c r="J23" s="158">
        <v>757.87427000000002</v>
      </c>
      <c r="K23" s="157" t="s">
        <v>411</v>
      </c>
    </row>
    <row r="24" spans="1:11" s="58" customFormat="1" ht="14.85" customHeight="1" x14ac:dyDescent="0.15">
      <c r="A24" s="154">
        <v>-395993</v>
      </c>
      <c r="B24" s="155">
        <v>7</v>
      </c>
      <c r="C24" s="154">
        <v>262</v>
      </c>
      <c r="D24" s="156" t="s">
        <v>410</v>
      </c>
      <c r="E24" s="157" t="s">
        <v>412</v>
      </c>
      <c r="F24" s="157" t="s">
        <v>414</v>
      </c>
      <c r="G24" s="158">
        <v>-2.8944999999999999</v>
      </c>
      <c r="H24" s="159">
        <v>-3</v>
      </c>
      <c r="I24" s="159">
        <v>1</v>
      </c>
      <c r="J24" s="158">
        <v>95.444659999999999</v>
      </c>
      <c r="K24" s="157" t="s">
        <v>408</v>
      </c>
    </row>
    <row r="25" spans="1:11" s="58" customFormat="1" ht="14.85" customHeight="1" x14ac:dyDescent="0.15">
      <c r="A25" s="154">
        <v>-395993</v>
      </c>
      <c r="B25" s="155">
        <v>7</v>
      </c>
      <c r="C25" s="154">
        <v>262</v>
      </c>
      <c r="D25" s="156" t="s">
        <v>410</v>
      </c>
      <c r="E25" s="157" t="s">
        <v>412</v>
      </c>
      <c r="F25" s="157" t="s">
        <v>415</v>
      </c>
      <c r="G25" s="158">
        <v>22.88</v>
      </c>
      <c r="H25" s="159">
        <v>0</v>
      </c>
      <c r="I25" s="159">
        <v>0</v>
      </c>
      <c r="J25" s="158">
        <v>27.56</v>
      </c>
      <c r="K25" s="157" t="s">
        <v>411</v>
      </c>
    </row>
    <row r="26" spans="1:11" s="58" customFormat="1" ht="14.85" customHeight="1" x14ac:dyDescent="0.15">
      <c r="A26" s="154">
        <v>-395993</v>
      </c>
      <c r="B26" s="155">
        <v>7</v>
      </c>
      <c r="C26" s="154">
        <v>262</v>
      </c>
      <c r="D26" s="156" t="s">
        <v>410</v>
      </c>
      <c r="E26" s="157" t="s">
        <v>412</v>
      </c>
      <c r="F26" s="157" t="s">
        <v>415</v>
      </c>
      <c r="G26" s="158">
        <v>12.48</v>
      </c>
      <c r="H26" s="159">
        <v>0</v>
      </c>
      <c r="I26" s="159">
        <v>0</v>
      </c>
      <c r="J26" s="158">
        <v>23.46</v>
      </c>
      <c r="K26" s="157" t="s">
        <v>408</v>
      </c>
    </row>
    <row r="27" spans="1:11" s="58" customFormat="1" ht="14.85" customHeight="1" x14ac:dyDescent="0.15">
      <c r="A27" s="154">
        <v>-395993</v>
      </c>
      <c r="B27" s="155">
        <v>7</v>
      </c>
      <c r="C27" s="154">
        <v>262</v>
      </c>
      <c r="D27" s="156" t="s">
        <v>410</v>
      </c>
      <c r="E27" s="157" t="s">
        <v>412</v>
      </c>
      <c r="F27" s="157" t="s">
        <v>416</v>
      </c>
      <c r="G27" s="158">
        <v>30.841000000000001</v>
      </c>
      <c r="H27" s="159">
        <v>-2</v>
      </c>
      <c r="I27" s="159">
        <v>2</v>
      </c>
      <c r="J27" s="158">
        <v>83.611540000000005</v>
      </c>
      <c r="K27" s="157" t="s">
        <v>411</v>
      </c>
    </row>
    <row r="28" spans="1:11" s="58" customFormat="1" ht="14.85" customHeight="1" x14ac:dyDescent="0.15">
      <c r="A28" s="154">
        <v>-395993</v>
      </c>
      <c r="B28" s="155">
        <v>7</v>
      </c>
      <c r="C28" s="154">
        <v>262</v>
      </c>
      <c r="D28" s="156" t="s">
        <v>410</v>
      </c>
      <c r="E28" s="157" t="s">
        <v>412</v>
      </c>
      <c r="F28" s="157" t="s">
        <v>416</v>
      </c>
      <c r="G28" s="158">
        <v>0.59191000000000005</v>
      </c>
      <c r="H28" s="159">
        <v>-1</v>
      </c>
      <c r="I28" s="159">
        <v>2</v>
      </c>
      <c r="J28" s="158">
        <v>17.09638</v>
      </c>
      <c r="K28" s="157" t="s">
        <v>408</v>
      </c>
    </row>
    <row r="29" spans="1:11" s="58" customFormat="1" ht="14.85" customHeight="1" x14ac:dyDescent="0.15">
      <c r="A29" s="154">
        <v>-395993</v>
      </c>
      <c r="B29" s="155">
        <v>7</v>
      </c>
      <c r="C29" s="154">
        <v>262</v>
      </c>
      <c r="D29" s="156" t="s">
        <v>410</v>
      </c>
      <c r="E29" s="157" t="s">
        <v>417</v>
      </c>
      <c r="F29" s="157" t="s">
        <v>418</v>
      </c>
      <c r="G29" s="158">
        <v>181.42644999999999</v>
      </c>
      <c r="H29" s="159">
        <v>3</v>
      </c>
      <c r="I29" s="159">
        <v>4</v>
      </c>
      <c r="J29" s="158">
        <v>255.77042</v>
      </c>
      <c r="K29" s="157" t="s">
        <v>411</v>
      </c>
    </row>
    <row r="30" spans="1:11" s="58" customFormat="1" ht="14.85" customHeight="1" x14ac:dyDescent="0.15">
      <c r="A30" s="154">
        <v>-395993</v>
      </c>
      <c r="B30" s="155">
        <v>7</v>
      </c>
      <c r="C30" s="154">
        <v>262</v>
      </c>
      <c r="D30" s="156" t="s">
        <v>410</v>
      </c>
      <c r="E30" s="157" t="s">
        <v>417</v>
      </c>
      <c r="F30" s="157" t="s">
        <v>418</v>
      </c>
      <c r="G30" s="158">
        <v>14.82405</v>
      </c>
      <c r="H30" s="159">
        <v>-1</v>
      </c>
      <c r="I30" s="159">
        <v>0</v>
      </c>
      <c r="J30" s="158">
        <v>41.4</v>
      </c>
      <c r="K30" s="157" t="s">
        <v>408</v>
      </c>
    </row>
    <row r="31" spans="1:11" s="58" customFormat="1" ht="14.85" customHeight="1" x14ac:dyDescent="0.15">
      <c r="A31" s="154">
        <v>-395993</v>
      </c>
      <c r="B31" s="155">
        <v>7</v>
      </c>
      <c r="C31" s="154">
        <v>262</v>
      </c>
      <c r="D31" s="156" t="s">
        <v>410</v>
      </c>
      <c r="E31" s="157" t="s">
        <v>417</v>
      </c>
      <c r="F31" s="157" t="s">
        <v>407</v>
      </c>
      <c r="G31" s="158">
        <v>-5.97482000000001</v>
      </c>
      <c r="H31" s="159">
        <v>-3</v>
      </c>
      <c r="I31" s="159">
        <v>4</v>
      </c>
      <c r="J31" s="158">
        <v>66.171469999999999</v>
      </c>
      <c r="K31" s="157" t="s">
        <v>411</v>
      </c>
    </row>
    <row r="32" spans="1:11" s="58" customFormat="1" ht="14.85" customHeight="1" x14ac:dyDescent="0.15">
      <c r="A32" s="154">
        <v>-395993</v>
      </c>
      <c r="B32" s="155">
        <v>7</v>
      </c>
      <c r="C32" s="154">
        <v>262</v>
      </c>
      <c r="D32" s="156" t="s">
        <v>410</v>
      </c>
      <c r="E32" s="157" t="s">
        <v>417</v>
      </c>
      <c r="F32" s="157" t="s">
        <v>407</v>
      </c>
      <c r="G32" s="158">
        <v>-6.9569000000000001</v>
      </c>
      <c r="H32" s="159">
        <v>-4</v>
      </c>
      <c r="I32" s="159">
        <v>0</v>
      </c>
      <c r="J32" s="158">
        <v>5.4853899999999998</v>
      </c>
      <c r="K32" s="157" t="s">
        <v>408</v>
      </c>
    </row>
    <row r="33" spans="1:11" s="58" customFormat="1" ht="14.85" customHeight="1" x14ac:dyDescent="0.15">
      <c r="A33" s="154">
        <v>-395993</v>
      </c>
      <c r="B33" s="155">
        <v>7</v>
      </c>
      <c r="C33" s="154">
        <v>262</v>
      </c>
      <c r="D33" s="156" t="s">
        <v>410</v>
      </c>
      <c r="E33" s="157" t="s">
        <v>419</v>
      </c>
      <c r="F33" s="157" t="s">
        <v>414</v>
      </c>
      <c r="G33" s="158">
        <v>25.25752</v>
      </c>
      <c r="H33" s="159">
        <v>-4</v>
      </c>
      <c r="I33" s="159">
        <v>2</v>
      </c>
      <c r="J33" s="158">
        <v>358.40096999999997</v>
      </c>
      <c r="K33" s="157" t="s">
        <v>411</v>
      </c>
    </row>
    <row r="34" spans="1:11" s="58" customFormat="1" ht="14.85" customHeight="1" x14ac:dyDescent="0.15">
      <c r="A34" s="154">
        <v>-395993</v>
      </c>
      <c r="B34" s="155">
        <v>7</v>
      </c>
      <c r="C34" s="154">
        <v>262</v>
      </c>
      <c r="D34" s="156" t="s">
        <v>410</v>
      </c>
      <c r="E34" s="157" t="s">
        <v>419</v>
      </c>
      <c r="F34" s="157" t="s">
        <v>414</v>
      </c>
      <c r="G34" s="158">
        <v>-2.8040799999999999</v>
      </c>
      <c r="H34" s="159">
        <v>-1</v>
      </c>
      <c r="I34" s="159">
        <v>1</v>
      </c>
      <c r="J34" s="158">
        <v>146.82849999999999</v>
      </c>
      <c r="K34" s="157" t="s">
        <v>408</v>
      </c>
    </row>
    <row r="35" spans="1:11" s="58" customFormat="1" ht="14.85" customHeight="1" x14ac:dyDescent="0.15">
      <c r="A35" s="154">
        <v>-395993</v>
      </c>
      <c r="B35" s="155">
        <v>13</v>
      </c>
      <c r="C35" s="154">
        <v>262</v>
      </c>
      <c r="D35" s="156" t="s">
        <v>410</v>
      </c>
      <c r="E35" s="157" t="s">
        <v>412</v>
      </c>
      <c r="F35" s="157" t="s">
        <v>407</v>
      </c>
      <c r="G35" s="158">
        <v>-1.3989499999999999</v>
      </c>
      <c r="H35" s="159">
        <v>-3</v>
      </c>
      <c r="I35" s="159">
        <v>0</v>
      </c>
      <c r="J35" s="158">
        <v>4.122E-2</v>
      </c>
      <c r="K35" s="157" t="s">
        <v>408</v>
      </c>
    </row>
    <row r="36" spans="1:11" s="58" customFormat="1" ht="14.85" customHeight="1" x14ac:dyDescent="0.15">
      <c r="A36" s="154">
        <v>-395993</v>
      </c>
      <c r="B36" s="155">
        <v>13</v>
      </c>
      <c r="C36" s="154">
        <v>262</v>
      </c>
      <c r="D36" s="156" t="s">
        <v>410</v>
      </c>
      <c r="E36" s="157" t="s">
        <v>412</v>
      </c>
      <c r="F36" s="157" t="s">
        <v>413</v>
      </c>
      <c r="G36" s="158">
        <v>45</v>
      </c>
      <c r="H36" s="159">
        <v>0</v>
      </c>
      <c r="I36" s="159">
        <v>0</v>
      </c>
      <c r="J36" s="158">
        <v>66.076989999999995</v>
      </c>
      <c r="K36" s="157" t="s">
        <v>411</v>
      </c>
    </row>
    <row r="37" spans="1:11" s="58" customFormat="1" ht="14.85" customHeight="1" x14ac:dyDescent="0.15">
      <c r="A37" s="154">
        <v>-395993</v>
      </c>
      <c r="B37" s="155">
        <v>13</v>
      </c>
      <c r="C37" s="154">
        <v>262</v>
      </c>
      <c r="D37" s="156" t="s">
        <v>410</v>
      </c>
      <c r="E37" s="157" t="s">
        <v>412</v>
      </c>
      <c r="F37" s="157" t="s">
        <v>413</v>
      </c>
      <c r="G37" s="158">
        <v>-4.1929999999999996</v>
      </c>
      <c r="H37" s="159">
        <v>0</v>
      </c>
      <c r="I37" s="159">
        <v>0</v>
      </c>
      <c r="J37" s="158">
        <v>0.307</v>
      </c>
      <c r="K37" s="157" t="s">
        <v>408</v>
      </c>
    </row>
    <row r="38" spans="1:11" s="58" customFormat="1" ht="14.85" customHeight="1" x14ac:dyDescent="0.15">
      <c r="A38" s="154">
        <v>-395993</v>
      </c>
      <c r="B38" s="155">
        <v>13</v>
      </c>
      <c r="C38" s="154">
        <v>262</v>
      </c>
      <c r="D38" s="156" t="s">
        <v>410</v>
      </c>
      <c r="E38" s="157" t="s">
        <v>412</v>
      </c>
      <c r="F38" s="157" t="s">
        <v>414</v>
      </c>
      <c r="G38" s="158">
        <v>-5.3771000000000004</v>
      </c>
      <c r="H38" s="159">
        <v>0</v>
      </c>
      <c r="I38" s="159">
        <v>0</v>
      </c>
      <c r="J38" s="158">
        <v>10.1309</v>
      </c>
      <c r="K38" s="157" t="s">
        <v>411</v>
      </c>
    </row>
    <row r="39" spans="1:11" s="58" customFormat="1" ht="14.85" customHeight="1" x14ac:dyDescent="0.15">
      <c r="A39" s="154">
        <v>-395993</v>
      </c>
      <c r="B39" s="155">
        <v>13</v>
      </c>
      <c r="C39" s="154">
        <v>262</v>
      </c>
      <c r="D39" s="156" t="s">
        <v>410</v>
      </c>
      <c r="E39" s="157" t="s">
        <v>412</v>
      </c>
      <c r="F39" s="157" t="s">
        <v>414</v>
      </c>
      <c r="G39" s="158">
        <v>35.776200000000003</v>
      </c>
      <c r="H39" s="159">
        <v>0</v>
      </c>
      <c r="I39" s="159">
        <v>1</v>
      </c>
      <c r="J39" s="158">
        <v>81.834999999999994</v>
      </c>
      <c r="K39" s="157" t="s">
        <v>408</v>
      </c>
    </row>
    <row r="40" spans="1:11" s="58" customFormat="1" ht="14.85" customHeight="1" x14ac:dyDescent="0.15">
      <c r="A40" s="154">
        <v>-395993</v>
      </c>
      <c r="B40" s="155">
        <v>13</v>
      </c>
      <c r="C40" s="154">
        <v>262</v>
      </c>
      <c r="D40" s="156" t="s">
        <v>410</v>
      </c>
      <c r="E40" s="157" t="s">
        <v>412</v>
      </c>
      <c r="F40" s="157" t="s">
        <v>415</v>
      </c>
      <c r="G40" s="158">
        <v>0.26</v>
      </c>
      <c r="H40" s="159">
        <v>0</v>
      </c>
      <c r="I40" s="159">
        <v>0</v>
      </c>
      <c r="J40" s="158">
        <v>0.46</v>
      </c>
      <c r="K40" s="157" t="s">
        <v>411</v>
      </c>
    </row>
    <row r="41" spans="1:11" s="58" customFormat="1" ht="14.85" customHeight="1" x14ac:dyDescent="0.15">
      <c r="A41" s="154">
        <v>-395993</v>
      </c>
      <c r="B41" s="155">
        <v>13</v>
      </c>
      <c r="C41" s="154">
        <v>262</v>
      </c>
      <c r="D41" s="156" t="s">
        <v>410</v>
      </c>
      <c r="E41" s="157" t="s">
        <v>412</v>
      </c>
      <c r="F41" s="157" t="s">
        <v>415</v>
      </c>
      <c r="G41" s="158">
        <v>0.48</v>
      </c>
      <c r="H41" s="159">
        <v>0</v>
      </c>
      <c r="I41" s="159">
        <v>0</v>
      </c>
      <c r="J41" s="158">
        <v>0.8</v>
      </c>
      <c r="K41" s="157" t="s">
        <v>408</v>
      </c>
    </row>
    <row r="42" spans="1:11" s="58" customFormat="1" ht="14.85" customHeight="1" x14ac:dyDescent="0.15">
      <c r="A42" s="154">
        <v>-395993</v>
      </c>
      <c r="B42" s="155">
        <v>13</v>
      </c>
      <c r="C42" s="154">
        <v>262</v>
      </c>
      <c r="D42" s="156" t="s">
        <v>410</v>
      </c>
      <c r="E42" s="157" t="s">
        <v>412</v>
      </c>
      <c r="F42" s="157" t="s">
        <v>416</v>
      </c>
      <c r="G42" s="158">
        <v>17.734999999999999</v>
      </c>
      <c r="H42" s="159">
        <v>0</v>
      </c>
      <c r="I42" s="159">
        <v>0</v>
      </c>
      <c r="J42" s="158">
        <v>17.734999999999999</v>
      </c>
      <c r="K42" s="157" t="s">
        <v>411</v>
      </c>
    </row>
    <row r="43" spans="1:11" s="58" customFormat="1" ht="14.85" customHeight="1" x14ac:dyDescent="0.15">
      <c r="A43" s="154">
        <v>-395993</v>
      </c>
      <c r="B43" s="155">
        <v>13</v>
      </c>
      <c r="C43" s="154">
        <v>262</v>
      </c>
      <c r="D43" s="156" t="s">
        <v>410</v>
      </c>
      <c r="E43" s="157" t="s">
        <v>412</v>
      </c>
      <c r="F43" s="157" t="s">
        <v>416</v>
      </c>
      <c r="G43" s="158">
        <v>-0.18168999999999999</v>
      </c>
      <c r="H43" s="159">
        <v>-1</v>
      </c>
      <c r="I43" s="159">
        <v>0</v>
      </c>
      <c r="J43" s="158">
        <v>5.8420899999999998</v>
      </c>
      <c r="K43" s="157" t="s">
        <v>408</v>
      </c>
    </row>
    <row r="44" spans="1:11" s="58" customFormat="1" ht="14.85" customHeight="1" x14ac:dyDescent="0.15">
      <c r="A44" s="154">
        <v>-395993</v>
      </c>
      <c r="B44" s="155">
        <v>13</v>
      </c>
      <c r="C44" s="154">
        <v>262</v>
      </c>
      <c r="D44" s="156" t="s">
        <v>410</v>
      </c>
      <c r="E44" s="157" t="s">
        <v>417</v>
      </c>
      <c r="F44" s="157" t="s">
        <v>418</v>
      </c>
      <c r="G44" s="158">
        <v>3.7040000000000002</v>
      </c>
      <c r="H44" s="159">
        <v>0</v>
      </c>
      <c r="I44" s="159">
        <v>0</v>
      </c>
      <c r="J44" s="158">
        <v>3.7040000000000002</v>
      </c>
      <c r="K44" s="157" t="s">
        <v>411</v>
      </c>
    </row>
    <row r="45" spans="1:11" s="58" customFormat="1" ht="14.85" customHeight="1" x14ac:dyDescent="0.15">
      <c r="A45" s="154">
        <v>-395993</v>
      </c>
      <c r="B45" s="155">
        <v>13</v>
      </c>
      <c r="C45" s="154">
        <v>262</v>
      </c>
      <c r="D45" s="156" t="s">
        <v>410</v>
      </c>
      <c r="E45" s="157" t="s">
        <v>417</v>
      </c>
      <c r="F45" s="157" t="s">
        <v>418</v>
      </c>
      <c r="G45" s="158">
        <v>3.9971199999999998</v>
      </c>
      <c r="H45" s="159">
        <v>0</v>
      </c>
      <c r="I45" s="159">
        <v>0</v>
      </c>
      <c r="J45" s="158">
        <v>3.9971199999999998</v>
      </c>
      <c r="K45" s="157" t="s">
        <v>408</v>
      </c>
    </row>
    <row r="46" spans="1:11" s="58" customFormat="1" ht="14.85" customHeight="1" x14ac:dyDescent="0.15">
      <c r="A46" s="154">
        <v>-395993</v>
      </c>
      <c r="B46" s="155">
        <v>13</v>
      </c>
      <c r="C46" s="154">
        <v>262</v>
      </c>
      <c r="D46" s="156" t="s">
        <v>410</v>
      </c>
      <c r="E46" s="157" t="s">
        <v>417</v>
      </c>
      <c r="F46" s="157" t="s">
        <v>407</v>
      </c>
      <c r="G46" s="158">
        <v>3.0000000000000001E-3</v>
      </c>
      <c r="H46" s="159">
        <v>0</v>
      </c>
      <c r="I46" s="159">
        <v>0</v>
      </c>
      <c r="J46" s="158">
        <v>3.0000000000000001E-3</v>
      </c>
      <c r="K46" s="157" t="s">
        <v>411</v>
      </c>
    </row>
    <row r="47" spans="1:11" s="58" customFormat="1" ht="14.85" customHeight="1" x14ac:dyDescent="0.15">
      <c r="A47" s="154">
        <v>-395993</v>
      </c>
      <c r="B47" s="155">
        <v>13</v>
      </c>
      <c r="C47" s="154">
        <v>262</v>
      </c>
      <c r="D47" s="156" t="s">
        <v>410</v>
      </c>
      <c r="E47" s="157" t="s">
        <v>417</v>
      </c>
      <c r="F47" s="157" t="s">
        <v>407</v>
      </c>
      <c r="G47" s="158">
        <v>-0.107</v>
      </c>
      <c r="H47" s="159">
        <v>-1</v>
      </c>
      <c r="I47" s="159">
        <v>0</v>
      </c>
      <c r="J47" s="158">
        <v>42.736199999999997</v>
      </c>
      <c r="K47" s="157" t="s">
        <v>408</v>
      </c>
    </row>
    <row r="48" spans="1:11" s="58" customFormat="1" ht="14.85" customHeight="1" x14ac:dyDescent="0.15">
      <c r="A48" s="154">
        <v>-395993</v>
      </c>
      <c r="B48" s="155">
        <v>13</v>
      </c>
      <c r="C48" s="154">
        <v>262</v>
      </c>
      <c r="D48" s="156" t="s">
        <v>410</v>
      </c>
      <c r="E48" s="157" t="s">
        <v>419</v>
      </c>
      <c r="F48" s="157" t="s">
        <v>414</v>
      </c>
      <c r="G48" s="158">
        <v>-0.15165000000000001</v>
      </c>
      <c r="H48" s="159">
        <v>-3</v>
      </c>
      <c r="I48" s="159">
        <v>0</v>
      </c>
      <c r="J48" s="158">
        <v>28.267880000000002</v>
      </c>
      <c r="K48" s="157" t="s">
        <v>411</v>
      </c>
    </row>
    <row r="49" spans="1:11" s="58" customFormat="1" ht="14.85" customHeight="1" x14ac:dyDescent="0.15">
      <c r="A49" s="154">
        <v>-395993</v>
      </c>
      <c r="B49" s="155">
        <v>13</v>
      </c>
      <c r="C49" s="154">
        <v>262</v>
      </c>
      <c r="D49" s="156" t="s">
        <v>410</v>
      </c>
      <c r="E49" s="157" t="s">
        <v>419</v>
      </c>
      <c r="F49" s="157" t="s">
        <v>414</v>
      </c>
      <c r="G49" s="158">
        <v>20.924340000000001</v>
      </c>
      <c r="H49" s="159">
        <v>-1</v>
      </c>
      <c r="I49" s="159">
        <v>0</v>
      </c>
      <c r="J49" s="158">
        <v>88.174509999999998</v>
      </c>
      <c r="K49" s="157" t="s">
        <v>408</v>
      </c>
    </row>
    <row r="50" spans="1:11" s="58" customFormat="1" ht="14.85" customHeight="1" x14ac:dyDescent="0.15">
      <c r="A50" s="154">
        <v>-395992</v>
      </c>
      <c r="B50" s="155">
        <v>8</v>
      </c>
      <c r="C50" s="154">
        <v>262</v>
      </c>
      <c r="D50" s="156" t="s">
        <v>410</v>
      </c>
      <c r="E50" s="157" t="s">
        <v>412</v>
      </c>
      <c r="F50" s="157" t="s">
        <v>407</v>
      </c>
      <c r="G50" s="158">
        <v>6.9313900000000004</v>
      </c>
      <c r="H50" s="159">
        <v>-2</v>
      </c>
      <c r="I50" s="159">
        <v>2</v>
      </c>
      <c r="J50" s="158">
        <v>37.447789999999998</v>
      </c>
      <c r="K50" s="157" t="s">
        <v>411</v>
      </c>
    </row>
    <row r="51" spans="1:11" s="58" customFormat="1" ht="14.85" customHeight="1" x14ac:dyDescent="0.15">
      <c r="A51" s="154">
        <v>-395992</v>
      </c>
      <c r="B51" s="155">
        <v>8</v>
      </c>
      <c r="C51" s="154">
        <v>262</v>
      </c>
      <c r="D51" s="156" t="s">
        <v>410</v>
      </c>
      <c r="E51" s="157" t="s">
        <v>412</v>
      </c>
      <c r="F51" s="157" t="s">
        <v>407</v>
      </c>
      <c r="G51" s="158">
        <v>-374.48473999999999</v>
      </c>
      <c r="H51" s="159">
        <v>-7</v>
      </c>
      <c r="I51" s="159">
        <v>1</v>
      </c>
      <c r="J51" s="158">
        <v>41.789529999999999</v>
      </c>
      <c r="K51" s="157" t="s">
        <v>408</v>
      </c>
    </row>
    <row r="52" spans="1:11" s="58" customFormat="1" ht="14.85" customHeight="1" x14ac:dyDescent="0.15">
      <c r="A52" s="154">
        <v>-395992</v>
      </c>
      <c r="B52" s="155">
        <v>8</v>
      </c>
      <c r="C52" s="154">
        <v>262</v>
      </c>
      <c r="D52" s="156" t="s">
        <v>410</v>
      </c>
      <c r="E52" s="157" t="s">
        <v>412</v>
      </c>
      <c r="F52" s="157" t="s">
        <v>413</v>
      </c>
      <c r="G52" s="158">
        <v>85.879769999999994</v>
      </c>
      <c r="H52" s="159">
        <v>-1</v>
      </c>
      <c r="I52" s="159">
        <v>1</v>
      </c>
      <c r="J52" s="158">
        <v>737.65260999999998</v>
      </c>
      <c r="K52" s="157" t="s">
        <v>408</v>
      </c>
    </row>
    <row r="53" spans="1:11" s="58" customFormat="1" ht="14.85" customHeight="1" x14ac:dyDescent="0.15">
      <c r="A53" s="154">
        <v>-395992</v>
      </c>
      <c r="B53" s="155">
        <v>8</v>
      </c>
      <c r="C53" s="154">
        <v>262</v>
      </c>
      <c r="D53" s="156" t="s">
        <v>410</v>
      </c>
      <c r="E53" s="157" t="s">
        <v>412</v>
      </c>
      <c r="F53" s="157" t="s">
        <v>414</v>
      </c>
      <c r="G53" s="158">
        <v>99.119429999999994</v>
      </c>
      <c r="H53" s="159">
        <v>-1</v>
      </c>
      <c r="I53" s="159">
        <v>9</v>
      </c>
      <c r="J53" s="158">
        <v>329.64724999999999</v>
      </c>
      <c r="K53" s="157" t="s">
        <v>411</v>
      </c>
    </row>
    <row r="54" spans="1:11" s="58" customFormat="1" ht="14.85" customHeight="1" x14ac:dyDescent="0.15">
      <c r="A54" s="154">
        <v>-395992</v>
      </c>
      <c r="B54" s="155">
        <v>8</v>
      </c>
      <c r="C54" s="154">
        <v>262</v>
      </c>
      <c r="D54" s="156" t="s">
        <v>410</v>
      </c>
      <c r="E54" s="157" t="s">
        <v>412</v>
      </c>
      <c r="F54" s="157" t="s">
        <v>414</v>
      </c>
      <c r="G54" s="158">
        <v>2.14872</v>
      </c>
      <c r="H54" s="159">
        <v>0</v>
      </c>
      <c r="I54" s="159">
        <v>2</v>
      </c>
      <c r="J54" s="158">
        <v>93.797989999999999</v>
      </c>
      <c r="K54" s="157" t="s">
        <v>408</v>
      </c>
    </row>
    <row r="55" spans="1:11" s="58" customFormat="1" ht="14.85" customHeight="1" x14ac:dyDescent="0.15">
      <c r="A55" s="154">
        <v>-395992</v>
      </c>
      <c r="B55" s="155">
        <v>8</v>
      </c>
      <c r="C55" s="154">
        <v>262</v>
      </c>
      <c r="D55" s="156" t="s">
        <v>410</v>
      </c>
      <c r="E55" s="157" t="s">
        <v>412</v>
      </c>
      <c r="F55" s="157" t="s">
        <v>415</v>
      </c>
      <c r="G55" s="158">
        <v>6.26</v>
      </c>
      <c r="H55" s="159">
        <v>0</v>
      </c>
      <c r="I55" s="159">
        <v>0</v>
      </c>
      <c r="J55" s="158">
        <v>6.96</v>
      </c>
      <c r="K55" s="157" t="s">
        <v>411</v>
      </c>
    </row>
    <row r="56" spans="1:11" s="58" customFormat="1" ht="14.85" customHeight="1" x14ac:dyDescent="0.15">
      <c r="A56" s="154">
        <v>-395992</v>
      </c>
      <c r="B56" s="155">
        <v>8</v>
      </c>
      <c r="C56" s="154">
        <v>262</v>
      </c>
      <c r="D56" s="156" t="s">
        <v>410</v>
      </c>
      <c r="E56" s="157" t="s">
        <v>412</v>
      </c>
      <c r="F56" s="157" t="s">
        <v>415</v>
      </c>
      <c r="G56" s="158">
        <v>12</v>
      </c>
      <c r="H56" s="159">
        <v>0</v>
      </c>
      <c r="I56" s="159">
        <v>0</v>
      </c>
      <c r="J56" s="158">
        <v>12.2</v>
      </c>
      <c r="K56" s="157" t="s">
        <v>408</v>
      </c>
    </row>
    <row r="57" spans="1:11" s="58" customFormat="1" ht="14.85" customHeight="1" x14ac:dyDescent="0.15">
      <c r="A57" s="154">
        <v>-395992</v>
      </c>
      <c r="B57" s="155">
        <v>8</v>
      </c>
      <c r="C57" s="154">
        <v>262</v>
      </c>
      <c r="D57" s="156" t="s">
        <v>410</v>
      </c>
      <c r="E57" s="157" t="s">
        <v>412</v>
      </c>
      <c r="F57" s="157" t="s">
        <v>416</v>
      </c>
      <c r="G57" s="158">
        <v>-101.24464</v>
      </c>
      <c r="H57" s="159">
        <v>-2</v>
      </c>
      <c r="I57" s="159">
        <v>2</v>
      </c>
      <c r="J57" s="158">
        <v>26.432860000000002</v>
      </c>
      <c r="K57" s="157" t="s">
        <v>411</v>
      </c>
    </row>
    <row r="58" spans="1:11" s="58" customFormat="1" ht="14.85" customHeight="1" x14ac:dyDescent="0.15">
      <c r="A58" s="154">
        <v>-395992</v>
      </c>
      <c r="B58" s="155">
        <v>8</v>
      </c>
      <c r="C58" s="154">
        <v>262</v>
      </c>
      <c r="D58" s="156" t="s">
        <v>410</v>
      </c>
      <c r="E58" s="157" t="s">
        <v>412</v>
      </c>
      <c r="F58" s="157" t="s">
        <v>416</v>
      </c>
      <c r="G58" s="158">
        <v>-30.479389999999999</v>
      </c>
      <c r="H58" s="159">
        <v>0</v>
      </c>
      <c r="I58" s="159">
        <v>2</v>
      </c>
      <c r="J58" s="158">
        <v>24.309560000000001</v>
      </c>
      <c r="K58" s="157" t="s">
        <v>408</v>
      </c>
    </row>
    <row r="59" spans="1:11" s="58" customFormat="1" ht="14.85" customHeight="1" x14ac:dyDescent="0.15">
      <c r="A59" s="154">
        <v>-395992</v>
      </c>
      <c r="B59" s="155">
        <v>8</v>
      </c>
      <c r="C59" s="154">
        <v>262</v>
      </c>
      <c r="D59" s="156" t="s">
        <v>410</v>
      </c>
      <c r="E59" s="157" t="s">
        <v>417</v>
      </c>
      <c r="F59" s="157" t="s">
        <v>418</v>
      </c>
      <c r="G59" s="158">
        <v>129.45689999999999</v>
      </c>
      <c r="H59" s="159">
        <v>-1</v>
      </c>
      <c r="I59" s="159">
        <v>1</v>
      </c>
      <c r="J59" s="158">
        <v>171.44</v>
      </c>
      <c r="K59" s="157" t="s">
        <v>411</v>
      </c>
    </row>
    <row r="60" spans="1:11" s="58" customFormat="1" ht="14.85" customHeight="1" x14ac:dyDescent="0.15">
      <c r="A60" s="154">
        <v>-395992</v>
      </c>
      <c r="B60" s="155">
        <v>8</v>
      </c>
      <c r="C60" s="154">
        <v>262</v>
      </c>
      <c r="D60" s="156" t="s">
        <v>410</v>
      </c>
      <c r="E60" s="157" t="s">
        <v>417</v>
      </c>
      <c r="F60" s="157" t="s">
        <v>418</v>
      </c>
      <c r="G60" s="158">
        <v>31.884799999999998</v>
      </c>
      <c r="H60" s="159">
        <v>2</v>
      </c>
      <c r="I60" s="159">
        <v>3</v>
      </c>
      <c r="J60" s="158">
        <v>47.977469999999997</v>
      </c>
      <c r="K60" s="157" t="s">
        <v>408</v>
      </c>
    </row>
    <row r="61" spans="1:11" s="58" customFormat="1" ht="14.85" customHeight="1" x14ac:dyDescent="0.15">
      <c r="A61" s="154">
        <v>-395992</v>
      </c>
      <c r="B61" s="155">
        <v>8</v>
      </c>
      <c r="C61" s="154">
        <v>262</v>
      </c>
      <c r="D61" s="156" t="s">
        <v>410</v>
      </c>
      <c r="E61" s="157" t="s">
        <v>417</v>
      </c>
      <c r="F61" s="157" t="s">
        <v>407</v>
      </c>
      <c r="G61" s="158">
        <v>-5.4482699999999999</v>
      </c>
      <c r="H61" s="159">
        <v>-2</v>
      </c>
      <c r="I61" s="159">
        <v>0</v>
      </c>
      <c r="J61" s="158">
        <v>21.48028</v>
      </c>
      <c r="K61" s="157" t="s">
        <v>411</v>
      </c>
    </row>
    <row r="62" spans="1:11" s="58" customFormat="1" ht="14.85" customHeight="1" x14ac:dyDescent="0.15">
      <c r="A62" s="154">
        <v>-395992</v>
      </c>
      <c r="B62" s="155">
        <v>8</v>
      </c>
      <c r="C62" s="154">
        <v>262</v>
      </c>
      <c r="D62" s="156" t="s">
        <v>410</v>
      </c>
      <c r="E62" s="157" t="s">
        <v>417</v>
      </c>
      <c r="F62" s="157" t="s">
        <v>407</v>
      </c>
      <c r="G62" s="158">
        <v>9.8056000000000001</v>
      </c>
      <c r="H62" s="159">
        <v>2</v>
      </c>
      <c r="I62" s="159">
        <v>2</v>
      </c>
      <c r="J62" s="158">
        <v>21.537759999999999</v>
      </c>
      <c r="K62" s="157" t="s">
        <v>408</v>
      </c>
    </row>
    <row r="63" spans="1:11" s="58" customFormat="1" ht="14.85" customHeight="1" x14ac:dyDescent="0.15">
      <c r="A63" s="154">
        <v>-395992</v>
      </c>
      <c r="B63" s="155">
        <v>8</v>
      </c>
      <c r="C63" s="154">
        <v>262</v>
      </c>
      <c r="D63" s="156" t="s">
        <v>410</v>
      </c>
      <c r="E63" s="157" t="s">
        <v>419</v>
      </c>
      <c r="F63" s="157" t="s">
        <v>414</v>
      </c>
      <c r="G63" s="158">
        <v>-6.9392699999999996</v>
      </c>
      <c r="H63" s="159">
        <v>-1</v>
      </c>
      <c r="I63" s="159">
        <v>0</v>
      </c>
      <c r="J63" s="158">
        <v>94.928330000000003</v>
      </c>
      <c r="K63" s="157" t="s">
        <v>411</v>
      </c>
    </row>
    <row r="64" spans="1:11" s="58" customFormat="1" ht="14.85" customHeight="1" x14ac:dyDescent="0.15">
      <c r="A64" s="154">
        <v>-395992</v>
      </c>
      <c r="B64" s="155">
        <v>8</v>
      </c>
      <c r="C64" s="154">
        <v>262</v>
      </c>
      <c r="D64" s="156" t="s">
        <v>410</v>
      </c>
      <c r="E64" s="157" t="s">
        <v>419</v>
      </c>
      <c r="F64" s="157" t="s">
        <v>414</v>
      </c>
      <c r="G64" s="158">
        <v>-2.62147</v>
      </c>
      <c r="H64" s="159">
        <v>-2</v>
      </c>
      <c r="I64" s="159">
        <v>0</v>
      </c>
      <c r="J64" s="158">
        <v>129.90244999999999</v>
      </c>
      <c r="K64" s="157" t="s">
        <v>408</v>
      </c>
    </row>
    <row r="65" spans="1:11" s="58" customFormat="1" ht="14.85" customHeight="1" x14ac:dyDescent="0.15">
      <c r="A65" s="154">
        <v>-395990</v>
      </c>
      <c r="B65" s="155">
        <v>10</v>
      </c>
      <c r="C65" s="154">
        <v>262</v>
      </c>
      <c r="D65" s="156" t="s">
        <v>410</v>
      </c>
      <c r="E65" s="157" t="s">
        <v>412</v>
      </c>
      <c r="F65" s="157" t="s">
        <v>407</v>
      </c>
      <c r="G65" s="158">
        <v>-0.48997000000000002</v>
      </c>
      <c r="H65" s="159">
        <v>-3</v>
      </c>
      <c r="I65" s="159">
        <v>0</v>
      </c>
      <c r="J65" s="158">
        <v>8.2580000000000001E-2</v>
      </c>
      <c r="K65" s="157" t="s">
        <v>411</v>
      </c>
    </row>
    <row r="66" spans="1:11" s="58" customFormat="1" ht="14.85" customHeight="1" x14ac:dyDescent="0.15">
      <c r="A66" s="154">
        <v>-395990</v>
      </c>
      <c r="B66" s="155">
        <v>10</v>
      </c>
      <c r="C66" s="154">
        <v>262</v>
      </c>
      <c r="D66" s="156" t="s">
        <v>410</v>
      </c>
      <c r="E66" s="157" t="s">
        <v>412</v>
      </c>
      <c r="F66" s="157" t="s">
        <v>407</v>
      </c>
      <c r="G66" s="158">
        <v>-17.22936</v>
      </c>
      <c r="H66" s="159">
        <v>-4</v>
      </c>
      <c r="I66" s="159">
        <v>0</v>
      </c>
      <c r="J66" s="158">
        <v>0.17152999999999999</v>
      </c>
      <c r="K66" s="157" t="s">
        <v>408</v>
      </c>
    </row>
    <row r="67" spans="1:11" s="58" customFormat="1" ht="14.85" customHeight="1" x14ac:dyDescent="0.15">
      <c r="A67" s="154">
        <v>-395990</v>
      </c>
      <c r="B67" s="155">
        <v>10</v>
      </c>
      <c r="C67" s="154">
        <v>262</v>
      </c>
      <c r="D67" s="156" t="s">
        <v>410</v>
      </c>
      <c r="E67" s="157" t="s">
        <v>412</v>
      </c>
      <c r="F67" s="157" t="s">
        <v>413</v>
      </c>
      <c r="G67" s="158">
        <v>44.768720000000002</v>
      </c>
      <c r="H67" s="159">
        <v>-3</v>
      </c>
      <c r="I67" s="159">
        <v>1</v>
      </c>
      <c r="J67" s="158">
        <v>246.14267000000001</v>
      </c>
      <c r="K67" s="157" t="s">
        <v>408</v>
      </c>
    </row>
    <row r="68" spans="1:11" s="58" customFormat="1" ht="14.85" customHeight="1" x14ac:dyDescent="0.15">
      <c r="A68" s="154">
        <v>-395990</v>
      </c>
      <c r="B68" s="155">
        <v>10</v>
      </c>
      <c r="C68" s="154">
        <v>262</v>
      </c>
      <c r="D68" s="156" t="s">
        <v>410</v>
      </c>
      <c r="E68" s="157" t="s">
        <v>412</v>
      </c>
      <c r="F68" s="157" t="s">
        <v>414</v>
      </c>
      <c r="G68" s="158">
        <v>-9.8516600000000007</v>
      </c>
      <c r="H68" s="159">
        <v>-3</v>
      </c>
      <c r="I68" s="159">
        <v>1</v>
      </c>
      <c r="J68" s="158">
        <v>10.00797</v>
      </c>
      <c r="K68" s="157" t="s">
        <v>411</v>
      </c>
    </row>
    <row r="69" spans="1:11" s="58" customFormat="1" ht="14.85" customHeight="1" x14ac:dyDescent="0.15">
      <c r="A69" s="154">
        <v>-395990</v>
      </c>
      <c r="B69" s="155">
        <v>10</v>
      </c>
      <c r="C69" s="154">
        <v>262</v>
      </c>
      <c r="D69" s="156" t="s">
        <v>410</v>
      </c>
      <c r="E69" s="157" t="s">
        <v>412</v>
      </c>
      <c r="F69" s="157" t="s">
        <v>414</v>
      </c>
      <c r="G69" s="158">
        <v>-101.56111</v>
      </c>
      <c r="H69" s="159">
        <v>-1</v>
      </c>
      <c r="I69" s="159">
        <v>0</v>
      </c>
      <c r="J69" s="158">
        <v>148.47778</v>
      </c>
      <c r="K69" s="157" t="s">
        <v>408</v>
      </c>
    </row>
    <row r="70" spans="1:11" s="58" customFormat="1" ht="14.85" customHeight="1" x14ac:dyDescent="0.15">
      <c r="A70" s="154">
        <v>-395990</v>
      </c>
      <c r="B70" s="155">
        <v>10</v>
      </c>
      <c r="C70" s="154">
        <v>262</v>
      </c>
      <c r="D70" s="156" t="s">
        <v>410</v>
      </c>
      <c r="E70" s="157" t="s">
        <v>412</v>
      </c>
      <c r="F70" s="157" t="s">
        <v>415</v>
      </c>
      <c r="G70" s="158">
        <v>-4.8600000000000003</v>
      </c>
      <c r="H70" s="159">
        <v>0</v>
      </c>
      <c r="I70" s="159">
        <v>0</v>
      </c>
      <c r="J70" s="158">
        <v>0.14000000000000001</v>
      </c>
      <c r="K70" s="157" t="s">
        <v>411</v>
      </c>
    </row>
    <row r="71" spans="1:11" s="58" customFormat="1" ht="14.85" customHeight="1" x14ac:dyDescent="0.15">
      <c r="A71" s="154">
        <v>-395990</v>
      </c>
      <c r="B71" s="155">
        <v>10</v>
      </c>
      <c r="C71" s="154">
        <v>262</v>
      </c>
      <c r="D71" s="156" t="s">
        <v>410</v>
      </c>
      <c r="E71" s="157" t="s">
        <v>412</v>
      </c>
      <c r="F71" s="157" t="s">
        <v>415</v>
      </c>
      <c r="G71" s="158">
        <v>0.96</v>
      </c>
      <c r="H71" s="159">
        <v>0</v>
      </c>
      <c r="I71" s="159">
        <v>0</v>
      </c>
      <c r="J71" s="158">
        <v>1.26</v>
      </c>
      <c r="K71" s="157" t="s">
        <v>408</v>
      </c>
    </row>
    <row r="72" spans="1:11" s="58" customFormat="1" ht="14.85" customHeight="1" x14ac:dyDescent="0.15">
      <c r="A72" s="154">
        <v>-395990</v>
      </c>
      <c r="B72" s="155">
        <v>10</v>
      </c>
      <c r="C72" s="154">
        <v>262</v>
      </c>
      <c r="D72" s="156" t="s">
        <v>410</v>
      </c>
      <c r="E72" s="157" t="s">
        <v>412</v>
      </c>
      <c r="F72" s="157" t="s">
        <v>416</v>
      </c>
      <c r="G72" s="158">
        <v>31.672550000000001</v>
      </c>
      <c r="H72" s="159">
        <v>0</v>
      </c>
      <c r="I72" s="159">
        <v>0</v>
      </c>
      <c r="J72" s="158">
        <v>31.672550000000001</v>
      </c>
      <c r="K72" s="157" t="s">
        <v>411</v>
      </c>
    </row>
    <row r="73" spans="1:11" s="58" customFormat="1" ht="14.85" customHeight="1" x14ac:dyDescent="0.15">
      <c r="A73" s="154">
        <v>-395990</v>
      </c>
      <c r="B73" s="155">
        <v>10</v>
      </c>
      <c r="C73" s="154">
        <v>262</v>
      </c>
      <c r="D73" s="156" t="s">
        <v>410</v>
      </c>
      <c r="E73" s="157" t="s">
        <v>412</v>
      </c>
      <c r="F73" s="157" t="s">
        <v>416</v>
      </c>
      <c r="G73" s="158">
        <v>17.159320000000001</v>
      </c>
      <c r="H73" s="159">
        <v>-2</v>
      </c>
      <c r="I73" s="159">
        <v>0</v>
      </c>
      <c r="J73" s="158">
        <v>31.637329999999999</v>
      </c>
      <c r="K73" s="157" t="s">
        <v>408</v>
      </c>
    </row>
    <row r="74" spans="1:11" s="58" customFormat="1" ht="14.85" customHeight="1" x14ac:dyDescent="0.15">
      <c r="A74" s="154">
        <v>-395990</v>
      </c>
      <c r="B74" s="155">
        <v>10</v>
      </c>
      <c r="C74" s="154">
        <v>262</v>
      </c>
      <c r="D74" s="156" t="s">
        <v>410</v>
      </c>
      <c r="E74" s="157" t="s">
        <v>417</v>
      </c>
      <c r="F74" s="157" t="s">
        <v>418</v>
      </c>
      <c r="G74" s="158">
        <v>-20.789650000000002</v>
      </c>
      <c r="H74" s="159">
        <v>-1</v>
      </c>
      <c r="I74" s="159">
        <v>0</v>
      </c>
      <c r="J74" s="158">
        <v>0.36</v>
      </c>
      <c r="K74" s="157" t="s">
        <v>411</v>
      </c>
    </row>
    <row r="75" spans="1:11" s="58" customFormat="1" ht="14.85" customHeight="1" x14ac:dyDescent="0.15">
      <c r="A75" s="154">
        <v>-395990</v>
      </c>
      <c r="B75" s="155">
        <v>10</v>
      </c>
      <c r="C75" s="154">
        <v>262</v>
      </c>
      <c r="D75" s="156" t="s">
        <v>410</v>
      </c>
      <c r="E75" s="157" t="s">
        <v>417</v>
      </c>
      <c r="F75" s="157" t="s">
        <v>418</v>
      </c>
      <c r="G75" s="158">
        <v>0.69</v>
      </c>
      <c r="H75" s="159">
        <v>0</v>
      </c>
      <c r="I75" s="159">
        <v>0</v>
      </c>
      <c r="J75" s="158">
        <v>0.69</v>
      </c>
      <c r="K75" s="157" t="s">
        <v>408</v>
      </c>
    </row>
    <row r="76" spans="1:11" s="58" customFormat="1" ht="14.85" customHeight="1" x14ac:dyDescent="0.15">
      <c r="A76" s="154">
        <v>-395990</v>
      </c>
      <c r="B76" s="155">
        <v>10</v>
      </c>
      <c r="C76" s="154">
        <v>262</v>
      </c>
      <c r="D76" s="156" t="s">
        <v>410</v>
      </c>
      <c r="E76" s="157" t="s">
        <v>417</v>
      </c>
      <c r="F76" s="157" t="s">
        <v>407</v>
      </c>
      <c r="G76" s="158">
        <v>0.86592999999999998</v>
      </c>
      <c r="H76" s="159">
        <v>0</v>
      </c>
      <c r="I76" s="159">
        <v>0</v>
      </c>
      <c r="J76" s="158">
        <v>2.09843</v>
      </c>
      <c r="K76" s="157" t="s">
        <v>411</v>
      </c>
    </row>
    <row r="77" spans="1:11" s="58" customFormat="1" ht="14.85" customHeight="1" x14ac:dyDescent="0.15">
      <c r="A77" s="154">
        <v>-395990</v>
      </c>
      <c r="B77" s="155">
        <v>10</v>
      </c>
      <c r="C77" s="154">
        <v>262</v>
      </c>
      <c r="D77" s="156" t="s">
        <v>410</v>
      </c>
      <c r="E77" s="157" t="s">
        <v>417</v>
      </c>
      <c r="F77" s="157" t="s">
        <v>407</v>
      </c>
      <c r="G77" s="158">
        <v>0.79071000000000002</v>
      </c>
      <c r="H77" s="159">
        <v>0</v>
      </c>
      <c r="I77" s="159">
        <v>0</v>
      </c>
      <c r="J77" s="158">
        <v>0.93071000000000004</v>
      </c>
      <c r="K77" s="157" t="s">
        <v>408</v>
      </c>
    </row>
    <row r="78" spans="1:11" s="58" customFormat="1" ht="14.85" customHeight="1" x14ac:dyDescent="0.15">
      <c r="A78" s="154">
        <v>-395990</v>
      </c>
      <c r="B78" s="155">
        <v>10</v>
      </c>
      <c r="C78" s="154">
        <v>262</v>
      </c>
      <c r="D78" s="156" t="s">
        <v>410</v>
      </c>
      <c r="E78" s="157" t="s">
        <v>419</v>
      </c>
      <c r="F78" s="157" t="s">
        <v>414</v>
      </c>
      <c r="G78" s="158">
        <v>-7.0890000000000004</v>
      </c>
      <c r="H78" s="159">
        <v>-2</v>
      </c>
      <c r="I78" s="159">
        <v>0</v>
      </c>
      <c r="J78" s="158">
        <v>61.939830000000001</v>
      </c>
      <c r="K78" s="157" t="s">
        <v>411</v>
      </c>
    </row>
    <row r="79" spans="1:11" s="58" customFormat="1" ht="14.85" customHeight="1" x14ac:dyDescent="0.15">
      <c r="A79" s="154">
        <v>-395990</v>
      </c>
      <c r="B79" s="155">
        <v>10</v>
      </c>
      <c r="C79" s="154">
        <v>262</v>
      </c>
      <c r="D79" s="156" t="s">
        <v>410</v>
      </c>
      <c r="E79" s="157" t="s">
        <v>419</v>
      </c>
      <c r="F79" s="157" t="s">
        <v>414</v>
      </c>
      <c r="G79" s="158">
        <v>-8.5999099999999995</v>
      </c>
      <c r="H79" s="159">
        <v>-1</v>
      </c>
      <c r="I79" s="159">
        <v>0</v>
      </c>
      <c r="J79" s="158">
        <v>64.931910000000002</v>
      </c>
      <c r="K79" s="157" t="s">
        <v>408</v>
      </c>
    </row>
    <row r="80" spans="1:11" s="58" customFormat="1" ht="14.85" customHeight="1" x14ac:dyDescent="0.15">
      <c r="A80" s="154">
        <v>-395988</v>
      </c>
      <c r="B80" s="155">
        <v>12</v>
      </c>
      <c r="C80" s="154">
        <v>262</v>
      </c>
      <c r="D80" s="156" t="s">
        <v>410</v>
      </c>
      <c r="E80" s="157" t="s">
        <v>412</v>
      </c>
      <c r="F80" s="157" t="s">
        <v>407</v>
      </c>
      <c r="G80" s="158">
        <v>-0.98423000000000005</v>
      </c>
      <c r="H80" s="159">
        <v>-1</v>
      </c>
      <c r="I80" s="159">
        <v>0</v>
      </c>
      <c r="J80" s="158">
        <v>0.55323</v>
      </c>
      <c r="K80" s="157" t="s">
        <v>411</v>
      </c>
    </row>
    <row r="81" spans="1:11" s="58" customFormat="1" ht="14.85" customHeight="1" x14ac:dyDescent="0.15">
      <c r="A81" s="154">
        <v>-395988</v>
      </c>
      <c r="B81" s="155">
        <v>12</v>
      </c>
      <c r="C81" s="154">
        <v>262</v>
      </c>
      <c r="D81" s="156" t="s">
        <v>410</v>
      </c>
      <c r="E81" s="157" t="s">
        <v>412</v>
      </c>
      <c r="F81" s="157" t="s">
        <v>407</v>
      </c>
      <c r="G81" s="158">
        <v>-19.989599999999999</v>
      </c>
      <c r="H81" s="159">
        <v>-4</v>
      </c>
      <c r="I81" s="159">
        <v>0</v>
      </c>
      <c r="J81" s="158">
        <v>0.95642000000000005</v>
      </c>
      <c r="K81" s="157" t="s">
        <v>408</v>
      </c>
    </row>
    <row r="82" spans="1:11" s="58" customFormat="1" ht="14.85" customHeight="1" x14ac:dyDescent="0.15">
      <c r="A82" s="154">
        <v>-395988</v>
      </c>
      <c r="B82" s="155">
        <v>12</v>
      </c>
      <c r="C82" s="154">
        <v>262</v>
      </c>
      <c r="D82" s="156" t="s">
        <v>410</v>
      </c>
      <c r="E82" s="157" t="s">
        <v>412</v>
      </c>
      <c r="F82" s="157" t="s">
        <v>413</v>
      </c>
      <c r="G82" s="158">
        <v>-69.554329999999993</v>
      </c>
      <c r="H82" s="159">
        <v>-1</v>
      </c>
      <c r="I82" s="159">
        <v>0</v>
      </c>
      <c r="J82" s="158">
        <v>42.16234</v>
      </c>
      <c r="K82" s="157" t="s">
        <v>408</v>
      </c>
    </row>
    <row r="83" spans="1:11" s="58" customFormat="1" ht="14.85" customHeight="1" x14ac:dyDescent="0.15">
      <c r="A83" s="154">
        <v>-395988</v>
      </c>
      <c r="B83" s="155">
        <v>12</v>
      </c>
      <c r="C83" s="154">
        <v>262</v>
      </c>
      <c r="D83" s="156" t="s">
        <v>410</v>
      </c>
      <c r="E83" s="157" t="s">
        <v>412</v>
      </c>
      <c r="F83" s="157" t="s">
        <v>414</v>
      </c>
      <c r="G83" s="158">
        <v>-17.698399999999999</v>
      </c>
      <c r="H83" s="159">
        <v>-3</v>
      </c>
      <c r="I83" s="159">
        <v>0</v>
      </c>
      <c r="J83" s="158">
        <v>3.4350800000000001</v>
      </c>
      <c r="K83" s="157" t="s">
        <v>411</v>
      </c>
    </row>
    <row r="84" spans="1:11" s="58" customFormat="1" ht="14.85" customHeight="1" x14ac:dyDescent="0.15">
      <c r="A84" s="154">
        <v>-395988</v>
      </c>
      <c r="B84" s="155">
        <v>12</v>
      </c>
      <c r="C84" s="154">
        <v>262</v>
      </c>
      <c r="D84" s="156" t="s">
        <v>410</v>
      </c>
      <c r="E84" s="157" t="s">
        <v>412</v>
      </c>
      <c r="F84" s="157" t="s">
        <v>414</v>
      </c>
      <c r="G84" s="158">
        <v>-1.83266</v>
      </c>
      <c r="H84" s="159">
        <v>-3</v>
      </c>
      <c r="I84" s="159">
        <v>0</v>
      </c>
      <c r="J84" s="158">
        <v>12.5246</v>
      </c>
      <c r="K84" s="157" t="s">
        <v>408</v>
      </c>
    </row>
    <row r="85" spans="1:11" s="58" customFormat="1" ht="14.85" customHeight="1" x14ac:dyDescent="0.15">
      <c r="A85" s="154">
        <v>-395988</v>
      </c>
      <c r="B85" s="155">
        <v>12</v>
      </c>
      <c r="C85" s="154">
        <v>262</v>
      </c>
      <c r="D85" s="156" t="s">
        <v>410</v>
      </c>
      <c r="E85" s="157" t="s">
        <v>412</v>
      </c>
      <c r="F85" s="157" t="s">
        <v>415</v>
      </c>
      <c r="G85" s="158">
        <v>-0.24</v>
      </c>
      <c r="H85" s="159">
        <v>0</v>
      </c>
      <c r="I85" s="159">
        <v>0</v>
      </c>
      <c r="J85" s="158">
        <v>0</v>
      </c>
      <c r="K85" s="157" t="s">
        <v>408</v>
      </c>
    </row>
    <row r="86" spans="1:11" s="58" customFormat="1" ht="14.85" customHeight="1" x14ac:dyDescent="0.15">
      <c r="A86" s="154">
        <v>-395988</v>
      </c>
      <c r="B86" s="155">
        <v>12</v>
      </c>
      <c r="C86" s="154">
        <v>262</v>
      </c>
      <c r="D86" s="156" t="s">
        <v>410</v>
      </c>
      <c r="E86" s="157" t="s">
        <v>412</v>
      </c>
      <c r="F86" s="157" t="s">
        <v>416</v>
      </c>
      <c r="G86" s="158">
        <v>-6.0692899999999996</v>
      </c>
      <c r="H86" s="159">
        <v>-2</v>
      </c>
      <c r="I86" s="159">
        <v>0</v>
      </c>
      <c r="J86" s="158">
        <v>1.64473</v>
      </c>
      <c r="K86" s="157" t="s">
        <v>411</v>
      </c>
    </row>
    <row r="87" spans="1:11" s="58" customFormat="1" ht="14.85" customHeight="1" x14ac:dyDescent="0.15">
      <c r="A87" s="154">
        <v>-395988</v>
      </c>
      <c r="B87" s="155">
        <v>12</v>
      </c>
      <c r="C87" s="154">
        <v>262</v>
      </c>
      <c r="D87" s="156" t="s">
        <v>410</v>
      </c>
      <c r="E87" s="157" t="s">
        <v>412</v>
      </c>
      <c r="F87" s="157" t="s">
        <v>416</v>
      </c>
      <c r="G87" s="158">
        <v>-28.490939999999998</v>
      </c>
      <c r="H87" s="159">
        <v>-2</v>
      </c>
      <c r="I87" s="159">
        <v>0</v>
      </c>
      <c r="J87" s="158">
        <v>3.4589500000000002</v>
      </c>
      <c r="K87" s="157" t="s">
        <v>408</v>
      </c>
    </row>
    <row r="88" spans="1:11" s="58" customFormat="1" ht="14.85" customHeight="1" x14ac:dyDescent="0.15">
      <c r="A88" s="154">
        <v>-395988</v>
      </c>
      <c r="B88" s="155">
        <v>12</v>
      </c>
      <c r="C88" s="154">
        <v>262</v>
      </c>
      <c r="D88" s="156" t="s">
        <v>410</v>
      </c>
      <c r="E88" s="157" t="s">
        <v>417</v>
      </c>
      <c r="F88" s="157" t="s">
        <v>418</v>
      </c>
      <c r="G88" s="158">
        <v>-3.8</v>
      </c>
      <c r="H88" s="159">
        <v>0</v>
      </c>
      <c r="I88" s="159">
        <v>0</v>
      </c>
      <c r="J88" s="158">
        <v>1.2</v>
      </c>
      <c r="K88" s="157" t="s">
        <v>411</v>
      </c>
    </row>
    <row r="89" spans="1:11" s="58" customFormat="1" ht="14.85" customHeight="1" x14ac:dyDescent="0.15">
      <c r="A89" s="154">
        <v>-395988</v>
      </c>
      <c r="B89" s="155">
        <v>12</v>
      </c>
      <c r="C89" s="154">
        <v>262</v>
      </c>
      <c r="D89" s="156" t="s">
        <v>410</v>
      </c>
      <c r="E89" s="157" t="s">
        <v>417</v>
      </c>
      <c r="F89" s="157" t="s">
        <v>418</v>
      </c>
      <c r="G89" s="158">
        <v>0.36</v>
      </c>
      <c r="H89" s="159">
        <v>0</v>
      </c>
      <c r="I89" s="159">
        <v>0</v>
      </c>
      <c r="J89" s="158">
        <v>0.36</v>
      </c>
      <c r="K89" s="157" t="s">
        <v>408</v>
      </c>
    </row>
    <row r="90" spans="1:11" s="58" customFormat="1" ht="14.85" customHeight="1" x14ac:dyDescent="0.15">
      <c r="A90" s="154">
        <v>-395988</v>
      </c>
      <c r="B90" s="155">
        <v>12</v>
      </c>
      <c r="C90" s="154">
        <v>262</v>
      </c>
      <c r="D90" s="156" t="s">
        <v>410</v>
      </c>
      <c r="E90" s="157" t="s">
        <v>417</v>
      </c>
      <c r="F90" s="157" t="s">
        <v>407</v>
      </c>
      <c r="G90" s="158">
        <v>2.2020000000000001E-2</v>
      </c>
      <c r="H90" s="159">
        <v>0</v>
      </c>
      <c r="I90" s="159">
        <v>0</v>
      </c>
      <c r="J90" s="158">
        <v>5.0020000000000002E-2</v>
      </c>
      <c r="K90" s="157" t="s">
        <v>411</v>
      </c>
    </row>
    <row r="91" spans="1:11" s="58" customFormat="1" ht="14.85" customHeight="1" x14ac:dyDescent="0.15">
      <c r="A91" s="154">
        <v>-395988</v>
      </c>
      <c r="B91" s="155">
        <v>12</v>
      </c>
      <c r="C91" s="154">
        <v>262</v>
      </c>
      <c r="D91" s="156" t="s">
        <v>410</v>
      </c>
      <c r="E91" s="157" t="s">
        <v>417</v>
      </c>
      <c r="F91" s="157" t="s">
        <v>407</v>
      </c>
      <c r="G91" s="158">
        <v>-1.7080000000000001E-2</v>
      </c>
      <c r="H91" s="159">
        <v>-4</v>
      </c>
      <c r="I91" s="159">
        <v>0</v>
      </c>
      <c r="J91" s="158">
        <v>0.2036</v>
      </c>
      <c r="K91" s="157" t="s">
        <v>408</v>
      </c>
    </row>
    <row r="92" spans="1:11" s="58" customFormat="1" ht="14.85" customHeight="1" x14ac:dyDescent="0.15">
      <c r="A92" s="154">
        <v>-395988</v>
      </c>
      <c r="B92" s="155">
        <v>12</v>
      </c>
      <c r="C92" s="154">
        <v>262</v>
      </c>
      <c r="D92" s="156" t="s">
        <v>410</v>
      </c>
      <c r="E92" s="157" t="s">
        <v>419</v>
      </c>
      <c r="F92" s="157" t="s">
        <v>414</v>
      </c>
      <c r="G92" s="158">
        <v>-5.2172299999999998</v>
      </c>
      <c r="H92" s="159">
        <v>-3</v>
      </c>
      <c r="I92" s="159">
        <v>1</v>
      </c>
      <c r="J92" s="158">
        <v>98.705770000000001</v>
      </c>
      <c r="K92" s="157" t="s">
        <v>411</v>
      </c>
    </row>
    <row r="93" spans="1:11" s="58" customFormat="1" ht="14.85" customHeight="1" x14ac:dyDescent="0.15">
      <c r="A93" s="154">
        <v>-395988</v>
      </c>
      <c r="B93" s="155">
        <v>12</v>
      </c>
      <c r="C93" s="154">
        <v>262</v>
      </c>
      <c r="D93" s="156" t="s">
        <v>410</v>
      </c>
      <c r="E93" s="157" t="s">
        <v>419</v>
      </c>
      <c r="F93" s="157" t="s">
        <v>414</v>
      </c>
      <c r="G93" s="158">
        <v>-43.605609999999999</v>
      </c>
      <c r="H93" s="159">
        <v>-2</v>
      </c>
      <c r="I93" s="159">
        <v>0</v>
      </c>
      <c r="J93" s="158">
        <v>60.859659999999998</v>
      </c>
      <c r="K93" s="157" t="s">
        <v>408</v>
      </c>
    </row>
    <row r="94" spans="1:11" s="58" customFormat="1" ht="14.85" customHeight="1" x14ac:dyDescent="0.15">
      <c r="A94" s="154">
        <v>-395985</v>
      </c>
      <c r="B94" s="155">
        <v>14</v>
      </c>
      <c r="C94" s="154">
        <v>262</v>
      </c>
      <c r="D94" s="156" t="s">
        <v>410</v>
      </c>
      <c r="E94" s="157" t="s">
        <v>412</v>
      </c>
      <c r="F94" s="157" t="s">
        <v>407</v>
      </c>
      <c r="G94" s="158">
        <v>-1.07698</v>
      </c>
      <c r="H94" s="159">
        <v>-3</v>
      </c>
      <c r="I94" s="159">
        <v>0</v>
      </c>
      <c r="J94" s="158">
        <v>9.9510000000000001E-2</v>
      </c>
      <c r="K94" s="157" t="s">
        <v>411</v>
      </c>
    </row>
    <row r="95" spans="1:11" s="58" customFormat="1" ht="14.85" customHeight="1" x14ac:dyDescent="0.15">
      <c r="A95" s="154">
        <v>-395985</v>
      </c>
      <c r="B95" s="155">
        <v>14</v>
      </c>
      <c r="C95" s="154">
        <v>262</v>
      </c>
      <c r="D95" s="156" t="s">
        <v>410</v>
      </c>
      <c r="E95" s="157" t="s">
        <v>412</v>
      </c>
      <c r="F95" s="157" t="s">
        <v>407</v>
      </c>
      <c r="G95" s="158">
        <v>0.56333999999999995</v>
      </c>
      <c r="H95" s="159">
        <v>0</v>
      </c>
      <c r="I95" s="159">
        <v>0</v>
      </c>
      <c r="J95" s="158">
        <v>10.263339999999999</v>
      </c>
      <c r="K95" s="157" t="s">
        <v>408</v>
      </c>
    </row>
    <row r="96" spans="1:11" s="58" customFormat="1" ht="14.85" customHeight="1" x14ac:dyDescent="0.15">
      <c r="A96" s="154">
        <v>-395985</v>
      </c>
      <c r="B96" s="155">
        <v>14</v>
      </c>
      <c r="C96" s="154">
        <v>262</v>
      </c>
      <c r="D96" s="156" t="s">
        <v>410</v>
      </c>
      <c r="E96" s="157" t="s">
        <v>412</v>
      </c>
      <c r="F96" s="157" t="s">
        <v>413</v>
      </c>
      <c r="G96" s="158">
        <v>-29.74962</v>
      </c>
      <c r="H96" s="159">
        <v>0</v>
      </c>
      <c r="I96" s="159">
        <v>1</v>
      </c>
      <c r="J96" s="158">
        <v>264.72008</v>
      </c>
      <c r="K96" s="157" t="s">
        <v>408</v>
      </c>
    </row>
    <row r="97" spans="1:11" s="58" customFormat="1" ht="14.85" customHeight="1" x14ac:dyDescent="0.15">
      <c r="A97" s="154">
        <v>-395985</v>
      </c>
      <c r="B97" s="155">
        <v>14</v>
      </c>
      <c r="C97" s="154">
        <v>262</v>
      </c>
      <c r="D97" s="156" t="s">
        <v>410</v>
      </c>
      <c r="E97" s="157" t="s">
        <v>412</v>
      </c>
      <c r="F97" s="157" t="s">
        <v>414</v>
      </c>
      <c r="G97" s="158">
        <v>1.3254999999999999</v>
      </c>
      <c r="H97" s="159">
        <v>-8</v>
      </c>
      <c r="I97" s="159">
        <v>1</v>
      </c>
      <c r="J97" s="158">
        <v>103.55893</v>
      </c>
      <c r="K97" s="157" t="s">
        <v>411</v>
      </c>
    </row>
    <row r="98" spans="1:11" s="58" customFormat="1" ht="14.85" customHeight="1" x14ac:dyDescent="0.15">
      <c r="A98" s="154">
        <v>-395985</v>
      </c>
      <c r="B98" s="155">
        <v>14</v>
      </c>
      <c r="C98" s="154">
        <v>262</v>
      </c>
      <c r="D98" s="156" t="s">
        <v>410</v>
      </c>
      <c r="E98" s="157" t="s">
        <v>412</v>
      </c>
      <c r="F98" s="157" t="s">
        <v>414</v>
      </c>
      <c r="G98" s="158">
        <v>-20.401540000000001</v>
      </c>
      <c r="H98" s="159">
        <v>-2</v>
      </c>
      <c r="I98" s="159">
        <v>1</v>
      </c>
      <c r="J98" s="158">
        <v>27.304130000000001</v>
      </c>
      <c r="K98" s="157" t="s">
        <v>408</v>
      </c>
    </row>
    <row r="99" spans="1:11" s="58" customFormat="1" ht="14.85" customHeight="1" x14ac:dyDescent="0.15">
      <c r="A99" s="154">
        <v>-395985</v>
      </c>
      <c r="B99" s="155">
        <v>14</v>
      </c>
      <c r="C99" s="154">
        <v>262</v>
      </c>
      <c r="D99" s="156" t="s">
        <v>410</v>
      </c>
      <c r="E99" s="157" t="s">
        <v>412</v>
      </c>
      <c r="F99" s="157" t="s">
        <v>415</v>
      </c>
      <c r="G99" s="158">
        <v>-0.4</v>
      </c>
      <c r="H99" s="159">
        <v>0</v>
      </c>
      <c r="I99" s="159">
        <v>0</v>
      </c>
      <c r="J99" s="158">
        <v>0</v>
      </c>
      <c r="K99" s="157" t="s">
        <v>411</v>
      </c>
    </row>
    <row r="100" spans="1:11" s="58" customFormat="1" ht="14.85" customHeight="1" x14ac:dyDescent="0.15">
      <c r="A100" s="154">
        <v>-395985</v>
      </c>
      <c r="B100" s="155">
        <v>14</v>
      </c>
      <c r="C100" s="154">
        <v>262</v>
      </c>
      <c r="D100" s="156" t="s">
        <v>410</v>
      </c>
      <c r="E100" s="157" t="s">
        <v>412</v>
      </c>
      <c r="F100" s="157" t="s">
        <v>416</v>
      </c>
      <c r="G100" s="158">
        <v>-1.5573699999999999</v>
      </c>
      <c r="H100" s="159">
        <v>-3</v>
      </c>
      <c r="I100" s="159">
        <v>0</v>
      </c>
      <c r="J100" s="158">
        <v>13.44806</v>
      </c>
      <c r="K100" s="157" t="s">
        <v>411</v>
      </c>
    </row>
    <row r="101" spans="1:11" s="58" customFormat="1" ht="14.85" customHeight="1" x14ac:dyDescent="0.15">
      <c r="A101" s="154">
        <v>-395985</v>
      </c>
      <c r="B101" s="155">
        <v>14</v>
      </c>
      <c r="C101" s="154">
        <v>262</v>
      </c>
      <c r="D101" s="156" t="s">
        <v>410</v>
      </c>
      <c r="E101" s="157" t="s">
        <v>412</v>
      </c>
      <c r="F101" s="157" t="s">
        <v>416</v>
      </c>
      <c r="G101" s="158">
        <v>-16.223700000000001</v>
      </c>
      <c r="H101" s="159">
        <v>-1</v>
      </c>
      <c r="I101" s="159">
        <v>0</v>
      </c>
      <c r="J101" s="158">
        <v>13.4953</v>
      </c>
      <c r="K101" s="157" t="s">
        <v>408</v>
      </c>
    </row>
    <row r="102" spans="1:11" s="58" customFormat="1" ht="14.85" customHeight="1" x14ac:dyDescent="0.15">
      <c r="A102" s="154">
        <v>-395985</v>
      </c>
      <c r="B102" s="155">
        <v>14</v>
      </c>
      <c r="C102" s="154">
        <v>262</v>
      </c>
      <c r="D102" s="156" t="s">
        <v>410</v>
      </c>
      <c r="E102" s="157" t="s">
        <v>417</v>
      </c>
      <c r="F102" s="157" t="s">
        <v>418</v>
      </c>
      <c r="G102" s="158">
        <v>1.4850000000000001</v>
      </c>
      <c r="H102" s="159">
        <v>0</v>
      </c>
      <c r="I102" s="159">
        <v>0</v>
      </c>
      <c r="J102" s="158">
        <v>1.4850000000000001</v>
      </c>
      <c r="K102" s="157" t="s">
        <v>411</v>
      </c>
    </row>
    <row r="103" spans="1:11" s="58" customFormat="1" ht="14.85" customHeight="1" x14ac:dyDescent="0.15">
      <c r="A103" s="154">
        <v>-395985</v>
      </c>
      <c r="B103" s="155">
        <v>14</v>
      </c>
      <c r="C103" s="154">
        <v>262</v>
      </c>
      <c r="D103" s="156" t="s">
        <v>410</v>
      </c>
      <c r="E103" s="157" t="s">
        <v>417</v>
      </c>
      <c r="F103" s="157" t="s">
        <v>418</v>
      </c>
      <c r="G103" s="158">
        <v>-0.18845999999999999</v>
      </c>
      <c r="H103" s="159">
        <v>-1</v>
      </c>
      <c r="I103" s="159">
        <v>0</v>
      </c>
      <c r="J103" s="158">
        <v>0.1</v>
      </c>
      <c r="K103" s="157" t="s">
        <v>408</v>
      </c>
    </row>
    <row r="104" spans="1:11" s="58" customFormat="1" ht="14.85" customHeight="1" x14ac:dyDescent="0.15">
      <c r="A104" s="154">
        <v>-395985</v>
      </c>
      <c r="B104" s="155">
        <v>14</v>
      </c>
      <c r="C104" s="154">
        <v>262</v>
      </c>
      <c r="D104" s="156" t="s">
        <v>410</v>
      </c>
      <c r="E104" s="157" t="s">
        <v>417</v>
      </c>
      <c r="F104" s="157" t="s">
        <v>407</v>
      </c>
      <c r="G104" s="158">
        <v>-16.704080000000001</v>
      </c>
      <c r="H104" s="159">
        <v>-1</v>
      </c>
      <c r="I104" s="159">
        <v>0</v>
      </c>
      <c r="J104" s="158">
        <v>4.4979199999999997</v>
      </c>
      <c r="K104" s="157" t="s">
        <v>411</v>
      </c>
    </row>
    <row r="105" spans="1:11" s="58" customFormat="1" ht="14.85" customHeight="1" x14ac:dyDescent="0.15">
      <c r="A105" s="154">
        <v>-395985</v>
      </c>
      <c r="B105" s="155">
        <v>14</v>
      </c>
      <c r="C105" s="154">
        <v>262</v>
      </c>
      <c r="D105" s="156" t="s">
        <v>410</v>
      </c>
      <c r="E105" s="157" t="s">
        <v>417</v>
      </c>
      <c r="F105" s="157" t="s">
        <v>407</v>
      </c>
      <c r="G105" s="158">
        <v>1.3327</v>
      </c>
      <c r="H105" s="159">
        <v>-1</v>
      </c>
      <c r="I105" s="159">
        <v>0</v>
      </c>
      <c r="J105" s="158">
        <v>102.57472</v>
      </c>
      <c r="K105" s="157" t="s">
        <v>408</v>
      </c>
    </row>
    <row r="106" spans="1:11" s="58" customFormat="1" ht="14.85" customHeight="1" x14ac:dyDescent="0.15">
      <c r="A106" s="154">
        <v>-395985</v>
      </c>
      <c r="B106" s="155">
        <v>14</v>
      </c>
      <c r="C106" s="154">
        <v>262</v>
      </c>
      <c r="D106" s="156" t="s">
        <v>410</v>
      </c>
      <c r="E106" s="157" t="s">
        <v>419</v>
      </c>
      <c r="F106" s="157" t="s">
        <v>414</v>
      </c>
      <c r="G106" s="158">
        <v>14.543990000000001</v>
      </c>
      <c r="H106" s="159">
        <v>-2</v>
      </c>
      <c r="I106" s="159">
        <v>1</v>
      </c>
      <c r="J106" s="158">
        <v>74.627960000000002</v>
      </c>
      <c r="K106" s="157" t="s">
        <v>411</v>
      </c>
    </row>
    <row r="107" spans="1:11" s="58" customFormat="1" ht="14.85" customHeight="1" x14ac:dyDescent="0.15">
      <c r="A107" s="154">
        <v>-395985</v>
      </c>
      <c r="B107" s="155">
        <v>14</v>
      </c>
      <c r="C107" s="154">
        <v>262</v>
      </c>
      <c r="D107" s="156" t="s">
        <v>410</v>
      </c>
      <c r="E107" s="157" t="s">
        <v>419</v>
      </c>
      <c r="F107" s="157" t="s">
        <v>414</v>
      </c>
      <c r="G107" s="158">
        <v>-29.379200000000001</v>
      </c>
      <c r="H107" s="159">
        <v>-1</v>
      </c>
      <c r="I107" s="159">
        <v>0</v>
      </c>
      <c r="J107" s="158">
        <v>24.484089999999998</v>
      </c>
      <c r="K107" s="157" t="s">
        <v>408</v>
      </c>
    </row>
    <row r="108" spans="1:11" s="58" customFormat="1" ht="14.85" customHeight="1" x14ac:dyDescent="0.15">
      <c r="A108" s="154">
        <v>-395985</v>
      </c>
      <c r="B108" s="155">
        <v>15</v>
      </c>
      <c r="C108" s="154">
        <v>262</v>
      </c>
      <c r="D108" s="156" t="s">
        <v>410</v>
      </c>
      <c r="E108" s="157" t="s">
        <v>412</v>
      </c>
      <c r="F108" s="157" t="s">
        <v>407</v>
      </c>
      <c r="G108" s="158">
        <v>-3.7095099999999999</v>
      </c>
      <c r="H108" s="159">
        <v>-3</v>
      </c>
      <c r="I108" s="159">
        <v>0</v>
      </c>
      <c r="J108" s="158">
        <v>10.63977</v>
      </c>
      <c r="K108" s="157" t="s">
        <v>411</v>
      </c>
    </row>
    <row r="109" spans="1:11" s="58" customFormat="1" ht="14.85" customHeight="1" x14ac:dyDescent="0.15">
      <c r="A109" s="154">
        <v>-395985</v>
      </c>
      <c r="B109" s="155">
        <v>15</v>
      </c>
      <c r="C109" s="154">
        <v>262</v>
      </c>
      <c r="D109" s="156" t="s">
        <v>410</v>
      </c>
      <c r="E109" s="157" t="s">
        <v>412</v>
      </c>
      <c r="F109" s="157" t="s">
        <v>407</v>
      </c>
      <c r="G109" s="158">
        <v>-14.811210000000001</v>
      </c>
      <c r="H109" s="159">
        <v>-8</v>
      </c>
      <c r="I109" s="159">
        <v>0</v>
      </c>
      <c r="J109" s="158">
        <v>4.09809</v>
      </c>
      <c r="K109" s="157" t="s">
        <v>408</v>
      </c>
    </row>
    <row r="110" spans="1:11" s="58" customFormat="1" ht="14.85" customHeight="1" x14ac:dyDescent="0.15">
      <c r="A110" s="154">
        <v>-395985</v>
      </c>
      <c r="B110" s="155">
        <v>15</v>
      </c>
      <c r="C110" s="154">
        <v>262</v>
      </c>
      <c r="D110" s="156" t="s">
        <v>410</v>
      </c>
      <c r="E110" s="157" t="s">
        <v>412</v>
      </c>
      <c r="F110" s="157" t="s">
        <v>413</v>
      </c>
      <c r="G110" s="158">
        <v>-129.84603000000001</v>
      </c>
      <c r="H110" s="159">
        <v>2</v>
      </c>
      <c r="I110" s="159">
        <v>5</v>
      </c>
      <c r="J110" s="158">
        <v>195.66701</v>
      </c>
      <c r="K110" s="157" t="s">
        <v>408</v>
      </c>
    </row>
    <row r="111" spans="1:11" s="58" customFormat="1" ht="14.85" customHeight="1" x14ac:dyDescent="0.15">
      <c r="A111" s="154">
        <v>-395985</v>
      </c>
      <c r="B111" s="155">
        <v>15</v>
      </c>
      <c r="C111" s="154">
        <v>262</v>
      </c>
      <c r="D111" s="156" t="s">
        <v>410</v>
      </c>
      <c r="E111" s="157" t="s">
        <v>412</v>
      </c>
      <c r="F111" s="157" t="s">
        <v>414</v>
      </c>
      <c r="G111" s="158">
        <v>-14.35017</v>
      </c>
      <c r="H111" s="159">
        <v>-2</v>
      </c>
      <c r="I111" s="159">
        <v>1</v>
      </c>
      <c r="J111" s="158">
        <v>87.336010000000002</v>
      </c>
      <c r="K111" s="157" t="s">
        <v>411</v>
      </c>
    </row>
    <row r="112" spans="1:11" s="58" customFormat="1" ht="14.85" customHeight="1" x14ac:dyDescent="0.15">
      <c r="A112" s="154">
        <v>-395985</v>
      </c>
      <c r="B112" s="155">
        <v>15</v>
      </c>
      <c r="C112" s="154">
        <v>262</v>
      </c>
      <c r="D112" s="156" t="s">
        <v>410</v>
      </c>
      <c r="E112" s="157" t="s">
        <v>412</v>
      </c>
      <c r="F112" s="157" t="s">
        <v>414</v>
      </c>
      <c r="G112" s="158">
        <v>-27.839110000000002</v>
      </c>
      <c r="H112" s="159">
        <v>0</v>
      </c>
      <c r="I112" s="159">
        <v>2</v>
      </c>
      <c r="J112" s="158">
        <v>48.029640000000001</v>
      </c>
      <c r="K112" s="157" t="s">
        <v>408</v>
      </c>
    </row>
    <row r="113" spans="1:11" s="58" customFormat="1" ht="14.85" customHeight="1" x14ac:dyDescent="0.15">
      <c r="A113" s="154">
        <v>-395985</v>
      </c>
      <c r="B113" s="155">
        <v>15</v>
      </c>
      <c r="C113" s="154">
        <v>262</v>
      </c>
      <c r="D113" s="156" t="s">
        <v>410</v>
      </c>
      <c r="E113" s="157" t="s">
        <v>412</v>
      </c>
      <c r="F113" s="157" t="s">
        <v>415</v>
      </c>
      <c r="G113" s="158">
        <v>2</v>
      </c>
      <c r="H113" s="159">
        <v>0</v>
      </c>
      <c r="I113" s="159">
        <v>0</v>
      </c>
      <c r="J113" s="158">
        <v>2.02</v>
      </c>
      <c r="K113" s="157" t="s">
        <v>411</v>
      </c>
    </row>
    <row r="114" spans="1:11" s="58" customFormat="1" ht="14.85" customHeight="1" x14ac:dyDescent="0.15">
      <c r="A114" s="154">
        <v>-395985</v>
      </c>
      <c r="B114" s="155">
        <v>15</v>
      </c>
      <c r="C114" s="154">
        <v>262</v>
      </c>
      <c r="D114" s="156" t="s">
        <v>410</v>
      </c>
      <c r="E114" s="157" t="s">
        <v>412</v>
      </c>
      <c r="F114" s="157" t="s">
        <v>415</v>
      </c>
      <c r="G114" s="158">
        <v>1.42</v>
      </c>
      <c r="H114" s="159">
        <v>0</v>
      </c>
      <c r="I114" s="159">
        <v>0</v>
      </c>
      <c r="J114" s="158">
        <v>1.42</v>
      </c>
      <c r="K114" s="157" t="s">
        <v>408</v>
      </c>
    </row>
    <row r="115" spans="1:11" s="58" customFormat="1" ht="14.85" customHeight="1" x14ac:dyDescent="0.15">
      <c r="A115" s="154">
        <v>-395985</v>
      </c>
      <c r="B115" s="155">
        <v>15</v>
      </c>
      <c r="C115" s="154">
        <v>262</v>
      </c>
      <c r="D115" s="156" t="s">
        <v>410</v>
      </c>
      <c r="E115" s="157" t="s">
        <v>412</v>
      </c>
      <c r="F115" s="157" t="s">
        <v>416</v>
      </c>
      <c r="G115" s="158">
        <v>12.80616</v>
      </c>
      <c r="H115" s="159">
        <v>-1</v>
      </c>
      <c r="I115" s="159">
        <v>0</v>
      </c>
      <c r="J115" s="158">
        <v>18.6585</v>
      </c>
      <c r="K115" s="157" t="s">
        <v>411</v>
      </c>
    </row>
    <row r="116" spans="1:11" s="58" customFormat="1" ht="14.85" customHeight="1" x14ac:dyDescent="0.15">
      <c r="A116" s="154">
        <v>-395985</v>
      </c>
      <c r="B116" s="155">
        <v>15</v>
      </c>
      <c r="C116" s="154">
        <v>262</v>
      </c>
      <c r="D116" s="156" t="s">
        <v>410</v>
      </c>
      <c r="E116" s="157" t="s">
        <v>412</v>
      </c>
      <c r="F116" s="157" t="s">
        <v>416</v>
      </c>
      <c r="G116" s="158">
        <v>7.8300900000000002</v>
      </c>
      <c r="H116" s="159">
        <v>0</v>
      </c>
      <c r="I116" s="159">
        <v>0</v>
      </c>
      <c r="J116" s="158">
        <v>7.8300900000000002</v>
      </c>
      <c r="K116" s="157" t="s">
        <v>408</v>
      </c>
    </row>
    <row r="117" spans="1:11" s="58" customFormat="1" ht="14.85" customHeight="1" x14ac:dyDescent="0.15">
      <c r="A117" s="154">
        <v>-395985</v>
      </c>
      <c r="B117" s="155">
        <v>15</v>
      </c>
      <c r="C117" s="154">
        <v>262</v>
      </c>
      <c r="D117" s="156" t="s">
        <v>410</v>
      </c>
      <c r="E117" s="157" t="s">
        <v>417</v>
      </c>
      <c r="F117" s="157" t="s">
        <v>418</v>
      </c>
      <c r="G117" s="158">
        <v>8.58</v>
      </c>
      <c r="H117" s="159">
        <v>0</v>
      </c>
      <c r="I117" s="159">
        <v>0</v>
      </c>
      <c r="J117" s="158">
        <v>8.58</v>
      </c>
      <c r="K117" s="157" t="s">
        <v>411</v>
      </c>
    </row>
    <row r="118" spans="1:11" s="58" customFormat="1" ht="14.85" customHeight="1" x14ac:dyDescent="0.15">
      <c r="A118" s="154">
        <v>-395985</v>
      </c>
      <c r="B118" s="155">
        <v>15</v>
      </c>
      <c r="C118" s="154">
        <v>262</v>
      </c>
      <c r="D118" s="156" t="s">
        <v>410</v>
      </c>
      <c r="E118" s="157" t="s">
        <v>417</v>
      </c>
      <c r="F118" s="157" t="s">
        <v>418</v>
      </c>
      <c r="G118" s="158">
        <v>4.96</v>
      </c>
      <c r="H118" s="159">
        <v>1</v>
      </c>
      <c r="I118" s="159">
        <v>1</v>
      </c>
      <c r="J118" s="158">
        <v>4.96</v>
      </c>
      <c r="K118" s="157" t="s">
        <v>408</v>
      </c>
    </row>
    <row r="119" spans="1:11" s="58" customFormat="1" ht="14.85" customHeight="1" x14ac:dyDescent="0.15">
      <c r="A119" s="154">
        <v>-395985</v>
      </c>
      <c r="B119" s="155">
        <v>15</v>
      </c>
      <c r="C119" s="154">
        <v>262</v>
      </c>
      <c r="D119" s="156" t="s">
        <v>410</v>
      </c>
      <c r="E119" s="157" t="s">
        <v>417</v>
      </c>
      <c r="F119" s="157" t="s">
        <v>407</v>
      </c>
      <c r="G119" s="158">
        <v>0.34576000000000001</v>
      </c>
      <c r="H119" s="159">
        <v>0</v>
      </c>
      <c r="I119" s="159">
        <v>0</v>
      </c>
      <c r="J119" s="158">
        <v>0.43106</v>
      </c>
      <c r="K119" s="157" t="s">
        <v>411</v>
      </c>
    </row>
    <row r="120" spans="1:11" s="58" customFormat="1" ht="14.85" customHeight="1" x14ac:dyDescent="0.15">
      <c r="A120" s="154">
        <v>-395985</v>
      </c>
      <c r="B120" s="155">
        <v>15</v>
      </c>
      <c r="C120" s="154">
        <v>262</v>
      </c>
      <c r="D120" s="156" t="s">
        <v>410</v>
      </c>
      <c r="E120" s="157" t="s">
        <v>417</v>
      </c>
      <c r="F120" s="157" t="s">
        <v>407</v>
      </c>
      <c r="G120" s="158">
        <v>1.7175400000000001</v>
      </c>
      <c r="H120" s="159">
        <v>-2</v>
      </c>
      <c r="I120" s="159">
        <v>0</v>
      </c>
      <c r="J120" s="158">
        <v>8.3713300000000004</v>
      </c>
      <c r="K120" s="157" t="s">
        <v>408</v>
      </c>
    </row>
    <row r="121" spans="1:11" s="58" customFormat="1" ht="14.85" customHeight="1" x14ac:dyDescent="0.15">
      <c r="A121" s="154">
        <v>-395985</v>
      </c>
      <c r="B121" s="155">
        <v>15</v>
      </c>
      <c r="C121" s="154">
        <v>262</v>
      </c>
      <c r="D121" s="156" t="s">
        <v>410</v>
      </c>
      <c r="E121" s="157" t="s">
        <v>419</v>
      </c>
      <c r="F121" s="157" t="s">
        <v>414</v>
      </c>
      <c r="G121" s="158">
        <v>-7.0316400000000003</v>
      </c>
      <c r="H121" s="159">
        <v>-2</v>
      </c>
      <c r="I121" s="159">
        <v>0</v>
      </c>
      <c r="J121" s="158">
        <v>162.53277</v>
      </c>
      <c r="K121" s="157" t="s">
        <v>411</v>
      </c>
    </row>
    <row r="122" spans="1:11" s="58" customFormat="1" ht="14.85" customHeight="1" x14ac:dyDescent="0.15">
      <c r="A122" s="154">
        <v>-395985</v>
      </c>
      <c r="B122" s="155">
        <v>15</v>
      </c>
      <c r="C122" s="154">
        <v>262</v>
      </c>
      <c r="D122" s="156" t="s">
        <v>410</v>
      </c>
      <c r="E122" s="157" t="s">
        <v>419</v>
      </c>
      <c r="F122" s="157" t="s">
        <v>414</v>
      </c>
      <c r="G122" s="158">
        <v>-45.10257</v>
      </c>
      <c r="H122" s="159">
        <v>0</v>
      </c>
      <c r="I122" s="159">
        <v>2</v>
      </c>
      <c r="J122" s="158">
        <v>125.16264</v>
      </c>
      <c r="K122" s="157" t="s">
        <v>408</v>
      </c>
    </row>
    <row r="123" spans="1:11" s="58" customFormat="1" ht="14.85" customHeight="1" x14ac:dyDescent="0.15">
      <c r="A123" s="154">
        <v>-395983</v>
      </c>
      <c r="B123" s="155">
        <v>17</v>
      </c>
      <c r="C123" s="154">
        <v>269</v>
      </c>
      <c r="D123" s="156" t="s">
        <v>420</v>
      </c>
      <c r="E123" s="157" t="s">
        <v>412</v>
      </c>
      <c r="F123" s="157" t="s">
        <v>407</v>
      </c>
      <c r="G123" s="158">
        <v>-12.57957</v>
      </c>
      <c r="H123" s="159">
        <v>-4</v>
      </c>
      <c r="I123" s="159">
        <v>2</v>
      </c>
      <c r="J123" s="158">
        <v>5.43825</v>
      </c>
      <c r="K123" s="157" t="s">
        <v>411</v>
      </c>
    </row>
    <row r="124" spans="1:11" s="58" customFormat="1" ht="14.85" customHeight="1" x14ac:dyDescent="0.15">
      <c r="A124" s="154">
        <v>-395983</v>
      </c>
      <c r="B124" s="155">
        <v>17</v>
      </c>
      <c r="C124" s="154">
        <v>269</v>
      </c>
      <c r="D124" s="156" t="s">
        <v>420</v>
      </c>
      <c r="E124" s="157" t="s">
        <v>412</v>
      </c>
      <c r="F124" s="157" t="s">
        <v>407</v>
      </c>
      <c r="G124" s="158">
        <v>-32.812240000000003</v>
      </c>
      <c r="H124" s="159">
        <v>-4</v>
      </c>
      <c r="I124" s="159">
        <v>1</v>
      </c>
      <c r="J124" s="158">
        <v>26.144380000000002</v>
      </c>
      <c r="K124" s="157" t="s">
        <v>408</v>
      </c>
    </row>
    <row r="125" spans="1:11" s="58" customFormat="1" ht="14.85" customHeight="1" x14ac:dyDescent="0.15">
      <c r="A125" s="154">
        <v>-395983</v>
      </c>
      <c r="B125" s="155">
        <v>17</v>
      </c>
      <c r="C125" s="154">
        <v>269</v>
      </c>
      <c r="D125" s="156" t="s">
        <v>420</v>
      </c>
      <c r="E125" s="157" t="s">
        <v>412</v>
      </c>
      <c r="F125" s="157" t="s">
        <v>413</v>
      </c>
      <c r="G125" s="158">
        <v>65.522850000000005</v>
      </c>
      <c r="H125" s="159">
        <v>-1</v>
      </c>
      <c r="I125" s="159">
        <v>0</v>
      </c>
      <c r="J125" s="158">
        <v>153.95773</v>
      </c>
      <c r="K125" s="157" t="s">
        <v>408</v>
      </c>
    </row>
    <row r="126" spans="1:11" s="58" customFormat="1" ht="14.85" customHeight="1" x14ac:dyDescent="0.15">
      <c r="A126" s="154">
        <v>-395983</v>
      </c>
      <c r="B126" s="155">
        <v>17</v>
      </c>
      <c r="C126" s="154">
        <v>269</v>
      </c>
      <c r="D126" s="156" t="s">
        <v>420</v>
      </c>
      <c r="E126" s="157" t="s">
        <v>412</v>
      </c>
      <c r="F126" s="157" t="s">
        <v>414</v>
      </c>
      <c r="G126" s="158">
        <v>-8.1503099999999993</v>
      </c>
      <c r="H126" s="159">
        <v>-1</v>
      </c>
      <c r="I126" s="159">
        <v>4</v>
      </c>
      <c r="J126" s="158">
        <v>33.239579999999997</v>
      </c>
      <c r="K126" s="157" t="s">
        <v>411</v>
      </c>
    </row>
    <row r="127" spans="1:11" s="58" customFormat="1" ht="14.85" customHeight="1" x14ac:dyDescent="0.15">
      <c r="A127" s="154">
        <v>-395983</v>
      </c>
      <c r="B127" s="155">
        <v>17</v>
      </c>
      <c r="C127" s="154">
        <v>269</v>
      </c>
      <c r="D127" s="156" t="s">
        <v>420</v>
      </c>
      <c r="E127" s="157" t="s">
        <v>412</v>
      </c>
      <c r="F127" s="157" t="s">
        <v>414</v>
      </c>
      <c r="G127" s="158">
        <v>-4.0614800000000004</v>
      </c>
      <c r="H127" s="159">
        <v>-6</v>
      </c>
      <c r="I127" s="159">
        <v>0</v>
      </c>
      <c r="J127" s="158">
        <v>251.99065999999999</v>
      </c>
      <c r="K127" s="157" t="s">
        <v>408</v>
      </c>
    </row>
    <row r="128" spans="1:11" s="58" customFormat="1" ht="14.85" customHeight="1" x14ac:dyDescent="0.15">
      <c r="A128" s="154">
        <v>-395983</v>
      </c>
      <c r="B128" s="155">
        <v>17</v>
      </c>
      <c r="C128" s="154">
        <v>269</v>
      </c>
      <c r="D128" s="156" t="s">
        <v>420</v>
      </c>
      <c r="E128" s="157" t="s">
        <v>412</v>
      </c>
      <c r="F128" s="157" t="s">
        <v>415</v>
      </c>
      <c r="G128" s="158">
        <v>0.06</v>
      </c>
      <c r="H128" s="159">
        <v>0</v>
      </c>
      <c r="I128" s="159">
        <v>0</v>
      </c>
      <c r="J128" s="158">
        <v>0.06</v>
      </c>
      <c r="K128" s="157" t="s">
        <v>411</v>
      </c>
    </row>
    <row r="129" spans="1:11" s="58" customFormat="1" ht="14.85" customHeight="1" x14ac:dyDescent="0.15">
      <c r="A129" s="154">
        <v>-395983</v>
      </c>
      <c r="B129" s="155">
        <v>17</v>
      </c>
      <c r="C129" s="154">
        <v>269</v>
      </c>
      <c r="D129" s="156" t="s">
        <v>420</v>
      </c>
      <c r="E129" s="157" t="s">
        <v>412</v>
      </c>
      <c r="F129" s="157" t="s">
        <v>415</v>
      </c>
      <c r="G129" s="158">
        <v>-0.12</v>
      </c>
      <c r="H129" s="159">
        <v>0</v>
      </c>
      <c r="I129" s="159">
        <v>0</v>
      </c>
      <c r="J129" s="158">
        <v>0</v>
      </c>
      <c r="K129" s="157" t="s">
        <v>408</v>
      </c>
    </row>
    <row r="130" spans="1:11" s="58" customFormat="1" ht="14.85" customHeight="1" x14ac:dyDescent="0.15">
      <c r="A130" s="154">
        <v>-395983</v>
      </c>
      <c r="B130" s="155">
        <v>17</v>
      </c>
      <c r="C130" s="154">
        <v>269</v>
      </c>
      <c r="D130" s="156" t="s">
        <v>420</v>
      </c>
      <c r="E130" s="157" t="s">
        <v>412</v>
      </c>
      <c r="F130" s="157" t="s">
        <v>416</v>
      </c>
      <c r="G130" s="158">
        <v>45.186059999999998</v>
      </c>
      <c r="H130" s="159">
        <v>-3</v>
      </c>
      <c r="I130" s="159">
        <v>0</v>
      </c>
      <c r="J130" s="158">
        <v>84.71172</v>
      </c>
      <c r="K130" s="157" t="s">
        <v>411</v>
      </c>
    </row>
    <row r="131" spans="1:11" s="58" customFormat="1" ht="14.85" customHeight="1" x14ac:dyDescent="0.15">
      <c r="A131" s="154">
        <v>-395983</v>
      </c>
      <c r="B131" s="155">
        <v>17</v>
      </c>
      <c r="C131" s="154">
        <v>269</v>
      </c>
      <c r="D131" s="156" t="s">
        <v>420</v>
      </c>
      <c r="E131" s="157" t="s">
        <v>412</v>
      </c>
      <c r="F131" s="157" t="s">
        <v>416</v>
      </c>
      <c r="G131" s="158">
        <v>-1.6376500000000001</v>
      </c>
      <c r="H131" s="159">
        <v>-2</v>
      </c>
      <c r="I131" s="159">
        <v>0</v>
      </c>
      <c r="J131" s="158">
        <v>48.601909999999997</v>
      </c>
      <c r="K131" s="157" t="s">
        <v>408</v>
      </c>
    </row>
    <row r="132" spans="1:11" s="58" customFormat="1" ht="14.85" customHeight="1" x14ac:dyDescent="0.15">
      <c r="A132" s="154">
        <v>-395983</v>
      </c>
      <c r="B132" s="155">
        <v>17</v>
      </c>
      <c r="C132" s="154">
        <v>269</v>
      </c>
      <c r="D132" s="156" t="s">
        <v>420</v>
      </c>
      <c r="E132" s="157" t="s">
        <v>417</v>
      </c>
      <c r="F132" s="157" t="s">
        <v>418</v>
      </c>
      <c r="G132" s="158">
        <v>5.07</v>
      </c>
      <c r="H132" s="159">
        <v>0</v>
      </c>
      <c r="I132" s="159">
        <v>0</v>
      </c>
      <c r="J132" s="158">
        <v>5.07</v>
      </c>
      <c r="K132" s="157" t="s">
        <v>411</v>
      </c>
    </row>
    <row r="133" spans="1:11" s="58" customFormat="1" ht="14.85" customHeight="1" x14ac:dyDescent="0.15">
      <c r="A133" s="154">
        <v>-395983</v>
      </c>
      <c r="B133" s="155">
        <v>17</v>
      </c>
      <c r="C133" s="154">
        <v>269</v>
      </c>
      <c r="D133" s="156" t="s">
        <v>420</v>
      </c>
      <c r="E133" s="157" t="s">
        <v>417</v>
      </c>
      <c r="F133" s="157" t="s">
        <v>418</v>
      </c>
      <c r="G133" s="158">
        <v>4.8082500000000001</v>
      </c>
      <c r="H133" s="159">
        <v>0</v>
      </c>
      <c r="I133" s="159">
        <v>1</v>
      </c>
      <c r="J133" s="158">
        <v>11.29</v>
      </c>
      <c r="K133" s="157" t="s">
        <v>408</v>
      </c>
    </row>
    <row r="134" spans="1:11" s="58" customFormat="1" ht="14.85" customHeight="1" x14ac:dyDescent="0.15">
      <c r="A134" s="154">
        <v>-395983</v>
      </c>
      <c r="B134" s="155">
        <v>17</v>
      </c>
      <c r="C134" s="154">
        <v>269</v>
      </c>
      <c r="D134" s="156" t="s">
        <v>420</v>
      </c>
      <c r="E134" s="157" t="s">
        <v>417</v>
      </c>
      <c r="F134" s="157" t="s">
        <v>407</v>
      </c>
      <c r="G134" s="158">
        <v>3.8025399999999698</v>
      </c>
      <c r="H134" s="159">
        <v>-1</v>
      </c>
      <c r="I134" s="159">
        <v>1</v>
      </c>
      <c r="J134" s="158">
        <v>182.16251</v>
      </c>
      <c r="K134" s="157" t="s">
        <v>411</v>
      </c>
    </row>
    <row r="135" spans="1:11" s="58" customFormat="1" ht="14.85" customHeight="1" x14ac:dyDescent="0.15">
      <c r="A135" s="154">
        <v>-395983</v>
      </c>
      <c r="B135" s="155">
        <v>17</v>
      </c>
      <c r="C135" s="154">
        <v>269</v>
      </c>
      <c r="D135" s="156" t="s">
        <v>420</v>
      </c>
      <c r="E135" s="157" t="s">
        <v>417</v>
      </c>
      <c r="F135" s="157" t="s">
        <v>407</v>
      </c>
      <c r="G135" s="158">
        <v>-1.7876399999999999</v>
      </c>
      <c r="H135" s="159">
        <v>0</v>
      </c>
      <c r="I135" s="159">
        <v>0</v>
      </c>
      <c r="J135" s="158">
        <v>2.8333400000000002</v>
      </c>
      <c r="K135" s="157" t="s">
        <v>408</v>
      </c>
    </row>
    <row r="136" spans="1:11" s="58" customFormat="1" ht="14.85" customHeight="1" x14ac:dyDescent="0.15">
      <c r="A136" s="154">
        <v>-395983</v>
      </c>
      <c r="B136" s="155">
        <v>17</v>
      </c>
      <c r="C136" s="154">
        <v>269</v>
      </c>
      <c r="D136" s="156" t="s">
        <v>420</v>
      </c>
      <c r="E136" s="157" t="s">
        <v>419</v>
      </c>
      <c r="F136" s="157" t="s">
        <v>414</v>
      </c>
      <c r="G136" s="158">
        <v>-17.36056</v>
      </c>
      <c r="H136" s="159">
        <v>-1</v>
      </c>
      <c r="I136" s="159">
        <v>0</v>
      </c>
      <c r="J136" s="158">
        <v>180.43585999999999</v>
      </c>
      <c r="K136" s="157" t="s">
        <v>411</v>
      </c>
    </row>
    <row r="137" spans="1:11" s="58" customFormat="1" ht="14.85" customHeight="1" x14ac:dyDescent="0.15">
      <c r="A137" s="154">
        <v>-395983</v>
      </c>
      <c r="B137" s="155">
        <v>17</v>
      </c>
      <c r="C137" s="154">
        <v>269</v>
      </c>
      <c r="D137" s="156" t="s">
        <v>420</v>
      </c>
      <c r="E137" s="157" t="s">
        <v>419</v>
      </c>
      <c r="F137" s="157" t="s">
        <v>414</v>
      </c>
      <c r="G137" s="158">
        <v>1.14781</v>
      </c>
      <c r="H137" s="159">
        <v>-1</v>
      </c>
      <c r="I137" s="159">
        <v>0</v>
      </c>
      <c r="J137" s="158">
        <v>215.40245999999999</v>
      </c>
      <c r="K137" s="157" t="s">
        <v>408</v>
      </c>
    </row>
    <row r="138" spans="1:11" s="58" customFormat="1" ht="14.85" customHeight="1" x14ac:dyDescent="0.15">
      <c r="A138" s="154">
        <v>-395981</v>
      </c>
      <c r="B138" s="155">
        <v>19</v>
      </c>
      <c r="C138" s="154">
        <v>262</v>
      </c>
      <c r="D138" s="156" t="s">
        <v>410</v>
      </c>
      <c r="E138" s="157" t="s">
        <v>412</v>
      </c>
      <c r="F138" s="157" t="s">
        <v>407</v>
      </c>
      <c r="G138" s="158">
        <v>8.6172400000000007</v>
      </c>
      <c r="H138" s="159">
        <v>-6</v>
      </c>
      <c r="I138" s="159">
        <v>0</v>
      </c>
      <c r="J138" s="158">
        <v>19.32432</v>
      </c>
      <c r="K138" s="157" t="s">
        <v>411</v>
      </c>
    </row>
    <row r="139" spans="1:11" s="58" customFormat="1" ht="14.85" customHeight="1" x14ac:dyDescent="0.15">
      <c r="A139" s="154">
        <v>-395981</v>
      </c>
      <c r="B139" s="155">
        <v>19</v>
      </c>
      <c r="C139" s="154">
        <v>262</v>
      </c>
      <c r="D139" s="156" t="s">
        <v>410</v>
      </c>
      <c r="E139" s="157" t="s">
        <v>412</v>
      </c>
      <c r="F139" s="157" t="s">
        <v>407</v>
      </c>
      <c r="G139" s="158">
        <v>-37.128660000000004</v>
      </c>
      <c r="H139" s="159">
        <v>-19</v>
      </c>
      <c r="I139" s="159">
        <v>1</v>
      </c>
      <c r="J139" s="158">
        <v>29.814620000000001</v>
      </c>
      <c r="K139" s="157" t="s">
        <v>408</v>
      </c>
    </row>
    <row r="140" spans="1:11" s="58" customFormat="1" ht="14.85" customHeight="1" x14ac:dyDescent="0.15">
      <c r="A140" s="154">
        <v>-395981</v>
      </c>
      <c r="B140" s="155">
        <v>19</v>
      </c>
      <c r="C140" s="154">
        <v>262</v>
      </c>
      <c r="D140" s="156" t="s">
        <v>410</v>
      </c>
      <c r="E140" s="157" t="s">
        <v>412</v>
      </c>
      <c r="F140" s="157" t="s">
        <v>413</v>
      </c>
      <c r="G140" s="158">
        <v>487.32002</v>
      </c>
      <c r="H140" s="159">
        <v>7</v>
      </c>
      <c r="I140" s="159">
        <v>8</v>
      </c>
      <c r="J140" s="158">
        <v>3829.15355</v>
      </c>
      <c r="K140" s="157" t="s">
        <v>408</v>
      </c>
    </row>
    <row r="141" spans="1:11" s="58" customFormat="1" ht="14.85" customHeight="1" x14ac:dyDescent="0.15">
      <c r="A141" s="154">
        <v>-395981</v>
      </c>
      <c r="B141" s="155">
        <v>19</v>
      </c>
      <c r="C141" s="154">
        <v>262</v>
      </c>
      <c r="D141" s="156" t="s">
        <v>410</v>
      </c>
      <c r="E141" s="157" t="s">
        <v>412</v>
      </c>
      <c r="F141" s="157" t="s">
        <v>414</v>
      </c>
      <c r="G141" s="158">
        <v>300.34811000000002</v>
      </c>
      <c r="H141" s="159">
        <v>-3</v>
      </c>
      <c r="I141" s="159">
        <v>5</v>
      </c>
      <c r="J141" s="158">
        <v>622.38448000000005</v>
      </c>
      <c r="K141" s="157" t="s">
        <v>411</v>
      </c>
    </row>
    <row r="142" spans="1:11" s="58" customFormat="1" ht="14.85" customHeight="1" x14ac:dyDescent="0.15">
      <c r="A142" s="154">
        <v>-395981</v>
      </c>
      <c r="B142" s="155">
        <v>19</v>
      </c>
      <c r="C142" s="154">
        <v>262</v>
      </c>
      <c r="D142" s="156" t="s">
        <v>410</v>
      </c>
      <c r="E142" s="157" t="s">
        <v>412</v>
      </c>
      <c r="F142" s="157" t="s">
        <v>414</v>
      </c>
      <c r="G142" s="158">
        <v>228.79231999999999</v>
      </c>
      <c r="H142" s="159">
        <v>-11</v>
      </c>
      <c r="I142" s="159">
        <v>4</v>
      </c>
      <c r="J142" s="158">
        <v>551.50775999999996</v>
      </c>
      <c r="K142" s="157" t="s">
        <v>408</v>
      </c>
    </row>
    <row r="143" spans="1:11" s="58" customFormat="1" ht="14.85" customHeight="1" x14ac:dyDescent="0.15">
      <c r="A143" s="154">
        <v>-395981</v>
      </c>
      <c r="B143" s="155">
        <v>19</v>
      </c>
      <c r="C143" s="154">
        <v>262</v>
      </c>
      <c r="D143" s="156" t="s">
        <v>410</v>
      </c>
      <c r="E143" s="157" t="s">
        <v>412</v>
      </c>
      <c r="F143" s="157" t="s">
        <v>415</v>
      </c>
      <c r="G143" s="158">
        <v>-0.1</v>
      </c>
      <c r="H143" s="159">
        <v>0</v>
      </c>
      <c r="I143" s="159">
        <v>0</v>
      </c>
      <c r="J143" s="158">
        <v>0.2</v>
      </c>
      <c r="K143" s="157" t="s">
        <v>411</v>
      </c>
    </row>
    <row r="144" spans="1:11" s="58" customFormat="1" ht="14.85" customHeight="1" x14ac:dyDescent="0.15">
      <c r="A144" s="154">
        <v>-395981</v>
      </c>
      <c r="B144" s="155">
        <v>19</v>
      </c>
      <c r="C144" s="154">
        <v>262</v>
      </c>
      <c r="D144" s="156" t="s">
        <v>410</v>
      </c>
      <c r="E144" s="157" t="s">
        <v>412</v>
      </c>
      <c r="F144" s="157" t="s">
        <v>415</v>
      </c>
      <c r="G144" s="158">
        <v>-0.38</v>
      </c>
      <c r="H144" s="159">
        <v>0</v>
      </c>
      <c r="I144" s="159">
        <v>0</v>
      </c>
      <c r="J144" s="158">
        <v>77.52</v>
      </c>
      <c r="K144" s="157" t="s">
        <v>408</v>
      </c>
    </row>
    <row r="145" spans="1:11" s="58" customFormat="1" ht="14.85" customHeight="1" x14ac:dyDescent="0.15">
      <c r="A145" s="154">
        <v>-395981</v>
      </c>
      <c r="B145" s="155">
        <v>19</v>
      </c>
      <c r="C145" s="154">
        <v>262</v>
      </c>
      <c r="D145" s="156" t="s">
        <v>410</v>
      </c>
      <c r="E145" s="157" t="s">
        <v>412</v>
      </c>
      <c r="F145" s="157" t="s">
        <v>416</v>
      </c>
      <c r="G145" s="158">
        <v>38.941070000000003</v>
      </c>
      <c r="H145" s="159">
        <v>-2</v>
      </c>
      <c r="I145" s="159">
        <v>0</v>
      </c>
      <c r="J145" s="158">
        <v>45.014620000000001</v>
      </c>
      <c r="K145" s="157" t="s">
        <v>411</v>
      </c>
    </row>
    <row r="146" spans="1:11" s="58" customFormat="1" ht="14.85" customHeight="1" x14ac:dyDescent="0.15">
      <c r="A146" s="154">
        <v>-395981</v>
      </c>
      <c r="B146" s="155">
        <v>19</v>
      </c>
      <c r="C146" s="154">
        <v>262</v>
      </c>
      <c r="D146" s="156" t="s">
        <v>410</v>
      </c>
      <c r="E146" s="157" t="s">
        <v>412</v>
      </c>
      <c r="F146" s="157" t="s">
        <v>416</v>
      </c>
      <c r="G146" s="158">
        <v>-34.174880000000002</v>
      </c>
      <c r="H146" s="159">
        <v>-6</v>
      </c>
      <c r="I146" s="159">
        <v>0</v>
      </c>
      <c r="J146" s="158">
        <v>65.324479999999994</v>
      </c>
      <c r="K146" s="157" t="s">
        <v>408</v>
      </c>
    </row>
    <row r="147" spans="1:11" s="58" customFormat="1" ht="14.85" customHeight="1" x14ac:dyDescent="0.15">
      <c r="A147" s="154">
        <v>-395981</v>
      </c>
      <c r="B147" s="155">
        <v>19</v>
      </c>
      <c r="C147" s="154">
        <v>262</v>
      </c>
      <c r="D147" s="156" t="s">
        <v>410</v>
      </c>
      <c r="E147" s="157" t="s">
        <v>417</v>
      </c>
      <c r="F147" s="157" t="s">
        <v>418</v>
      </c>
      <c r="G147" s="158">
        <v>-139.81858</v>
      </c>
      <c r="H147" s="159">
        <v>-1</v>
      </c>
      <c r="I147" s="159">
        <v>0</v>
      </c>
      <c r="J147" s="158">
        <v>25.191770000000002</v>
      </c>
      <c r="K147" s="157" t="s">
        <v>411</v>
      </c>
    </row>
    <row r="148" spans="1:11" s="58" customFormat="1" ht="14.85" customHeight="1" x14ac:dyDescent="0.15">
      <c r="A148" s="154">
        <v>-395981</v>
      </c>
      <c r="B148" s="155">
        <v>19</v>
      </c>
      <c r="C148" s="154">
        <v>262</v>
      </c>
      <c r="D148" s="156" t="s">
        <v>410</v>
      </c>
      <c r="E148" s="157" t="s">
        <v>417</v>
      </c>
      <c r="F148" s="157" t="s">
        <v>418</v>
      </c>
      <c r="G148" s="158">
        <v>-14.45462</v>
      </c>
      <c r="H148" s="159">
        <v>0</v>
      </c>
      <c r="I148" s="159">
        <v>0</v>
      </c>
      <c r="J148" s="158">
        <v>49.225389999999997</v>
      </c>
      <c r="K148" s="157" t="s">
        <v>408</v>
      </c>
    </row>
    <row r="149" spans="1:11" s="58" customFormat="1" ht="14.85" customHeight="1" x14ac:dyDescent="0.15">
      <c r="A149" s="154">
        <v>-395981</v>
      </c>
      <c r="B149" s="155">
        <v>19</v>
      </c>
      <c r="C149" s="154">
        <v>262</v>
      </c>
      <c r="D149" s="156" t="s">
        <v>410</v>
      </c>
      <c r="E149" s="157" t="s">
        <v>417</v>
      </c>
      <c r="F149" s="157" t="s">
        <v>407</v>
      </c>
      <c r="G149" s="158">
        <v>-4.4230799999999997</v>
      </c>
      <c r="H149" s="159">
        <v>2</v>
      </c>
      <c r="I149" s="159">
        <v>2</v>
      </c>
      <c r="J149" s="158">
        <v>94.341220000000007</v>
      </c>
      <c r="K149" s="157" t="s">
        <v>411</v>
      </c>
    </row>
    <row r="150" spans="1:11" s="58" customFormat="1" ht="14.85" customHeight="1" x14ac:dyDescent="0.15">
      <c r="A150" s="154">
        <v>-395981</v>
      </c>
      <c r="B150" s="155">
        <v>19</v>
      </c>
      <c r="C150" s="154">
        <v>262</v>
      </c>
      <c r="D150" s="156" t="s">
        <v>410</v>
      </c>
      <c r="E150" s="157" t="s">
        <v>417</v>
      </c>
      <c r="F150" s="157" t="s">
        <v>407</v>
      </c>
      <c r="G150" s="158">
        <v>33.820799999999998</v>
      </c>
      <c r="H150" s="159">
        <v>2</v>
      </c>
      <c r="I150" s="159">
        <v>3</v>
      </c>
      <c r="J150" s="158">
        <v>72.974720000000005</v>
      </c>
      <c r="K150" s="157" t="s">
        <v>408</v>
      </c>
    </row>
    <row r="151" spans="1:11" s="58" customFormat="1" ht="14.85" customHeight="1" x14ac:dyDescent="0.15">
      <c r="A151" s="154">
        <v>-395981</v>
      </c>
      <c r="B151" s="155">
        <v>19</v>
      </c>
      <c r="C151" s="154">
        <v>262</v>
      </c>
      <c r="D151" s="156" t="s">
        <v>410</v>
      </c>
      <c r="E151" s="157" t="s">
        <v>419</v>
      </c>
      <c r="F151" s="157" t="s">
        <v>414</v>
      </c>
      <c r="G151" s="158">
        <v>40.122199999999999</v>
      </c>
      <c r="H151" s="159">
        <v>-5</v>
      </c>
      <c r="I151" s="159">
        <v>1</v>
      </c>
      <c r="J151" s="158">
        <v>382.24484000000001</v>
      </c>
      <c r="K151" s="157" t="s">
        <v>411</v>
      </c>
    </row>
    <row r="152" spans="1:11" s="58" customFormat="1" ht="14.85" customHeight="1" x14ac:dyDescent="0.15">
      <c r="A152" s="154">
        <v>-395981</v>
      </c>
      <c r="B152" s="155">
        <v>19</v>
      </c>
      <c r="C152" s="154">
        <v>262</v>
      </c>
      <c r="D152" s="156" t="s">
        <v>410</v>
      </c>
      <c r="E152" s="157" t="s">
        <v>419</v>
      </c>
      <c r="F152" s="157" t="s">
        <v>414</v>
      </c>
      <c r="G152" s="158">
        <v>5.26518</v>
      </c>
      <c r="H152" s="159">
        <v>-3</v>
      </c>
      <c r="I152" s="159">
        <v>1</v>
      </c>
      <c r="J152" s="158">
        <v>385.79115000000002</v>
      </c>
      <c r="K152" s="157" t="s">
        <v>408</v>
      </c>
    </row>
    <row r="153" spans="1:11" s="58" customFormat="1" ht="14.85" customHeight="1" x14ac:dyDescent="0.15">
      <c r="A153" s="154">
        <v>-395980</v>
      </c>
      <c r="B153" s="155">
        <v>20</v>
      </c>
      <c r="C153" s="154">
        <v>262</v>
      </c>
      <c r="D153" s="156" t="s">
        <v>410</v>
      </c>
      <c r="E153" s="157" t="s">
        <v>412</v>
      </c>
      <c r="F153" s="157" t="s">
        <v>407</v>
      </c>
      <c r="G153" s="158">
        <v>-16.478000000000002</v>
      </c>
      <c r="H153" s="159">
        <v>0</v>
      </c>
      <c r="I153" s="159">
        <v>0</v>
      </c>
      <c r="J153" s="158">
        <v>2.3220000000000001</v>
      </c>
      <c r="K153" s="157" t="s">
        <v>411</v>
      </c>
    </row>
    <row r="154" spans="1:11" s="58" customFormat="1" ht="14.85" customHeight="1" x14ac:dyDescent="0.15">
      <c r="A154" s="154">
        <v>-395980</v>
      </c>
      <c r="B154" s="155">
        <v>20</v>
      </c>
      <c r="C154" s="154">
        <v>262</v>
      </c>
      <c r="D154" s="156" t="s">
        <v>410</v>
      </c>
      <c r="E154" s="157" t="s">
        <v>412</v>
      </c>
      <c r="F154" s="157" t="s">
        <v>407</v>
      </c>
      <c r="G154" s="158">
        <v>0.25</v>
      </c>
      <c r="H154" s="159">
        <v>-1</v>
      </c>
      <c r="I154" s="159">
        <v>1</v>
      </c>
      <c r="J154" s="158">
        <v>1</v>
      </c>
      <c r="K154" s="157" t="s">
        <v>408</v>
      </c>
    </row>
    <row r="155" spans="1:11" s="58" customFormat="1" ht="14.85" customHeight="1" x14ac:dyDescent="0.15">
      <c r="A155" s="154">
        <v>-395980</v>
      </c>
      <c r="B155" s="155">
        <v>20</v>
      </c>
      <c r="C155" s="154">
        <v>262</v>
      </c>
      <c r="D155" s="156" t="s">
        <v>410</v>
      </c>
      <c r="E155" s="157" t="s">
        <v>412</v>
      </c>
      <c r="F155" s="157" t="s">
        <v>413</v>
      </c>
      <c r="G155" s="158">
        <v>236.72523000000001</v>
      </c>
      <c r="H155" s="159">
        <v>6</v>
      </c>
      <c r="I155" s="159">
        <v>7</v>
      </c>
      <c r="J155" s="158">
        <v>1522.6185800000001</v>
      </c>
      <c r="K155" s="157" t="s">
        <v>408</v>
      </c>
    </row>
    <row r="156" spans="1:11" s="58" customFormat="1" ht="14.85" customHeight="1" x14ac:dyDescent="0.15">
      <c r="A156" s="154">
        <v>-395980</v>
      </c>
      <c r="B156" s="155">
        <v>20</v>
      </c>
      <c r="C156" s="154">
        <v>262</v>
      </c>
      <c r="D156" s="156" t="s">
        <v>410</v>
      </c>
      <c r="E156" s="157" t="s">
        <v>412</v>
      </c>
      <c r="F156" s="157" t="s">
        <v>414</v>
      </c>
      <c r="G156" s="158">
        <v>-252.55127999999999</v>
      </c>
      <c r="H156" s="159">
        <v>-2</v>
      </c>
      <c r="I156" s="159">
        <v>0</v>
      </c>
      <c r="J156" s="158">
        <v>267.25407999999999</v>
      </c>
      <c r="K156" s="157" t="s">
        <v>411</v>
      </c>
    </row>
    <row r="157" spans="1:11" s="58" customFormat="1" ht="14.85" customHeight="1" x14ac:dyDescent="0.15">
      <c r="A157" s="154">
        <v>-395980</v>
      </c>
      <c r="B157" s="155">
        <v>20</v>
      </c>
      <c r="C157" s="154">
        <v>262</v>
      </c>
      <c r="D157" s="156" t="s">
        <v>410</v>
      </c>
      <c r="E157" s="157" t="s">
        <v>412</v>
      </c>
      <c r="F157" s="157" t="s">
        <v>414</v>
      </c>
      <c r="G157" s="158">
        <v>-39.260980000000004</v>
      </c>
      <c r="H157" s="159">
        <v>-5</v>
      </c>
      <c r="I157" s="159">
        <v>1</v>
      </c>
      <c r="J157" s="158">
        <v>365.89954</v>
      </c>
      <c r="K157" s="157" t="s">
        <v>408</v>
      </c>
    </row>
    <row r="158" spans="1:11" s="58" customFormat="1" ht="14.85" customHeight="1" x14ac:dyDescent="0.15">
      <c r="A158" s="154">
        <v>-395980</v>
      </c>
      <c r="B158" s="155">
        <v>20</v>
      </c>
      <c r="C158" s="154">
        <v>262</v>
      </c>
      <c r="D158" s="156" t="s">
        <v>410</v>
      </c>
      <c r="E158" s="157" t="s">
        <v>412</v>
      </c>
      <c r="F158" s="157" t="s">
        <v>415</v>
      </c>
      <c r="G158" s="158">
        <v>-2.86</v>
      </c>
      <c r="H158" s="159">
        <v>0</v>
      </c>
      <c r="I158" s="159">
        <v>0</v>
      </c>
      <c r="J158" s="158">
        <v>1.1000000000000001</v>
      </c>
      <c r="K158" s="157" t="s">
        <v>411</v>
      </c>
    </row>
    <row r="159" spans="1:11" s="58" customFormat="1" ht="14.85" customHeight="1" x14ac:dyDescent="0.15">
      <c r="A159" s="154">
        <v>-395980</v>
      </c>
      <c r="B159" s="155">
        <v>20</v>
      </c>
      <c r="C159" s="154">
        <v>262</v>
      </c>
      <c r="D159" s="156" t="s">
        <v>410</v>
      </c>
      <c r="E159" s="157" t="s">
        <v>412</v>
      </c>
      <c r="F159" s="157" t="s">
        <v>415</v>
      </c>
      <c r="G159" s="158">
        <v>40.46</v>
      </c>
      <c r="H159" s="159">
        <v>0</v>
      </c>
      <c r="I159" s="159">
        <v>0</v>
      </c>
      <c r="J159" s="158">
        <v>90.66</v>
      </c>
      <c r="K159" s="157" t="s">
        <v>408</v>
      </c>
    </row>
    <row r="160" spans="1:11" s="58" customFormat="1" ht="14.85" customHeight="1" x14ac:dyDescent="0.15">
      <c r="A160" s="154">
        <v>-395980</v>
      </c>
      <c r="B160" s="155">
        <v>20</v>
      </c>
      <c r="C160" s="154">
        <v>262</v>
      </c>
      <c r="D160" s="156" t="s">
        <v>410</v>
      </c>
      <c r="E160" s="157" t="s">
        <v>412</v>
      </c>
      <c r="F160" s="157" t="s">
        <v>416</v>
      </c>
      <c r="G160" s="158">
        <v>13.721920000000001</v>
      </c>
      <c r="H160" s="159">
        <v>1</v>
      </c>
      <c r="I160" s="159">
        <v>1</v>
      </c>
      <c r="J160" s="158">
        <v>13.721920000000001</v>
      </c>
      <c r="K160" s="157" t="s">
        <v>411</v>
      </c>
    </row>
    <row r="161" spans="1:11" s="58" customFormat="1" ht="14.85" customHeight="1" x14ac:dyDescent="0.15">
      <c r="A161" s="154">
        <v>-395980</v>
      </c>
      <c r="B161" s="155">
        <v>20</v>
      </c>
      <c r="C161" s="154">
        <v>262</v>
      </c>
      <c r="D161" s="156" t="s">
        <v>410</v>
      </c>
      <c r="E161" s="157" t="s">
        <v>412</v>
      </c>
      <c r="F161" s="157" t="s">
        <v>416</v>
      </c>
      <c r="G161" s="158">
        <v>-51.63485</v>
      </c>
      <c r="H161" s="159">
        <v>-2</v>
      </c>
      <c r="I161" s="159">
        <v>0</v>
      </c>
      <c r="J161" s="158">
        <v>15.47564</v>
      </c>
      <c r="K161" s="157" t="s">
        <v>408</v>
      </c>
    </row>
    <row r="162" spans="1:11" s="58" customFormat="1" ht="14.85" customHeight="1" x14ac:dyDescent="0.15">
      <c r="A162" s="154">
        <v>-395980</v>
      </c>
      <c r="B162" s="155">
        <v>20</v>
      </c>
      <c r="C162" s="154">
        <v>262</v>
      </c>
      <c r="D162" s="156" t="s">
        <v>410</v>
      </c>
      <c r="E162" s="157" t="s">
        <v>417</v>
      </c>
      <c r="F162" s="157" t="s">
        <v>418</v>
      </c>
      <c r="G162" s="158">
        <v>31.743020000000001</v>
      </c>
      <c r="H162" s="159">
        <v>3</v>
      </c>
      <c r="I162" s="159">
        <v>3</v>
      </c>
      <c r="J162" s="158">
        <v>31.743020000000001</v>
      </c>
      <c r="K162" s="157" t="s">
        <v>411</v>
      </c>
    </row>
    <row r="163" spans="1:11" s="58" customFormat="1" ht="14.85" customHeight="1" x14ac:dyDescent="0.15">
      <c r="A163" s="154">
        <v>-395980</v>
      </c>
      <c r="B163" s="155">
        <v>20</v>
      </c>
      <c r="C163" s="154">
        <v>262</v>
      </c>
      <c r="D163" s="156" t="s">
        <v>410</v>
      </c>
      <c r="E163" s="157" t="s">
        <v>417</v>
      </c>
      <c r="F163" s="157" t="s">
        <v>418</v>
      </c>
      <c r="G163" s="158">
        <v>324.32771000000002</v>
      </c>
      <c r="H163" s="159">
        <v>4</v>
      </c>
      <c r="I163" s="159">
        <v>4</v>
      </c>
      <c r="J163" s="158">
        <v>358.82771000000002</v>
      </c>
      <c r="K163" s="157" t="s">
        <v>408</v>
      </c>
    </row>
    <row r="164" spans="1:11" s="58" customFormat="1" ht="14.85" customHeight="1" x14ac:dyDescent="0.15">
      <c r="A164" s="154">
        <v>-395980</v>
      </c>
      <c r="B164" s="155">
        <v>20</v>
      </c>
      <c r="C164" s="154">
        <v>262</v>
      </c>
      <c r="D164" s="156" t="s">
        <v>410</v>
      </c>
      <c r="E164" s="157" t="s">
        <v>417</v>
      </c>
      <c r="F164" s="157" t="s">
        <v>407</v>
      </c>
      <c r="G164" s="158">
        <v>1.09416</v>
      </c>
      <c r="H164" s="159">
        <v>0</v>
      </c>
      <c r="I164" s="159">
        <v>0</v>
      </c>
      <c r="J164" s="158">
        <v>1.65425</v>
      </c>
      <c r="K164" s="157" t="s">
        <v>411</v>
      </c>
    </row>
    <row r="165" spans="1:11" s="58" customFormat="1" ht="14.85" customHeight="1" x14ac:dyDescent="0.15">
      <c r="A165" s="154">
        <v>-395980</v>
      </c>
      <c r="B165" s="155">
        <v>20</v>
      </c>
      <c r="C165" s="154">
        <v>262</v>
      </c>
      <c r="D165" s="156" t="s">
        <v>410</v>
      </c>
      <c r="E165" s="157" t="s">
        <v>417</v>
      </c>
      <c r="F165" s="157" t="s">
        <v>407</v>
      </c>
      <c r="G165" s="158">
        <v>-23.40043</v>
      </c>
      <c r="H165" s="159">
        <v>2</v>
      </c>
      <c r="I165" s="159">
        <v>3</v>
      </c>
      <c r="J165" s="158">
        <v>18.780550000000002</v>
      </c>
      <c r="K165" s="157" t="s">
        <v>408</v>
      </c>
    </row>
    <row r="166" spans="1:11" s="58" customFormat="1" ht="14.85" customHeight="1" x14ac:dyDescent="0.15">
      <c r="A166" s="154">
        <v>-395980</v>
      </c>
      <c r="B166" s="155">
        <v>20</v>
      </c>
      <c r="C166" s="154">
        <v>262</v>
      </c>
      <c r="D166" s="156" t="s">
        <v>410</v>
      </c>
      <c r="E166" s="157" t="s">
        <v>419</v>
      </c>
      <c r="F166" s="157" t="s">
        <v>414</v>
      </c>
      <c r="G166" s="158">
        <v>-59.168970000000002</v>
      </c>
      <c r="H166" s="159">
        <v>-1</v>
      </c>
      <c r="I166" s="159">
        <v>0</v>
      </c>
      <c r="J166" s="158">
        <v>115.65882000000001</v>
      </c>
      <c r="K166" s="157" t="s">
        <v>411</v>
      </c>
    </row>
    <row r="167" spans="1:11" s="58" customFormat="1" ht="14.85" customHeight="1" x14ac:dyDescent="0.15">
      <c r="A167" s="154">
        <v>-395980</v>
      </c>
      <c r="B167" s="155">
        <v>20</v>
      </c>
      <c r="C167" s="154">
        <v>262</v>
      </c>
      <c r="D167" s="156" t="s">
        <v>410</v>
      </c>
      <c r="E167" s="157" t="s">
        <v>419</v>
      </c>
      <c r="F167" s="157" t="s">
        <v>414</v>
      </c>
      <c r="G167" s="158">
        <v>9.7247500000000002</v>
      </c>
      <c r="H167" s="159">
        <v>-4</v>
      </c>
      <c r="I167" s="159">
        <v>0</v>
      </c>
      <c r="J167" s="158">
        <v>413.91838999999999</v>
      </c>
      <c r="K167" s="157" t="s">
        <v>408</v>
      </c>
    </row>
    <row r="168" spans="1:11" s="58" customFormat="1" ht="14.85" customHeight="1" x14ac:dyDescent="0.15">
      <c r="A168" s="154">
        <v>-395978</v>
      </c>
      <c r="B168" s="155">
        <v>57880</v>
      </c>
      <c r="C168" s="154">
        <v>269</v>
      </c>
      <c r="D168" s="156" t="s">
        <v>420</v>
      </c>
      <c r="E168" s="157" t="s">
        <v>412</v>
      </c>
      <c r="F168" s="157" t="s">
        <v>407</v>
      </c>
      <c r="G168" s="158">
        <v>0</v>
      </c>
      <c r="H168" s="159">
        <v>-1</v>
      </c>
      <c r="I168" s="159">
        <v>0</v>
      </c>
      <c r="J168" s="158">
        <v>0</v>
      </c>
      <c r="K168" s="157" t="s">
        <v>408</v>
      </c>
    </row>
    <row r="169" spans="1:11" s="58" customFormat="1" ht="14.85" customHeight="1" x14ac:dyDescent="0.15">
      <c r="A169" s="154">
        <v>-395978</v>
      </c>
      <c r="B169" s="155">
        <v>57880</v>
      </c>
      <c r="C169" s="154">
        <v>269</v>
      </c>
      <c r="D169" s="156" t="s">
        <v>420</v>
      </c>
      <c r="E169" s="157" t="s">
        <v>412</v>
      </c>
      <c r="F169" s="157" t="s">
        <v>414</v>
      </c>
      <c r="G169" s="158">
        <v>-13.85849</v>
      </c>
      <c r="H169" s="159">
        <v>0</v>
      </c>
      <c r="I169" s="159">
        <v>0</v>
      </c>
      <c r="J169" s="158">
        <v>5.35</v>
      </c>
      <c r="K169" s="157" t="s">
        <v>411</v>
      </c>
    </row>
    <row r="170" spans="1:11" s="58" customFormat="1" ht="14.85" customHeight="1" x14ac:dyDescent="0.15">
      <c r="A170" s="154">
        <v>-395978</v>
      </c>
      <c r="B170" s="155">
        <v>57880</v>
      </c>
      <c r="C170" s="154">
        <v>269</v>
      </c>
      <c r="D170" s="156" t="s">
        <v>420</v>
      </c>
      <c r="E170" s="157" t="s">
        <v>412</v>
      </c>
      <c r="F170" s="157" t="s">
        <v>414</v>
      </c>
      <c r="G170" s="158">
        <v>31.270230000000002</v>
      </c>
      <c r="H170" s="159">
        <v>0</v>
      </c>
      <c r="I170" s="159">
        <v>0</v>
      </c>
      <c r="J170" s="158">
        <v>41.472490000000001</v>
      </c>
      <c r="K170" s="157" t="s">
        <v>408</v>
      </c>
    </row>
    <row r="171" spans="1:11" s="58" customFormat="1" ht="14.85" customHeight="1" x14ac:dyDescent="0.15">
      <c r="A171" s="154">
        <v>-395978</v>
      </c>
      <c r="B171" s="155">
        <v>57880</v>
      </c>
      <c r="C171" s="154">
        <v>269</v>
      </c>
      <c r="D171" s="156" t="s">
        <v>420</v>
      </c>
      <c r="E171" s="157" t="s">
        <v>412</v>
      </c>
      <c r="F171" s="157" t="s">
        <v>415</v>
      </c>
      <c r="G171" s="158">
        <v>0.2</v>
      </c>
      <c r="H171" s="159">
        <v>0</v>
      </c>
      <c r="I171" s="159">
        <v>0</v>
      </c>
      <c r="J171" s="158">
        <v>0.24</v>
      </c>
      <c r="K171" s="157" t="s">
        <v>408</v>
      </c>
    </row>
    <row r="172" spans="1:11" s="58" customFormat="1" ht="14.85" customHeight="1" x14ac:dyDescent="0.15">
      <c r="A172" s="154">
        <v>-395978</v>
      </c>
      <c r="B172" s="155">
        <v>57880</v>
      </c>
      <c r="C172" s="154">
        <v>269</v>
      </c>
      <c r="D172" s="156" t="s">
        <v>420</v>
      </c>
      <c r="E172" s="157" t="s">
        <v>412</v>
      </c>
      <c r="F172" s="157" t="s">
        <v>416</v>
      </c>
      <c r="G172" s="158">
        <v>0.495</v>
      </c>
      <c r="H172" s="159">
        <v>0</v>
      </c>
      <c r="I172" s="159">
        <v>0</v>
      </c>
      <c r="J172" s="158">
        <v>0.495</v>
      </c>
      <c r="K172" s="157" t="s">
        <v>411</v>
      </c>
    </row>
    <row r="173" spans="1:11" s="58" customFormat="1" ht="14.85" customHeight="1" x14ac:dyDescent="0.15">
      <c r="A173" s="154">
        <v>-395978</v>
      </c>
      <c r="B173" s="155">
        <v>57880</v>
      </c>
      <c r="C173" s="154">
        <v>269</v>
      </c>
      <c r="D173" s="156" t="s">
        <v>420</v>
      </c>
      <c r="E173" s="157" t="s">
        <v>412</v>
      </c>
      <c r="F173" s="157" t="s">
        <v>416</v>
      </c>
      <c r="G173" s="158">
        <v>6.2390499999999998</v>
      </c>
      <c r="H173" s="159">
        <v>0</v>
      </c>
      <c r="I173" s="159">
        <v>0</v>
      </c>
      <c r="J173" s="158">
        <v>6.2390499999999998</v>
      </c>
      <c r="K173" s="157" t="s">
        <v>408</v>
      </c>
    </row>
    <row r="174" spans="1:11" s="58" customFormat="1" ht="14.85" customHeight="1" x14ac:dyDescent="0.15">
      <c r="A174" s="154">
        <v>-395978</v>
      </c>
      <c r="B174" s="155">
        <v>57880</v>
      </c>
      <c r="C174" s="154">
        <v>269</v>
      </c>
      <c r="D174" s="156" t="s">
        <v>420</v>
      </c>
      <c r="E174" s="157" t="s">
        <v>417</v>
      </c>
      <c r="F174" s="157" t="s">
        <v>418</v>
      </c>
      <c r="G174" s="158">
        <v>0.48</v>
      </c>
      <c r="H174" s="159">
        <v>0</v>
      </c>
      <c r="I174" s="159">
        <v>2</v>
      </c>
      <c r="J174" s="158">
        <v>62.48</v>
      </c>
      <c r="K174" s="157" t="s">
        <v>411</v>
      </c>
    </row>
    <row r="175" spans="1:11" s="58" customFormat="1" ht="14.85" customHeight="1" x14ac:dyDescent="0.15">
      <c r="A175" s="154">
        <v>-395978</v>
      </c>
      <c r="B175" s="155">
        <v>57880</v>
      </c>
      <c r="C175" s="154">
        <v>269</v>
      </c>
      <c r="D175" s="156" t="s">
        <v>420</v>
      </c>
      <c r="E175" s="157" t="s">
        <v>417</v>
      </c>
      <c r="F175" s="157" t="s">
        <v>418</v>
      </c>
      <c r="G175" s="158">
        <v>-61.94211</v>
      </c>
      <c r="H175" s="159">
        <v>-1</v>
      </c>
      <c r="I175" s="159">
        <v>1</v>
      </c>
      <c r="J175" s="158">
        <v>20</v>
      </c>
      <c r="K175" s="157" t="s">
        <v>408</v>
      </c>
    </row>
    <row r="176" spans="1:11" s="58" customFormat="1" ht="14.85" customHeight="1" x14ac:dyDescent="0.15">
      <c r="A176" s="154">
        <v>-395978</v>
      </c>
      <c r="B176" s="155">
        <v>57880</v>
      </c>
      <c r="C176" s="154">
        <v>269</v>
      </c>
      <c r="D176" s="156" t="s">
        <v>420</v>
      </c>
      <c r="E176" s="157" t="s">
        <v>417</v>
      </c>
      <c r="F176" s="157" t="s">
        <v>407</v>
      </c>
      <c r="G176" s="158">
        <v>-32.376980000000003</v>
      </c>
      <c r="H176" s="159">
        <v>2</v>
      </c>
      <c r="I176" s="159">
        <v>2</v>
      </c>
      <c r="J176" s="158">
        <v>4.7448800000000002</v>
      </c>
      <c r="K176" s="157" t="s">
        <v>408</v>
      </c>
    </row>
    <row r="177" spans="1:11" s="58" customFormat="1" ht="14.85" customHeight="1" x14ac:dyDescent="0.15">
      <c r="A177" s="154">
        <v>-395978</v>
      </c>
      <c r="B177" s="155">
        <v>57880</v>
      </c>
      <c r="C177" s="154">
        <v>269</v>
      </c>
      <c r="D177" s="156" t="s">
        <v>420</v>
      </c>
      <c r="E177" s="157" t="s">
        <v>419</v>
      </c>
      <c r="F177" s="157" t="s">
        <v>414</v>
      </c>
      <c r="G177" s="158">
        <v>-3.95479</v>
      </c>
      <c r="H177" s="159">
        <v>1</v>
      </c>
      <c r="I177" s="159">
        <v>1</v>
      </c>
      <c r="J177" s="158">
        <v>82.175210000000007</v>
      </c>
      <c r="K177" s="157" t="s">
        <v>411</v>
      </c>
    </row>
    <row r="178" spans="1:11" s="58" customFormat="1" ht="14.85" customHeight="1" x14ac:dyDescent="0.15">
      <c r="A178" s="154">
        <v>-395978</v>
      </c>
      <c r="B178" s="155">
        <v>57880</v>
      </c>
      <c r="C178" s="154">
        <v>269</v>
      </c>
      <c r="D178" s="156" t="s">
        <v>420</v>
      </c>
      <c r="E178" s="157" t="s">
        <v>419</v>
      </c>
      <c r="F178" s="157" t="s">
        <v>414</v>
      </c>
      <c r="G178" s="158">
        <v>46.755780000000001</v>
      </c>
      <c r="H178" s="159">
        <v>0</v>
      </c>
      <c r="I178" s="159">
        <v>0</v>
      </c>
      <c r="J178" s="158">
        <v>83.924779999999998</v>
      </c>
      <c r="K178" s="157" t="s">
        <v>408</v>
      </c>
    </row>
    <row r="179" spans="1:11" s="58" customFormat="1" ht="14.85" customHeight="1" x14ac:dyDescent="0.15">
      <c r="A179" s="154">
        <v>-395977</v>
      </c>
      <c r="B179" s="155">
        <v>23</v>
      </c>
      <c r="C179" s="154">
        <v>262</v>
      </c>
      <c r="D179" s="156" t="s">
        <v>410</v>
      </c>
      <c r="E179" s="157" t="s">
        <v>412</v>
      </c>
      <c r="F179" s="157" t="s">
        <v>407</v>
      </c>
      <c r="G179" s="158">
        <v>-0.77947999999999995</v>
      </c>
      <c r="H179" s="159">
        <v>7</v>
      </c>
      <c r="I179" s="159">
        <v>8</v>
      </c>
      <c r="J179" s="158">
        <v>4.8063799999999999</v>
      </c>
      <c r="K179" s="157" t="s">
        <v>411</v>
      </c>
    </row>
    <row r="180" spans="1:11" s="58" customFormat="1" ht="14.85" customHeight="1" x14ac:dyDescent="0.15">
      <c r="A180" s="154">
        <v>-395977</v>
      </c>
      <c r="B180" s="155">
        <v>23</v>
      </c>
      <c r="C180" s="154">
        <v>262</v>
      </c>
      <c r="D180" s="156" t="s">
        <v>410</v>
      </c>
      <c r="E180" s="157" t="s">
        <v>412</v>
      </c>
      <c r="F180" s="157" t="s">
        <v>407</v>
      </c>
      <c r="G180" s="158">
        <v>-88.672790000000006</v>
      </c>
      <c r="H180" s="159">
        <v>-6</v>
      </c>
      <c r="I180" s="159">
        <v>0</v>
      </c>
      <c r="J180" s="158">
        <v>16.444099999999999</v>
      </c>
      <c r="K180" s="157" t="s">
        <v>408</v>
      </c>
    </row>
    <row r="181" spans="1:11" s="58" customFormat="1" ht="14.85" customHeight="1" x14ac:dyDescent="0.15">
      <c r="A181" s="154">
        <v>-395977</v>
      </c>
      <c r="B181" s="155">
        <v>23</v>
      </c>
      <c r="C181" s="154">
        <v>262</v>
      </c>
      <c r="D181" s="156" t="s">
        <v>410</v>
      </c>
      <c r="E181" s="157" t="s">
        <v>412</v>
      </c>
      <c r="F181" s="157" t="s">
        <v>413</v>
      </c>
      <c r="G181" s="158">
        <v>-102.86117</v>
      </c>
      <c r="H181" s="159">
        <v>1</v>
      </c>
      <c r="I181" s="159">
        <v>2</v>
      </c>
      <c r="J181" s="158">
        <v>542.65768000000003</v>
      </c>
      <c r="K181" s="157" t="s">
        <v>408</v>
      </c>
    </row>
    <row r="182" spans="1:11" s="58" customFormat="1" ht="14.85" customHeight="1" x14ac:dyDescent="0.15">
      <c r="A182" s="154">
        <v>-395977</v>
      </c>
      <c r="B182" s="155">
        <v>23</v>
      </c>
      <c r="C182" s="154">
        <v>262</v>
      </c>
      <c r="D182" s="156" t="s">
        <v>410</v>
      </c>
      <c r="E182" s="157" t="s">
        <v>412</v>
      </c>
      <c r="F182" s="157" t="s">
        <v>414</v>
      </c>
      <c r="G182" s="158">
        <v>94.118729999999999</v>
      </c>
      <c r="H182" s="159">
        <v>0</v>
      </c>
      <c r="I182" s="159">
        <v>2</v>
      </c>
      <c r="J182" s="158">
        <v>133.59575000000001</v>
      </c>
      <c r="K182" s="157" t="s">
        <v>411</v>
      </c>
    </row>
    <row r="183" spans="1:11" s="58" customFormat="1" ht="14.85" customHeight="1" x14ac:dyDescent="0.15">
      <c r="A183" s="154">
        <v>-395977</v>
      </c>
      <c r="B183" s="155">
        <v>23</v>
      </c>
      <c r="C183" s="154">
        <v>262</v>
      </c>
      <c r="D183" s="156" t="s">
        <v>410</v>
      </c>
      <c r="E183" s="157" t="s">
        <v>412</v>
      </c>
      <c r="F183" s="157" t="s">
        <v>414</v>
      </c>
      <c r="G183" s="158">
        <v>-25.932089999999999</v>
      </c>
      <c r="H183" s="159">
        <v>-2</v>
      </c>
      <c r="I183" s="159">
        <v>0</v>
      </c>
      <c r="J183" s="158">
        <v>27.88627</v>
      </c>
      <c r="K183" s="157" t="s">
        <v>408</v>
      </c>
    </row>
    <row r="184" spans="1:11" s="58" customFormat="1" ht="14.85" customHeight="1" x14ac:dyDescent="0.15">
      <c r="A184" s="154">
        <v>-395977</v>
      </c>
      <c r="B184" s="155">
        <v>23</v>
      </c>
      <c r="C184" s="154">
        <v>262</v>
      </c>
      <c r="D184" s="156" t="s">
        <v>410</v>
      </c>
      <c r="E184" s="157" t="s">
        <v>412</v>
      </c>
      <c r="F184" s="157" t="s">
        <v>415</v>
      </c>
      <c r="G184" s="158">
        <v>0</v>
      </c>
      <c r="H184" s="159">
        <v>0</v>
      </c>
      <c r="I184" s="159">
        <v>0</v>
      </c>
      <c r="J184" s="158">
        <v>0.02</v>
      </c>
      <c r="K184" s="157" t="s">
        <v>411</v>
      </c>
    </row>
    <row r="185" spans="1:11" s="58" customFormat="1" ht="14.85" customHeight="1" x14ac:dyDescent="0.15">
      <c r="A185" s="154">
        <v>-395977</v>
      </c>
      <c r="B185" s="155">
        <v>23</v>
      </c>
      <c r="C185" s="154">
        <v>262</v>
      </c>
      <c r="D185" s="156" t="s">
        <v>410</v>
      </c>
      <c r="E185" s="157" t="s">
        <v>412</v>
      </c>
      <c r="F185" s="157" t="s">
        <v>416</v>
      </c>
      <c r="G185" s="158">
        <v>91.082419999999999</v>
      </c>
      <c r="H185" s="159">
        <v>1</v>
      </c>
      <c r="I185" s="159">
        <v>2</v>
      </c>
      <c r="J185" s="158">
        <v>113.4059</v>
      </c>
      <c r="K185" s="157" t="s">
        <v>411</v>
      </c>
    </row>
    <row r="186" spans="1:11" s="58" customFormat="1" ht="14.85" customHeight="1" x14ac:dyDescent="0.15">
      <c r="A186" s="154">
        <v>-395977</v>
      </c>
      <c r="B186" s="155">
        <v>23</v>
      </c>
      <c r="C186" s="154">
        <v>262</v>
      </c>
      <c r="D186" s="156" t="s">
        <v>410</v>
      </c>
      <c r="E186" s="157" t="s">
        <v>412</v>
      </c>
      <c r="F186" s="157" t="s">
        <v>416</v>
      </c>
      <c r="G186" s="158">
        <v>6.1370399999999998</v>
      </c>
      <c r="H186" s="159">
        <v>0</v>
      </c>
      <c r="I186" s="159">
        <v>0</v>
      </c>
      <c r="J186" s="158">
        <v>6.1370399999999998</v>
      </c>
      <c r="K186" s="157" t="s">
        <v>408</v>
      </c>
    </row>
    <row r="187" spans="1:11" s="58" customFormat="1" ht="14.85" customHeight="1" x14ac:dyDescent="0.15">
      <c r="A187" s="154">
        <v>-395977</v>
      </c>
      <c r="B187" s="155">
        <v>23</v>
      </c>
      <c r="C187" s="154">
        <v>262</v>
      </c>
      <c r="D187" s="156" t="s">
        <v>410</v>
      </c>
      <c r="E187" s="157" t="s">
        <v>417</v>
      </c>
      <c r="F187" s="157" t="s">
        <v>418</v>
      </c>
      <c r="G187" s="158">
        <v>-39.118540000000003</v>
      </c>
      <c r="H187" s="159">
        <v>1</v>
      </c>
      <c r="I187" s="159">
        <v>1</v>
      </c>
      <c r="J187" s="158">
        <v>12.07146</v>
      </c>
      <c r="K187" s="157" t="s">
        <v>411</v>
      </c>
    </row>
    <row r="188" spans="1:11" s="58" customFormat="1" ht="14.85" customHeight="1" x14ac:dyDescent="0.15">
      <c r="A188" s="154">
        <v>-395977</v>
      </c>
      <c r="B188" s="155">
        <v>23</v>
      </c>
      <c r="C188" s="154">
        <v>262</v>
      </c>
      <c r="D188" s="156" t="s">
        <v>410</v>
      </c>
      <c r="E188" s="157" t="s">
        <v>417</v>
      </c>
      <c r="F188" s="157" t="s">
        <v>418</v>
      </c>
      <c r="G188" s="158">
        <v>192.78395</v>
      </c>
      <c r="H188" s="159">
        <v>1</v>
      </c>
      <c r="I188" s="159">
        <v>1</v>
      </c>
      <c r="J188" s="158">
        <v>193.28395</v>
      </c>
      <c r="K188" s="157" t="s">
        <v>408</v>
      </c>
    </row>
    <row r="189" spans="1:11" s="58" customFormat="1" ht="14.85" customHeight="1" x14ac:dyDescent="0.15">
      <c r="A189" s="154">
        <v>-395977</v>
      </c>
      <c r="B189" s="155">
        <v>23</v>
      </c>
      <c r="C189" s="154">
        <v>262</v>
      </c>
      <c r="D189" s="156" t="s">
        <v>410</v>
      </c>
      <c r="E189" s="157" t="s">
        <v>417</v>
      </c>
      <c r="F189" s="157" t="s">
        <v>407</v>
      </c>
      <c r="G189" s="158">
        <v>5.0641600000000002</v>
      </c>
      <c r="H189" s="159">
        <v>0</v>
      </c>
      <c r="I189" s="159">
        <v>0</v>
      </c>
      <c r="J189" s="158">
        <v>10.223549999999999</v>
      </c>
      <c r="K189" s="157" t="s">
        <v>411</v>
      </c>
    </row>
    <row r="190" spans="1:11" s="58" customFormat="1" ht="14.85" customHeight="1" x14ac:dyDescent="0.15">
      <c r="A190" s="154">
        <v>-395977</v>
      </c>
      <c r="B190" s="155">
        <v>23</v>
      </c>
      <c r="C190" s="154">
        <v>262</v>
      </c>
      <c r="D190" s="156" t="s">
        <v>410</v>
      </c>
      <c r="E190" s="157" t="s">
        <v>417</v>
      </c>
      <c r="F190" s="157" t="s">
        <v>407</v>
      </c>
      <c r="G190" s="158">
        <v>10.18501</v>
      </c>
      <c r="H190" s="159">
        <v>1</v>
      </c>
      <c r="I190" s="159">
        <v>1</v>
      </c>
      <c r="J190" s="158">
        <v>19.803899999999999</v>
      </c>
      <c r="K190" s="157" t="s">
        <v>408</v>
      </c>
    </row>
    <row r="191" spans="1:11" s="58" customFormat="1" ht="14.85" customHeight="1" x14ac:dyDescent="0.15">
      <c r="A191" s="154">
        <v>-395977</v>
      </c>
      <c r="B191" s="155">
        <v>23</v>
      </c>
      <c r="C191" s="154">
        <v>262</v>
      </c>
      <c r="D191" s="156" t="s">
        <v>410</v>
      </c>
      <c r="E191" s="157" t="s">
        <v>419</v>
      </c>
      <c r="F191" s="157" t="s">
        <v>414</v>
      </c>
      <c r="G191" s="158">
        <v>-33.408520000000003</v>
      </c>
      <c r="H191" s="159">
        <v>-1</v>
      </c>
      <c r="I191" s="159">
        <v>0</v>
      </c>
      <c r="J191" s="158">
        <v>82.89425</v>
      </c>
      <c r="K191" s="157" t="s">
        <v>411</v>
      </c>
    </row>
    <row r="192" spans="1:11" s="58" customFormat="1" ht="14.85" customHeight="1" x14ac:dyDescent="0.15">
      <c r="A192" s="154">
        <v>-395977</v>
      </c>
      <c r="B192" s="155">
        <v>23</v>
      </c>
      <c r="C192" s="154">
        <v>262</v>
      </c>
      <c r="D192" s="156" t="s">
        <v>410</v>
      </c>
      <c r="E192" s="157" t="s">
        <v>419</v>
      </c>
      <c r="F192" s="157" t="s">
        <v>414</v>
      </c>
      <c r="G192" s="158">
        <v>34.883949999999999</v>
      </c>
      <c r="H192" s="159">
        <v>0</v>
      </c>
      <c r="I192" s="159">
        <v>0</v>
      </c>
      <c r="J192" s="158">
        <v>134.42545999999999</v>
      </c>
      <c r="K192" s="157" t="s">
        <v>408</v>
      </c>
    </row>
    <row r="193" spans="1:11" s="58" customFormat="1" ht="14.85" customHeight="1" x14ac:dyDescent="0.15">
      <c r="A193" s="154">
        <v>-395976</v>
      </c>
      <c r="B193" s="155">
        <v>24</v>
      </c>
      <c r="C193" s="154">
        <v>262</v>
      </c>
      <c r="D193" s="156" t="s">
        <v>410</v>
      </c>
      <c r="E193" s="157" t="s">
        <v>412</v>
      </c>
      <c r="F193" s="157" t="s">
        <v>407</v>
      </c>
      <c r="G193" s="158">
        <v>-11.32076</v>
      </c>
      <c r="H193" s="159">
        <v>-1</v>
      </c>
      <c r="I193" s="159">
        <v>0</v>
      </c>
      <c r="J193" s="158">
        <v>3.9149999999999997E-2</v>
      </c>
      <c r="K193" s="157" t="s">
        <v>411</v>
      </c>
    </row>
    <row r="194" spans="1:11" s="58" customFormat="1" ht="14.85" customHeight="1" x14ac:dyDescent="0.15">
      <c r="A194" s="154">
        <v>-395976</v>
      </c>
      <c r="B194" s="155">
        <v>24</v>
      </c>
      <c r="C194" s="154">
        <v>262</v>
      </c>
      <c r="D194" s="156" t="s">
        <v>410</v>
      </c>
      <c r="E194" s="157" t="s">
        <v>412</v>
      </c>
      <c r="F194" s="157" t="s">
        <v>407</v>
      </c>
      <c r="G194" s="158">
        <v>0</v>
      </c>
      <c r="H194" s="159">
        <v>-1</v>
      </c>
      <c r="I194" s="159">
        <v>0</v>
      </c>
      <c r="J194" s="158">
        <v>0</v>
      </c>
      <c r="K194" s="157" t="s">
        <v>408</v>
      </c>
    </row>
    <row r="195" spans="1:11" s="58" customFormat="1" ht="14.85" customHeight="1" x14ac:dyDescent="0.15">
      <c r="A195" s="154">
        <v>-395976</v>
      </c>
      <c r="B195" s="155">
        <v>24</v>
      </c>
      <c r="C195" s="154">
        <v>262</v>
      </c>
      <c r="D195" s="156" t="s">
        <v>410</v>
      </c>
      <c r="E195" s="157" t="s">
        <v>412</v>
      </c>
      <c r="F195" s="157" t="s">
        <v>413</v>
      </c>
      <c r="G195" s="158">
        <v>-494.34050000000002</v>
      </c>
      <c r="H195" s="159">
        <v>1</v>
      </c>
      <c r="I195" s="159">
        <v>4</v>
      </c>
      <c r="J195" s="158">
        <v>280.49198999999999</v>
      </c>
      <c r="K195" s="157" t="s">
        <v>408</v>
      </c>
    </row>
    <row r="196" spans="1:11" s="58" customFormat="1" ht="14.85" customHeight="1" x14ac:dyDescent="0.15">
      <c r="A196" s="154">
        <v>-395976</v>
      </c>
      <c r="B196" s="155">
        <v>24</v>
      </c>
      <c r="C196" s="154">
        <v>262</v>
      </c>
      <c r="D196" s="156" t="s">
        <v>410</v>
      </c>
      <c r="E196" s="157" t="s">
        <v>412</v>
      </c>
      <c r="F196" s="157" t="s">
        <v>414</v>
      </c>
      <c r="G196" s="158">
        <v>160.34842</v>
      </c>
      <c r="H196" s="159">
        <v>0</v>
      </c>
      <c r="I196" s="159">
        <v>0</v>
      </c>
      <c r="J196" s="158">
        <v>245.69041999999999</v>
      </c>
      <c r="K196" s="157" t="s">
        <v>411</v>
      </c>
    </row>
    <row r="197" spans="1:11" s="58" customFormat="1" ht="14.85" customHeight="1" x14ac:dyDescent="0.15">
      <c r="A197" s="154">
        <v>-395976</v>
      </c>
      <c r="B197" s="155">
        <v>24</v>
      </c>
      <c r="C197" s="154">
        <v>262</v>
      </c>
      <c r="D197" s="156" t="s">
        <v>410</v>
      </c>
      <c r="E197" s="157" t="s">
        <v>412</v>
      </c>
      <c r="F197" s="157" t="s">
        <v>414</v>
      </c>
      <c r="G197" s="158">
        <v>3.21089</v>
      </c>
      <c r="H197" s="159">
        <v>-3</v>
      </c>
      <c r="I197" s="159">
        <v>0</v>
      </c>
      <c r="J197" s="158">
        <v>6.4605800000000002</v>
      </c>
      <c r="K197" s="157" t="s">
        <v>408</v>
      </c>
    </row>
    <row r="198" spans="1:11" s="58" customFormat="1" ht="14.85" customHeight="1" x14ac:dyDescent="0.15">
      <c r="A198" s="154">
        <v>-395976</v>
      </c>
      <c r="B198" s="155">
        <v>24</v>
      </c>
      <c r="C198" s="154">
        <v>262</v>
      </c>
      <c r="D198" s="156" t="s">
        <v>410</v>
      </c>
      <c r="E198" s="157" t="s">
        <v>412</v>
      </c>
      <c r="F198" s="157" t="s">
        <v>415</v>
      </c>
      <c r="G198" s="158">
        <v>-108.1</v>
      </c>
      <c r="H198" s="159">
        <v>0</v>
      </c>
      <c r="I198" s="159">
        <v>0</v>
      </c>
      <c r="J198" s="158">
        <v>0</v>
      </c>
      <c r="K198" s="157" t="s">
        <v>411</v>
      </c>
    </row>
    <row r="199" spans="1:11" s="58" customFormat="1" ht="14.85" customHeight="1" x14ac:dyDescent="0.15">
      <c r="A199" s="154">
        <v>-395976</v>
      </c>
      <c r="B199" s="155">
        <v>24</v>
      </c>
      <c r="C199" s="154">
        <v>262</v>
      </c>
      <c r="D199" s="156" t="s">
        <v>410</v>
      </c>
      <c r="E199" s="157" t="s">
        <v>412</v>
      </c>
      <c r="F199" s="157" t="s">
        <v>415</v>
      </c>
      <c r="G199" s="158">
        <v>4.78</v>
      </c>
      <c r="H199" s="159">
        <v>0</v>
      </c>
      <c r="I199" s="159">
        <v>0</v>
      </c>
      <c r="J199" s="158">
        <v>5.28</v>
      </c>
      <c r="K199" s="157" t="s">
        <v>408</v>
      </c>
    </row>
    <row r="200" spans="1:11" s="58" customFormat="1" ht="14.85" customHeight="1" x14ac:dyDescent="0.15">
      <c r="A200" s="154">
        <v>-395976</v>
      </c>
      <c r="B200" s="155">
        <v>24</v>
      </c>
      <c r="C200" s="154">
        <v>262</v>
      </c>
      <c r="D200" s="156" t="s">
        <v>410</v>
      </c>
      <c r="E200" s="157" t="s">
        <v>412</v>
      </c>
      <c r="F200" s="157" t="s">
        <v>416</v>
      </c>
      <c r="G200" s="158">
        <v>1.3199099999999999</v>
      </c>
      <c r="H200" s="159">
        <v>0</v>
      </c>
      <c r="I200" s="159">
        <v>0</v>
      </c>
      <c r="J200" s="158">
        <v>1.3199099999999999</v>
      </c>
      <c r="K200" s="157" t="s">
        <v>411</v>
      </c>
    </row>
    <row r="201" spans="1:11" s="58" customFormat="1" ht="14.85" customHeight="1" x14ac:dyDescent="0.15">
      <c r="A201" s="154">
        <v>-395976</v>
      </c>
      <c r="B201" s="155">
        <v>24</v>
      </c>
      <c r="C201" s="154">
        <v>262</v>
      </c>
      <c r="D201" s="156" t="s">
        <v>410</v>
      </c>
      <c r="E201" s="157" t="s">
        <v>412</v>
      </c>
      <c r="F201" s="157" t="s">
        <v>416</v>
      </c>
      <c r="G201" s="158">
        <v>-56.747950000000003</v>
      </c>
      <c r="H201" s="159">
        <v>-1</v>
      </c>
      <c r="I201" s="159">
        <v>0</v>
      </c>
      <c r="J201" s="158">
        <v>10.731999999999999</v>
      </c>
      <c r="K201" s="157" t="s">
        <v>408</v>
      </c>
    </row>
    <row r="202" spans="1:11" s="58" customFormat="1" ht="14.85" customHeight="1" x14ac:dyDescent="0.15">
      <c r="A202" s="154">
        <v>-395976</v>
      </c>
      <c r="B202" s="155">
        <v>24</v>
      </c>
      <c r="C202" s="154">
        <v>262</v>
      </c>
      <c r="D202" s="156" t="s">
        <v>410</v>
      </c>
      <c r="E202" s="157" t="s">
        <v>417</v>
      </c>
      <c r="F202" s="157" t="s">
        <v>418</v>
      </c>
      <c r="G202" s="158">
        <v>-95.300820000000002</v>
      </c>
      <c r="H202" s="159">
        <v>0</v>
      </c>
      <c r="I202" s="159">
        <v>0</v>
      </c>
      <c r="J202" s="158">
        <v>2.16</v>
      </c>
      <c r="K202" s="157" t="s">
        <v>411</v>
      </c>
    </row>
    <row r="203" spans="1:11" s="58" customFormat="1" ht="14.85" customHeight="1" x14ac:dyDescent="0.15">
      <c r="A203" s="154">
        <v>-395976</v>
      </c>
      <c r="B203" s="155">
        <v>24</v>
      </c>
      <c r="C203" s="154">
        <v>262</v>
      </c>
      <c r="D203" s="156" t="s">
        <v>410</v>
      </c>
      <c r="E203" s="157" t="s">
        <v>417</v>
      </c>
      <c r="F203" s="157" t="s">
        <v>418</v>
      </c>
      <c r="G203" s="158">
        <v>-21.178660000000001</v>
      </c>
      <c r="H203" s="159">
        <v>1</v>
      </c>
      <c r="I203" s="159">
        <v>1</v>
      </c>
      <c r="J203" s="158">
        <v>10.821339999999999</v>
      </c>
      <c r="K203" s="157" t="s">
        <v>408</v>
      </c>
    </row>
    <row r="204" spans="1:11" s="58" customFormat="1" ht="14.85" customHeight="1" x14ac:dyDescent="0.15">
      <c r="A204" s="154">
        <v>-395976</v>
      </c>
      <c r="B204" s="155">
        <v>24</v>
      </c>
      <c r="C204" s="154">
        <v>262</v>
      </c>
      <c r="D204" s="156" t="s">
        <v>410</v>
      </c>
      <c r="E204" s="157" t="s">
        <v>417</v>
      </c>
      <c r="F204" s="157" t="s">
        <v>407</v>
      </c>
      <c r="G204" s="158">
        <v>-2.1482000000000001</v>
      </c>
      <c r="H204" s="159">
        <v>0</v>
      </c>
      <c r="I204" s="159">
        <v>0</v>
      </c>
      <c r="J204" s="158">
        <v>2.6558000000000002</v>
      </c>
      <c r="K204" s="157" t="s">
        <v>408</v>
      </c>
    </row>
    <row r="205" spans="1:11" s="58" customFormat="1" ht="14.85" customHeight="1" x14ac:dyDescent="0.15">
      <c r="A205" s="154">
        <v>-395976</v>
      </c>
      <c r="B205" s="155">
        <v>24</v>
      </c>
      <c r="C205" s="154">
        <v>262</v>
      </c>
      <c r="D205" s="156" t="s">
        <v>410</v>
      </c>
      <c r="E205" s="157" t="s">
        <v>419</v>
      </c>
      <c r="F205" s="157" t="s">
        <v>414</v>
      </c>
      <c r="G205" s="158">
        <v>54.60669</v>
      </c>
      <c r="H205" s="159">
        <v>-2</v>
      </c>
      <c r="I205" s="159">
        <v>1</v>
      </c>
      <c r="J205" s="158">
        <v>94.73424</v>
      </c>
      <c r="K205" s="157" t="s">
        <v>411</v>
      </c>
    </row>
    <row r="206" spans="1:11" s="58" customFormat="1" ht="14.85" customHeight="1" x14ac:dyDescent="0.15">
      <c r="A206" s="154">
        <v>-395976</v>
      </c>
      <c r="B206" s="155">
        <v>24</v>
      </c>
      <c r="C206" s="154">
        <v>262</v>
      </c>
      <c r="D206" s="156" t="s">
        <v>410</v>
      </c>
      <c r="E206" s="157" t="s">
        <v>419</v>
      </c>
      <c r="F206" s="157" t="s">
        <v>414</v>
      </c>
      <c r="G206" s="158">
        <v>-2.9920399999999998</v>
      </c>
      <c r="H206" s="159">
        <v>0</v>
      </c>
      <c r="I206" s="159">
        <v>0</v>
      </c>
      <c r="J206" s="158">
        <v>117.87132</v>
      </c>
      <c r="K206" s="157" t="s">
        <v>408</v>
      </c>
    </row>
    <row r="207" spans="1:11" s="58" customFormat="1" ht="14.85" customHeight="1" x14ac:dyDescent="0.15">
      <c r="A207" s="154">
        <v>-395975</v>
      </c>
      <c r="B207" s="155">
        <v>25</v>
      </c>
      <c r="C207" s="154">
        <v>262</v>
      </c>
      <c r="D207" s="156" t="s">
        <v>410</v>
      </c>
      <c r="E207" s="157" t="s">
        <v>412</v>
      </c>
      <c r="F207" s="157" t="s">
        <v>407</v>
      </c>
      <c r="G207" s="158">
        <v>3.9019300000000001</v>
      </c>
      <c r="H207" s="159">
        <v>-10</v>
      </c>
      <c r="I207" s="159">
        <v>0</v>
      </c>
      <c r="J207" s="158">
        <v>16.314319999999999</v>
      </c>
      <c r="K207" s="157" t="s">
        <v>411</v>
      </c>
    </row>
    <row r="208" spans="1:11" s="58" customFormat="1" ht="14.85" customHeight="1" x14ac:dyDescent="0.15">
      <c r="A208" s="154">
        <v>-395975</v>
      </c>
      <c r="B208" s="155">
        <v>25</v>
      </c>
      <c r="C208" s="154">
        <v>262</v>
      </c>
      <c r="D208" s="156" t="s">
        <v>410</v>
      </c>
      <c r="E208" s="157" t="s">
        <v>412</v>
      </c>
      <c r="F208" s="157" t="s">
        <v>407</v>
      </c>
      <c r="G208" s="158">
        <v>-14.17989</v>
      </c>
      <c r="H208" s="159">
        <v>-5</v>
      </c>
      <c r="I208" s="159">
        <v>0</v>
      </c>
      <c r="J208" s="158">
        <v>25.93289</v>
      </c>
      <c r="K208" s="157" t="s">
        <v>408</v>
      </c>
    </row>
    <row r="209" spans="1:11" s="58" customFormat="1" ht="14.85" customHeight="1" x14ac:dyDescent="0.15">
      <c r="A209" s="154">
        <v>-395975</v>
      </c>
      <c r="B209" s="155">
        <v>25</v>
      </c>
      <c r="C209" s="154">
        <v>262</v>
      </c>
      <c r="D209" s="156" t="s">
        <v>410</v>
      </c>
      <c r="E209" s="157" t="s">
        <v>412</v>
      </c>
      <c r="F209" s="157" t="s">
        <v>413</v>
      </c>
      <c r="G209" s="158">
        <v>-52.404789999999998</v>
      </c>
      <c r="H209" s="159">
        <v>-2</v>
      </c>
      <c r="I209" s="159">
        <v>2</v>
      </c>
      <c r="J209" s="158">
        <v>208.62585000000001</v>
      </c>
      <c r="K209" s="157" t="s">
        <v>408</v>
      </c>
    </row>
    <row r="210" spans="1:11" s="58" customFormat="1" ht="14.85" customHeight="1" x14ac:dyDescent="0.15">
      <c r="A210" s="154">
        <v>-395975</v>
      </c>
      <c r="B210" s="155">
        <v>25</v>
      </c>
      <c r="C210" s="154">
        <v>262</v>
      </c>
      <c r="D210" s="156" t="s">
        <v>410</v>
      </c>
      <c r="E210" s="157" t="s">
        <v>412</v>
      </c>
      <c r="F210" s="157" t="s">
        <v>414</v>
      </c>
      <c r="G210" s="158">
        <v>-53.46942</v>
      </c>
      <c r="H210" s="159">
        <v>-2</v>
      </c>
      <c r="I210" s="159">
        <v>2</v>
      </c>
      <c r="J210" s="158">
        <v>143.76894999999999</v>
      </c>
      <c r="K210" s="157" t="s">
        <v>411</v>
      </c>
    </row>
    <row r="211" spans="1:11" s="58" customFormat="1" ht="14.85" customHeight="1" x14ac:dyDescent="0.15">
      <c r="A211" s="154">
        <v>-395975</v>
      </c>
      <c r="B211" s="155">
        <v>25</v>
      </c>
      <c r="C211" s="154">
        <v>262</v>
      </c>
      <c r="D211" s="156" t="s">
        <v>410</v>
      </c>
      <c r="E211" s="157" t="s">
        <v>412</v>
      </c>
      <c r="F211" s="157" t="s">
        <v>414</v>
      </c>
      <c r="G211" s="158">
        <v>-2.4451800000000001</v>
      </c>
      <c r="H211" s="159">
        <v>0</v>
      </c>
      <c r="I211" s="159">
        <v>1</v>
      </c>
      <c r="J211" s="158">
        <v>19.52711</v>
      </c>
      <c r="K211" s="157" t="s">
        <v>408</v>
      </c>
    </row>
    <row r="212" spans="1:11" s="58" customFormat="1" ht="14.85" customHeight="1" x14ac:dyDescent="0.15">
      <c r="A212" s="154">
        <v>-395975</v>
      </c>
      <c r="B212" s="155">
        <v>25</v>
      </c>
      <c r="C212" s="154">
        <v>262</v>
      </c>
      <c r="D212" s="156" t="s">
        <v>410</v>
      </c>
      <c r="E212" s="157" t="s">
        <v>412</v>
      </c>
      <c r="F212" s="157" t="s">
        <v>415</v>
      </c>
      <c r="G212" s="158">
        <v>1.3</v>
      </c>
      <c r="H212" s="159">
        <v>0</v>
      </c>
      <c r="I212" s="159">
        <v>0</v>
      </c>
      <c r="J212" s="158">
        <v>1.34</v>
      </c>
      <c r="K212" s="157" t="s">
        <v>411</v>
      </c>
    </row>
    <row r="213" spans="1:11" s="58" customFormat="1" ht="14.85" customHeight="1" x14ac:dyDescent="0.15">
      <c r="A213" s="154">
        <v>-395975</v>
      </c>
      <c r="B213" s="155">
        <v>25</v>
      </c>
      <c r="C213" s="154">
        <v>262</v>
      </c>
      <c r="D213" s="156" t="s">
        <v>410</v>
      </c>
      <c r="E213" s="157" t="s">
        <v>412</v>
      </c>
      <c r="F213" s="157" t="s">
        <v>415</v>
      </c>
      <c r="G213" s="158">
        <v>0.8</v>
      </c>
      <c r="H213" s="159">
        <v>0</v>
      </c>
      <c r="I213" s="159">
        <v>0</v>
      </c>
      <c r="J213" s="158">
        <v>0.8</v>
      </c>
      <c r="K213" s="157" t="s">
        <v>408</v>
      </c>
    </row>
    <row r="214" spans="1:11" s="58" customFormat="1" ht="14.85" customHeight="1" x14ac:dyDescent="0.15">
      <c r="A214" s="154">
        <v>-395975</v>
      </c>
      <c r="B214" s="155">
        <v>25</v>
      </c>
      <c r="C214" s="154">
        <v>262</v>
      </c>
      <c r="D214" s="156" t="s">
        <v>410</v>
      </c>
      <c r="E214" s="157" t="s">
        <v>412</v>
      </c>
      <c r="F214" s="157" t="s">
        <v>416</v>
      </c>
      <c r="G214" s="158">
        <v>21.521139999999999</v>
      </c>
      <c r="H214" s="159">
        <v>0</v>
      </c>
      <c r="I214" s="159">
        <v>1</v>
      </c>
      <c r="J214" s="158">
        <v>24.000139999999998</v>
      </c>
      <c r="K214" s="157" t="s">
        <v>411</v>
      </c>
    </row>
    <row r="215" spans="1:11" s="58" customFormat="1" ht="14.85" customHeight="1" x14ac:dyDescent="0.15">
      <c r="A215" s="154">
        <v>-395975</v>
      </c>
      <c r="B215" s="155">
        <v>25</v>
      </c>
      <c r="C215" s="154">
        <v>262</v>
      </c>
      <c r="D215" s="156" t="s">
        <v>410</v>
      </c>
      <c r="E215" s="157" t="s">
        <v>412</v>
      </c>
      <c r="F215" s="157" t="s">
        <v>416</v>
      </c>
      <c r="G215" s="158">
        <v>27.062149999999999</v>
      </c>
      <c r="H215" s="159">
        <v>-1</v>
      </c>
      <c r="I215" s="159">
        <v>0</v>
      </c>
      <c r="J215" s="158">
        <v>34.246040000000001</v>
      </c>
      <c r="K215" s="157" t="s">
        <v>408</v>
      </c>
    </row>
    <row r="216" spans="1:11" s="58" customFormat="1" ht="14.85" customHeight="1" x14ac:dyDescent="0.15">
      <c r="A216" s="154">
        <v>-395975</v>
      </c>
      <c r="B216" s="155">
        <v>25</v>
      </c>
      <c r="C216" s="154">
        <v>262</v>
      </c>
      <c r="D216" s="156" t="s">
        <v>410</v>
      </c>
      <c r="E216" s="157" t="s">
        <v>417</v>
      </c>
      <c r="F216" s="157" t="s">
        <v>418</v>
      </c>
      <c r="G216" s="158">
        <v>188.71626000000001</v>
      </c>
      <c r="H216" s="159">
        <v>0</v>
      </c>
      <c r="I216" s="159">
        <v>1</v>
      </c>
      <c r="J216" s="158">
        <v>189.54519999999999</v>
      </c>
      <c r="K216" s="157" t="s">
        <v>411</v>
      </c>
    </row>
    <row r="217" spans="1:11" s="58" customFormat="1" ht="14.85" customHeight="1" x14ac:dyDescent="0.15">
      <c r="A217" s="154">
        <v>-395975</v>
      </c>
      <c r="B217" s="155">
        <v>25</v>
      </c>
      <c r="C217" s="154">
        <v>262</v>
      </c>
      <c r="D217" s="156" t="s">
        <v>410</v>
      </c>
      <c r="E217" s="157" t="s">
        <v>417</v>
      </c>
      <c r="F217" s="157" t="s">
        <v>418</v>
      </c>
      <c r="G217" s="158">
        <v>-65.130939999999995</v>
      </c>
      <c r="H217" s="159">
        <v>0</v>
      </c>
      <c r="I217" s="159">
        <v>0</v>
      </c>
      <c r="J217" s="158">
        <v>15.444599999999999</v>
      </c>
      <c r="K217" s="157" t="s">
        <v>408</v>
      </c>
    </row>
    <row r="218" spans="1:11" s="58" customFormat="1" ht="14.85" customHeight="1" x14ac:dyDescent="0.15">
      <c r="A218" s="154">
        <v>-395975</v>
      </c>
      <c r="B218" s="155">
        <v>25</v>
      </c>
      <c r="C218" s="154">
        <v>262</v>
      </c>
      <c r="D218" s="156" t="s">
        <v>410</v>
      </c>
      <c r="E218" s="157" t="s">
        <v>417</v>
      </c>
      <c r="F218" s="157" t="s">
        <v>407</v>
      </c>
      <c r="G218" s="158">
        <v>0.21343000000000001</v>
      </c>
      <c r="H218" s="159">
        <v>0</v>
      </c>
      <c r="I218" s="159">
        <v>0</v>
      </c>
      <c r="J218" s="158">
        <v>0.95667000000000002</v>
      </c>
      <c r="K218" s="157" t="s">
        <v>411</v>
      </c>
    </row>
    <row r="219" spans="1:11" s="58" customFormat="1" ht="14.85" customHeight="1" x14ac:dyDescent="0.15">
      <c r="A219" s="154">
        <v>-395975</v>
      </c>
      <c r="B219" s="155">
        <v>25</v>
      </c>
      <c r="C219" s="154">
        <v>262</v>
      </c>
      <c r="D219" s="156" t="s">
        <v>410</v>
      </c>
      <c r="E219" s="157" t="s">
        <v>417</v>
      </c>
      <c r="F219" s="157" t="s">
        <v>407</v>
      </c>
      <c r="G219" s="158">
        <v>0.18604999999999999</v>
      </c>
      <c r="H219" s="159">
        <v>0</v>
      </c>
      <c r="I219" s="159">
        <v>0</v>
      </c>
      <c r="J219" s="158">
        <v>0.18604999999999999</v>
      </c>
      <c r="K219" s="157" t="s">
        <v>408</v>
      </c>
    </row>
    <row r="220" spans="1:11" s="58" customFormat="1" ht="14.85" customHeight="1" x14ac:dyDescent="0.15">
      <c r="A220" s="154">
        <v>-395975</v>
      </c>
      <c r="B220" s="155">
        <v>25</v>
      </c>
      <c r="C220" s="154">
        <v>262</v>
      </c>
      <c r="D220" s="156" t="s">
        <v>410</v>
      </c>
      <c r="E220" s="157" t="s">
        <v>419</v>
      </c>
      <c r="F220" s="157" t="s">
        <v>414</v>
      </c>
      <c r="G220" s="158">
        <v>23.190580000000001</v>
      </c>
      <c r="H220" s="159">
        <v>-4</v>
      </c>
      <c r="I220" s="159">
        <v>1</v>
      </c>
      <c r="J220" s="158">
        <v>167.36976999999999</v>
      </c>
      <c r="K220" s="157" t="s">
        <v>411</v>
      </c>
    </row>
    <row r="221" spans="1:11" s="58" customFormat="1" ht="14.85" customHeight="1" x14ac:dyDescent="0.15">
      <c r="A221" s="154">
        <v>-395975</v>
      </c>
      <c r="B221" s="155">
        <v>25</v>
      </c>
      <c r="C221" s="154">
        <v>262</v>
      </c>
      <c r="D221" s="156" t="s">
        <v>410</v>
      </c>
      <c r="E221" s="157" t="s">
        <v>419</v>
      </c>
      <c r="F221" s="157" t="s">
        <v>414</v>
      </c>
      <c r="G221" s="158">
        <v>23.917020000000001</v>
      </c>
      <c r="H221" s="159">
        <v>-1</v>
      </c>
      <c r="I221" s="159">
        <v>0</v>
      </c>
      <c r="J221" s="158">
        <v>119.56846</v>
      </c>
      <c r="K221" s="157" t="s">
        <v>408</v>
      </c>
    </row>
    <row r="222" spans="1:11" s="58" customFormat="1" ht="14.85" customHeight="1" x14ac:dyDescent="0.15">
      <c r="A222" s="154">
        <v>-395974</v>
      </c>
      <c r="B222" s="155">
        <v>26</v>
      </c>
      <c r="C222" s="154">
        <v>262</v>
      </c>
      <c r="D222" s="156" t="s">
        <v>410</v>
      </c>
      <c r="E222" s="157" t="s">
        <v>412</v>
      </c>
      <c r="F222" s="157" t="s">
        <v>407</v>
      </c>
      <c r="G222" s="158">
        <v>-6.65456</v>
      </c>
      <c r="H222" s="159">
        <v>0</v>
      </c>
      <c r="I222" s="159">
        <v>0</v>
      </c>
      <c r="J222" s="158">
        <v>6.5949999999999998</v>
      </c>
      <c r="K222" s="157" t="s">
        <v>411</v>
      </c>
    </row>
    <row r="223" spans="1:11" s="58" customFormat="1" ht="14.85" customHeight="1" x14ac:dyDescent="0.15">
      <c r="A223" s="154">
        <v>-395974</v>
      </c>
      <c r="B223" s="155">
        <v>26</v>
      </c>
      <c r="C223" s="154">
        <v>262</v>
      </c>
      <c r="D223" s="156" t="s">
        <v>410</v>
      </c>
      <c r="E223" s="157" t="s">
        <v>412</v>
      </c>
      <c r="F223" s="157" t="s">
        <v>407</v>
      </c>
      <c r="G223" s="158">
        <v>0</v>
      </c>
      <c r="H223" s="159">
        <v>-1</v>
      </c>
      <c r="I223" s="159">
        <v>0</v>
      </c>
      <c r="J223" s="158">
        <v>0</v>
      </c>
      <c r="K223" s="157" t="s">
        <v>408</v>
      </c>
    </row>
    <row r="224" spans="1:11" s="58" customFormat="1" ht="14.85" customHeight="1" x14ac:dyDescent="0.15">
      <c r="A224" s="154">
        <v>-395974</v>
      </c>
      <c r="B224" s="155">
        <v>26</v>
      </c>
      <c r="C224" s="154">
        <v>262</v>
      </c>
      <c r="D224" s="156" t="s">
        <v>410</v>
      </c>
      <c r="E224" s="157" t="s">
        <v>412</v>
      </c>
      <c r="F224" s="157" t="s">
        <v>413</v>
      </c>
      <c r="G224" s="158">
        <v>-9.9991000000000003</v>
      </c>
      <c r="H224" s="159">
        <v>1</v>
      </c>
      <c r="I224" s="159">
        <v>1</v>
      </c>
      <c r="J224" s="158">
        <v>35.119309999999999</v>
      </c>
      <c r="K224" s="157" t="s">
        <v>408</v>
      </c>
    </row>
    <row r="225" spans="1:11" s="58" customFormat="1" ht="14.85" customHeight="1" x14ac:dyDescent="0.15">
      <c r="A225" s="154">
        <v>-395974</v>
      </c>
      <c r="B225" s="155">
        <v>26</v>
      </c>
      <c r="C225" s="154">
        <v>262</v>
      </c>
      <c r="D225" s="156" t="s">
        <v>410</v>
      </c>
      <c r="E225" s="157" t="s">
        <v>412</v>
      </c>
      <c r="F225" s="157" t="s">
        <v>414</v>
      </c>
      <c r="G225" s="158">
        <v>4.2895000000000003</v>
      </c>
      <c r="H225" s="159">
        <v>0</v>
      </c>
      <c r="I225" s="159">
        <v>0</v>
      </c>
      <c r="J225" s="158">
        <v>20.010999999999999</v>
      </c>
      <c r="K225" s="157" t="s">
        <v>411</v>
      </c>
    </row>
    <row r="226" spans="1:11" s="58" customFormat="1" ht="14.85" customHeight="1" x14ac:dyDescent="0.15">
      <c r="A226" s="154">
        <v>-395974</v>
      </c>
      <c r="B226" s="155">
        <v>26</v>
      </c>
      <c r="C226" s="154">
        <v>262</v>
      </c>
      <c r="D226" s="156" t="s">
        <v>410</v>
      </c>
      <c r="E226" s="157" t="s">
        <v>412</v>
      </c>
      <c r="F226" s="157" t="s">
        <v>414</v>
      </c>
      <c r="G226" s="158">
        <v>-84.848550000000003</v>
      </c>
      <c r="H226" s="159">
        <v>0</v>
      </c>
      <c r="I226" s="159">
        <v>0</v>
      </c>
      <c r="J226" s="158">
        <v>6.6</v>
      </c>
      <c r="K226" s="157" t="s">
        <v>408</v>
      </c>
    </row>
    <row r="227" spans="1:11" s="58" customFormat="1" ht="14.85" customHeight="1" x14ac:dyDescent="0.15">
      <c r="A227" s="154">
        <v>-395974</v>
      </c>
      <c r="B227" s="155">
        <v>26</v>
      </c>
      <c r="C227" s="154">
        <v>262</v>
      </c>
      <c r="D227" s="156" t="s">
        <v>410</v>
      </c>
      <c r="E227" s="157" t="s">
        <v>412</v>
      </c>
      <c r="F227" s="157" t="s">
        <v>415</v>
      </c>
      <c r="G227" s="158">
        <v>0.44</v>
      </c>
      <c r="H227" s="159">
        <v>0</v>
      </c>
      <c r="I227" s="159">
        <v>0</v>
      </c>
      <c r="J227" s="158">
        <v>0.44</v>
      </c>
      <c r="K227" s="157" t="s">
        <v>411</v>
      </c>
    </row>
    <row r="228" spans="1:11" s="58" customFormat="1" ht="14.85" customHeight="1" x14ac:dyDescent="0.15">
      <c r="A228" s="154">
        <v>-395974</v>
      </c>
      <c r="B228" s="155">
        <v>26</v>
      </c>
      <c r="C228" s="154">
        <v>262</v>
      </c>
      <c r="D228" s="156" t="s">
        <v>410</v>
      </c>
      <c r="E228" s="157" t="s">
        <v>412</v>
      </c>
      <c r="F228" s="157" t="s">
        <v>415</v>
      </c>
      <c r="G228" s="158">
        <v>-0.2</v>
      </c>
      <c r="H228" s="159">
        <v>0</v>
      </c>
      <c r="I228" s="159">
        <v>0</v>
      </c>
      <c r="J228" s="158">
        <v>0</v>
      </c>
      <c r="K228" s="157" t="s">
        <v>408</v>
      </c>
    </row>
    <row r="229" spans="1:11" s="58" customFormat="1" ht="14.85" customHeight="1" x14ac:dyDescent="0.15">
      <c r="A229" s="154">
        <v>-395974</v>
      </c>
      <c r="B229" s="155">
        <v>26</v>
      </c>
      <c r="C229" s="154">
        <v>262</v>
      </c>
      <c r="D229" s="156" t="s">
        <v>410</v>
      </c>
      <c r="E229" s="157" t="s">
        <v>412</v>
      </c>
      <c r="F229" s="157" t="s">
        <v>416</v>
      </c>
      <c r="G229" s="158">
        <v>0.59</v>
      </c>
      <c r="H229" s="159">
        <v>0</v>
      </c>
      <c r="I229" s="159">
        <v>0</v>
      </c>
      <c r="J229" s="158">
        <v>0.59</v>
      </c>
      <c r="K229" s="157" t="s">
        <v>411</v>
      </c>
    </row>
    <row r="230" spans="1:11" s="58" customFormat="1" ht="14.85" customHeight="1" x14ac:dyDescent="0.15">
      <c r="A230" s="154">
        <v>-395974</v>
      </c>
      <c r="B230" s="155">
        <v>26</v>
      </c>
      <c r="C230" s="154">
        <v>262</v>
      </c>
      <c r="D230" s="156" t="s">
        <v>410</v>
      </c>
      <c r="E230" s="157" t="s">
        <v>412</v>
      </c>
      <c r="F230" s="157" t="s">
        <v>416</v>
      </c>
      <c r="G230" s="158">
        <v>1.69</v>
      </c>
      <c r="H230" s="159">
        <v>0</v>
      </c>
      <c r="I230" s="159">
        <v>0</v>
      </c>
      <c r="J230" s="158">
        <v>1.69</v>
      </c>
      <c r="K230" s="157" t="s">
        <v>408</v>
      </c>
    </row>
    <row r="231" spans="1:11" s="58" customFormat="1" ht="14.85" customHeight="1" x14ac:dyDescent="0.15">
      <c r="A231" s="154">
        <v>-395974</v>
      </c>
      <c r="B231" s="155">
        <v>26</v>
      </c>
      <c r="C231" s="154">
        <v>262</v>
      </c>
      <c r="D231" s="156" t="s">
        <v>410</v>
      </c>
      <c r="E231" s="157" t="s">
        <v>417</v>
      </c>
      <c r="F231" s="157" t="s">
        <v>418</v>
      </c>
      <c r="G231" s="158">
        <v>0.7</v>
      </c>
      <c r="H231" s="159">
        <v>0</v>
      </c>
      <c r="I231" s="159">
        <v>0</v>
      </c>
      <c r="J231" s="158">
        <v>0.7</v>
      </c>
      <c r="K231" s="157" t="s">
        <v>408</v>
      </c>
    </row>
    <row r="232" spans="1:11" s="58" customFormat="1" ht="14.85" customHeight="1" x14ac:dyDescent="0.15">
      <c r="A232" s="154">
        <v>-395974</v>
      </c>
      <c r="B232" s="155">
        <v>26</v>
      </c>
      <c r="C232" s="154">
        <v>262</v>
      </c>
      <c r="D232" s="156" t="s">
        <v>410</v>
      </c>
      <c r="E232" s="157" t="s">
        <v>417</v>
      </c>
      <c r="F232" s="157" t="s">
        <v>407</v>
      </c>
      <c r="G232" s="158">
        <v>8.6599999999999993E-3</v>
      </c>
      <c r="H232" s="159">
        <v>0</v>
      </c>
      <c r="I232" s="159">
        <v>0</v>
      </c>
      <c r="J232" s="158">
        <v>0.44866</v>
      </c>
      <c r="K232" s="157" t="s">
        <v>411</v>
      </c>
    </row>
    <row r="233" spans="1:11" s="58" customFormat="1" ht="14.85" customHeight="1" x14ac:dyDescent="0.15">
      <c r="A233" s="154">
        <v>-395974</v>
      </c>
      <c r="B233" s="155">
        <v>26</v>
      </c>
      <c r="C233" s="154">
        <v>262</v>
      </c>
      <c r="D233" s="156" t="s">
        <v>410</v>
      </c>
      <c r="E233" s="157" t="s">
        <v>419</v>
      </c>
      <c r="F233" s="157" t="s">
        <v>414</v>
      </c>
      <c r="G233" s="158">
        <v>-8.3840000000000003</v>
      </c>
      <c r="H233" s="159">
        <v>0</v>
      </c>
      <c r="I233" s="159">
        <v>0</v>
      </c>
      <c r="J233" s="158">
        <v>3.53</v>
      </c>
      <c r="K233" s="157" t="s">
        <v>411</v>
      </c>
    </row>
    <row r="234" spans="1:11" s="58" customFormat="1" ht="14.85" customHeight="1" x14ac:dyDescent="0.15">
      <c r="A234" s="154">
        <v>-395974</v>
      </c>
      <c r="B234" s="155">
        <v>26</v>
      </c>
      <c r="C234" s="154">
        <v>262</v>
      </c>
      <c r="D234" s="156" t="s">
        <v>410</v>
      </c>
      <c r="E234" s="157" t="s">
        <v>419</v>
      </c>
      <c r="F234" s="157" t="s">
        <v>414</v>
      </c>
      <c r="G234" s="158">
        <v>-36.113289999999999</v>
      </c>
      <c r="H234" s="159">
        <v>-1</v>
      </c>
      <c r="I234" s="159">
        <v>0</v>
      </c>
      <c r="J234" s="158">
        <v>25.070499999999999</v>
      </c>
      <c r="K234" s="157" t="s">
        <v>408</v>
      </c>
    </row>
    <row r="235" spans="1:11" s="58" customFormat="1" ht="14.85" customHeight="1" x14ac:dyDescent="0.15">
      <c r="A235" s="154">
        <v>-395973</v>
      </c>
      <c r="B235" s="155">
        <v>27</v>
      </c>
      <c r="C235" s="154">
        <v>262</v>
      </c>
      <c r="D235" s="156" t="s">
        <v>410</v>
      </c>
      <c r="E235" s="157" t="s">
        <v>412</v>
      </c>
      <c r="F235" s="157" t="s">
        <v>407</v>
      </c>
      <c r="G235" s="158">
        <v>5.9110100000000001</v>
      </c>
      <c r="H235" s="159">
        <v>-1</v>
      </c>
      <c r="I235" s="159">
        <v>0</v>
      </c>
      <c r="J235" s="158">
        <v>24.660620000000002</v>
      </c>
      <c r="K235" s="157" t="s">
        <v>411</v>
      </c>
    </row>
    <row r="236" spans="1:11" s="58" customFormat="1" ht="14.85" customHeight="1" x14ac:dyDescent="0.15">
      <c r="A236" s="154">
        <v>-395973</v>
      </c>
      <c r="B236" s="155">
        <v>27</v>
      </c>
      <c r="C236" s="154">
        <v>262</v>
      </c>
      <c r="D236" s="156" t="s">
        <v>410</v>
      </c>
      <c r="E236" s="157" t="s">
        <v>412</v>
      </c>
      <c r="F236" s="157" t="s">
        <v>407</v>
      </c>
      <c r="G236" s="158">
        <v>-16.356000000000002</v>
      </c>
      <c r="H236" s="159">
        <v>0</v>
      </c>
      <c r="I236" s="159">
        <v>1</v>
      </c>
      <c r="J236" s="158">
        <v>10.8</v>
      </c>
      <c r="K236" s="157" t="s">
        <v>408</v>
      </c>
    </row>
    <row r="237" spans="1:11" s="58" customFormat="1" ht="14.85" customHeight="1" x14ac:dyDescent="0.15">
      <c r="A237" s="154">
        <v>-395973</v>
      </c>
      <c r="B237" s="155">
        <v>27</v>
      </c>
      <c r="C237" s="154">
        <v>262</v>
      </c>
      <c r="D237" s="156" t="s">
        <v>410</v>
      </c>
      <c r="E237" s="157" t="s">
        <v>412</v>
      </c>
      <c r="F237" s="157" t="s">
        <v>413</v>
      </c>
      <c r="G237" s="158">
        <v>306.35721000000001</v>
      </c>
      <c r="H237" s="159">
        <v>12</v>
      </c>
      <c r="I237" s="159">
        <v>12</v>
      </c>
      <c r="J237" s="158">
        <v>583.22387000000003</v>
      </c>
      <c r="K237" s="157" t="s">
        <v>408</v>
      </c>
    </row>
    <row r="238" spans="1:11" s="58" customFormat="1" ht="14.85" customHeight="1" x14ac:dyDescent="0.15">
      <c r="A238" s="154">
        <v>-395973</v>
      </c>
      <c r="B238" s="155">
        <v>27</v>
      </c>
      <c r="C238" s="154">
        <v>262</v>
      </c>
      <c r="D238" s="156" t="s">
        <v>410</v>
      </c>
      <c r="E238" s="157" t="s">
        <v>412</v>
      </c>
      <c r="F238" s="157" t="s">
        <v>414</v>
      </c>
      <c r="G238" s="158">
        <v>98.236099999999993</v>
      </c>
      <c r="H238" s="159">
        <v>-4</v>
      </c>
      <c r="I238" s="159">
        <v>1</v>
      </c>
      <c r="J238" s="158">
        <v>388.94997000000001</v>
      </c>
      <c r="K238" s="157" t="s">
        <v>411</v>
      </c>
    </row>
    <row r="239" spans="1:11" s="58" customFormat="1" ht="14.85" customHeight="1" x14ac:dyDescent="0.15">
      <c r="A239" s="154">
        <v>-395973</v>
      </c>
      <c r="B239" s="155">
        <v>27</v>
      </c>
      <c r="C239" s="154">
        <v>262</v>
      </c>
      <c r="D239" s="156" t="s">
        <v>410</v>
      </c>
      <c r="E239" s="157" t="s">
        <v>412</v>
      </c>
      <c r="F239" s="157" t="s">
        <v>414</v>
      </c>
      <c r="G239" s="158">
        <v>-30.038219999999999</v>
      </c>
      <c r="H239" s="159">
        <v>-5</v>
      </c>
      <c r="I239" s="159">
        <v>1</v>
      </c>
      <c r="J239" s="158">
        <v>448.26067</v>
      </c>
      <c r="K239" s="157" t="s">
        <v>408</v>
      </c>
    </row>
    <row r="240" spans="1:11" s="58" customFormat="1" ht="14.85" customHeight="1" x14ac:dyDescent="0.15">
      <c r="A240" s="154">
        <v>-395973</v>
      </c>
      <c r="B240" s="155">
        <v>27</v>
      </c>
      <c r="C240" s="154">
        <v>262</v>
      </c>
      <c r="D240" s="156" t="s">
        <v>410</v>
      </c>
      <c r="E240" s="157" t="s">
        <v>412</v>
      </c>
      <c r="F240" s="157" t="s">
        <v>415</v>
      </c>
      <c r="G240" s="158">
        <v>-0.8</v>
      </c>
      <c r="H240" s="159">
        <v>0</v>
      </c>
      <c r="I240" s="159">
        <v>0</v>
      </c>
      <c r="J240" s="158">
        <v>0</v>
      </c>
      <c r="K240" s="157" t="s">
        <v>411</v>
      </c>
    </row>
    <row r="241" spans="1:11" s="58" customFormat="1" ht="14.85" customHeight="1" x14ac:dyDescent="0.15">
      <c r="A241" s="154">
        <v>-395973</v>
      </c>
      <c r="B241" s="155">
        <v>27</v>
      </c>
      <c r="C241" s="154">
        <v>262</v>
      </c>
      <c r="D241" s="156" t="s">
        <v>410</v>
      </c>
      <c r="E241" s="157" t="s">
        <v>412</v>
      </c>
      <c r="F241" s="157" t="s">
        <v>415</v>
      </c>
      <c r="G241" s="158">
        <v>27.38</v>
      </c>
      <c r="H241" s="159">
        <v>0</v>
      </c>
      <c r="I241" s="159">
        <v>0</v>
      </c>
      <c r="J241" s="158">
        <v>50.32</v>
      </c>
      <c r="K241" s="157" t="s">
        <v>408</v>
      </c>
    </row>
    <row r="242" spans="1:11" s="58" customFormat="1" ht="14.85" customHeight="1" x14ac:dyDescent="0.15">
      <c r="A242" s="154">
        <v>-395973</v>
      </c>
      <c r="B242" s="155">
        <v>27</v>
      </c>
      <c r="C242" s="154">
        <v>262</v>
      </c>
      <c r="D242" s="156" t="s">
        <v>410</v>
      </c>
      <c r="E242" s="157" t="s">
        <v>412</v>
      </c>
      <c r="F242" s="157" t="s">
        <v>416</v>
      </c>
      <c r="G242" s="158">
        <v>8.1244300000000003</v>
      </c>
      <c r="H242" s="159">
        <v>0</v>
      </c>
      <c r="I242" s="159">
        <v>1</v>
      </c>
      <c r="J242" s="158">
        <v>23.10746</v>
      </c>
      <c r="K242" s="157" t="s">
        <v>411</v>
      </c>
    </row>
    <row r="243" spans="1:11" s="58" customFormat="1" ht="14.85" customHeight="1" x14ac:dyDescent="0.15">
      <c r="A243" s="154">
        <v>-395973</v>
      </c>
      <c r="B243" s="155">
        <v>27</v>
      </c>
      <c r="C243" s="154">
        <v>262</v>
      </c>
      <c r="D243" s="156" t="s">
        <v>410</v>
      </c>
      <c r="E243" s="157" t="s">
        <v>412</v>
      </c>
      <c r="F243" s="157" t="s">
        <v>416</v>
      </c>
      <c r="G243" s="158">
        <v>16.161650000000002</v>
      </c>
      <c r="H243" s="159">
        <v>-1</v>
      </c>
      <c r="I243" s="159">
        <v>0</v>
      </c>
      <c r="J243" s="158">
        <v>29.732479999999999</v>
      </c>
      <c r="K243" s="157" t="s">
        <v>408</v>
      </c>
    </row>
    <row r="244" spans="1:11" s="58" customFormat="1" ht="14.85" customHeight="1" x14ac:dyDescent="0.15">
      <c r="A244" s="154">
        <v>-395973</v>
      </c>
      <c r="B244" s="155">
        <v>27</v>
      </c>
      <c r="C244" s="154">
        <v>262</v>
      </c>
      <c r="D244" s="156" t="s">
        <v>410</v>
      </c>
      <c r="E244" s="157" t="s">
        <v>417</v>
      </c>
      <c r="F244" s="157" t="s">
        <v>418</v>
      </c>
      <c r="G244" s="158">
        <v>252.68296000000001</v>
      </c>
      <c r="H244" s="159">
        <v>-1</v>
      </c>
      <c r="I244" s="159">
        <v>3</v>
      </c>
      <c r="J244" s="158">
        <v>316.04000000000002</v>
      </c>
      <c r="K244" s="157" t="s">
        <v>411</v>
      </c>
    </row>
    <row r="245" spans="1:11" s="58" customFormat="1" ht="14.85" customHeight="1" x14ac:dyDescent="0.15">
      <c r="A245" s="154">
        <v>-395973</v>
      </c>
      <c r="B245" s="155">
        <v>27</v>
      </c>
      <c r="C245" s="154">
        <v>262</v>
      </c>
      <c r="D245" s="156" t="s">
        <v>410</v>
      </c>
      <c r="E245" s="157" t="s">
        <v>417</v>
      </c>
      <c r="F245" s="157" t="s">
        <v>418</v>
      </c>
      <c r="G245" s="158">
        <v>63.808419999999998</v>
      </c>
      <c r="H245" s="159">
        <v>1</v>
      </c>
      <c r="I245" s="159">
        <v>1</v>
      </c>
      <c r="J245" s="158">
        <v>70.408420000000007</v>
      </c>
      <c r="K245" s="157" t="s">
        <v>408</v>
      </c>
    </row>
    <row r="246" spans="1:11" s="58" customFormat="1" ht="14.85" customHeight="1" x14ac:dyDescent="0.15">
      <c r="A246" s="154">
        <v>-395973</v>
      </c>
      <c r="B246" s="155">
        <v>27</v>
      </c>
      <c r="C246" s="154">
        <v>262</v>
      </c>
      <c r="D246" s="156" t="s">
        <v>410</v>
      </c>
      <c r="E246" s="157" t="s">
        <v>417</v>
      </c>
      <c r="F246" s="157" t="s">
        <v>407</v>
      </c>
      <c r="G246" s="158">
        <v>0.70867000000000002</v>
      </c>
      <c r="H246" s="159">
        <v>-2</v>
      </c>
      <c r="I246" s="159">
        <v>0</v>
      </c>
      <c r="J246" s="158">
        <v>2.7012900000000002</v>
      </c>
      <c r="K246" s="157" t="s">
        <v>411</v>
      </c>
    </row>
    <row r="247" spans="1:11" s="58" customFormat="1" ht="14.85" customHeight="1" x14ac:dyDescent="0.15">
      <c r="A247" s="154">
        <v>-395973</v>
      </c>
      <c r="B247" s="155">
        <v>27</v>
      </c>
      <c r="C247" s="154">
        <v>262</v>
      </c>
      <c r="D247" s="156" t="s">
        <v>410</v>
      </c>
      <c r="E247" s="157" t="s">
        <v>417</v>
      </c>
      <c r="F247" s="157" t="s">
        <v>407</v>
      </c>
      <c r="G247" s="158">
        <v>0.98897000000000002</v>
      </c>
      <c r="H247" s="159">
        <v>0</v>
      </c>
      <c r="I247" s="159">
        <v>2</v>
      </c>
      <c r="J247" s="158">
        <v>33.917389999999997</v>
      </c>
      <c r="K247" s="157" t="s">
        <v>408</v>
      </c>
    </row>
    <row r="248" spans="1:11" s="58" customFormat="1" ht="14.85" customHeight="1" x14ac:dyDescent="0.15">
      <c r="A248" s="154">
        <v>-395973</v>
      </c>
      <c r="B248" s="155">
        <v>27</v>
      </c>
      <c r="C248" s="154">
        <v>262</v>
      </c>
      <c r="D248" s="156" t="s">
        <v>410</v>
      </c>
      <c r="E248" s="157" t="s">
        <v>419</v>
      </c>
      <c r="F248" s="157" t="s">
        <v>414</v>
      </c>
      <c r="G248" s="158">
        <v>-48.810630000000003</v>
      </c>
      <c r="H248" s="159">
        <v>-1</v>
      </c>
      <c r="I248" s="159">
        <v>2</v>
      </c>
      <c r="J248" s="158">
        <v>123.85533</v>
      </c>
      <c r="K248" s="157" t="s">
        <v>411</v>
      </c>
    </row>
    <row r="249" spans="1:11" s="58" customFormat="1" ht="14.85" customHeight="1" x14ac:dyDescent="0.15">
      <c r="A249" s="154">
        <v>-395973</v>
      </c>
      <c r="B249" s="155">
        <v>27</v>
      </c>
      <c r="C249" s="154">
        <v>262</v>
      </c>
      <c r="D249" s="156" t="s">
        <v>410</v>
      </c>
      <c r="E249" s="157" t="s">
        <v>419</v>
      </c>
      <c r="F249" s="157" t="s">
        <v>414</v>
      </c>
      <c r="G249" s="158">
        <v>15.052580000000001</v>
      </c>
      <c r="H249" s="159">
        <v>0</v>
      </c>
      <c r="I249" s="159">
        <v>0</v>
      </c>
      <c r="J249" s="158">
        <v>182.60915</v>
      </c>
      <c r="K249" s="157" t="s">
        <v>408</v>
      </c>
    </row>
    <row r="250" spans="1:11" s="58" customFormat="1" ht="14.85" customHeight="1" x14ac:dyDescent="0.15">
      <c r="A250" s="154">
        <v>-395972</v>
      </c>
      <c r="B250" s="155">
        <v>28</v>
      </c>
      <c r="C250" s="154">
        <v>262</v>
      </c>
      <c r="D250" s="156" t="s">
        <v>410</v>
      </c>
      <c r="E250" s="157" t="s">
        <v>412</v>
      </c>
      <c r="F250" s="157" t="s">
        <v>407</v>
      </c>
      <c r="G250" s="158">
        <v>10.45138</v>
      </c>
      <c r="H250" s="159">
        <v>-1</v>
      </c>
      <c r="I250" s="159">
        <v>0</v>
      </c>
      <c r="J250" s="158">
        <v>31.464120000000001</v>
      </c>
      <c r="K250" s="157" t="s">
        <v>411</v>
      </c>
    </row>
    <row r="251" spans="1:11" s="58" customFormat="1" ht="14.85" customHeight="1" x14ac:dyDescent="0.15">
      <c r="A251" s="154">
        <v>-395972</v>
      </c>
      <c r="B251" s="155">
        <v>28</v>
      </c>
      <c r="C251" s="154">
        <v>262</v>
      </c>
      <c r="D251" s="156" t="s">
        <v>410</v>
      </c>
      <c r="E251" s="157" t="s">
        <v>412</v>
      </c>
      <c r="F251" s="157" t="s">
        <v>407</v>
      </c>
      <c r="G251" s="158">
        <v>-44.940719999999999</v>
      </c>
      <c r="H251" s="159">
        <v>-7</v>
      </c>
      <c r="I251" s="159">
        <v>0</v>
      </c>
      <c r="J251" s="158">
        <v>22.98761</v>
      </c>
      <c r="K251" s="157" t="s">
        <v>408</v>
      </c>
    </row>
    <row r="252" spans="1:11" s="58" customFormat="1" ht="14.85" customHeight="1" x14ac:dyDescent="0.15">
      <c r="A252" s="154">
        <v>-395972</v>
      </c>
      <c r="B252" s="155">
        <v>28</v>
      </c>
      <c r="C252" s="154">
        <v>262</v>
      </c>
      <c r="D252" s="156" t="s">
        <v>410</v>
      </c>
      <c r="E252" s="157" t="s">
        <v>412</v>
      </c>
      <c r="F252" s="157" t="s">
        <v>413</v>
      </c>
      <c r="G252" s="158">
        <v>140.09817000000001</v>
      </c>
      <c r="H252" s="159">
        <v>5</v>
      </c>
      <c r="I252" s="159">
        <v>8</v>
      </c>
      <c r="J252" s="158">
        <v>916.23362999999995</v>
      </c>
      <c r="K252" s="157" t="s">
        <v>408</v>
      </c>
    </row>
    <row r="253" spans="1:11" s="58" customFormat="1" ht="14.85" customHeight="1" x14ac:dyDescent="0.15">
      <c r="A253" s="154">
        <v>-395972</v>
      </c>
      <c r="B253" s="155">
        <v>28</v>
      </c>
      <c r="C253" s="154">
        <v>262</v>
      </c>
      <c r="D253" s="156" t="s">
        <v>410</v>
      </c>
      <c r="E253" s="157" t="s">
        <v>412</v>
      </c>
      <c r="F253" s="157" t="s">
        <v>414</v>
      </c>
      <c r="G253" s="158">
        <v>15.35792</v>
      </c>
      <c r="H253" s="159">
        <v>-2</v>
      </c>
      <c r="I253" s="159">
        <v>1</v>
      </c>
      <c r="J253" s="158">
        <v>44.369900000000001</v>
      </c>
      <c r="K253" s="157" t="s">
        <v>411</v>
      </c>
    </row>
    <row r="254" spans="1:11" s="58" customFormat="1" ht="14.85" customHeight="1" x14ac:dyDescent="0.15">
      <c r="A254" s="154">
        <v>-395972</v>
      </c>
      <c r="B254" s="155">
        <v>28</v>
      </c>
      <c r="C254" s="154">
        <v>262</v>
      </c>
      <c r="D254" s="156" t="s">
        <v>410</v>
      </c>
      <c r="E254" s="157" t="s">
        <v>412</v>
      </c>
      <c r="F254" s="157" t="s">
        <v>414</v>
      </c>
      <c r="G254" s="158">
        <v>-10.07362</v>
      </c>
      <c r="H254" s="159">
        <v>-2</v>
      </c>
      <c r="I254" s="159">
        <v>0</v>
      </c>
      <c r="J254" s="158">
        <v>38.258029999999998</v>
      </c>
      <c r="K254" s="157" t="s">
        <v>408</v>
      </c>
    </row>
    <row r="255" spans="1:11" s="58" customFormat="1" ht="14.85" customHeight="1" x14ac:dyDescent="0.15">
      <c r="A255" s="154">
        <v>-395972</v>
      </c>
      <c r="B255" s="155">
        <v>28</v>
      </c>
      <c r="C255" s="154">
        <v>262</v>
      </c>
      <c r="D255" s="156" t="s">
        <v>410</v>
      </c>
      <c r="E255" s="157" t="s">
        <v>412</v>
      </c>
      <c r="F255" s="157" t="s">
        <v>415</v>
      </c>
      <c r="G255" s="158">
        <v>-5</v>
      </c>
      <c r="H255" s="159">
        <v>0</v>
      </c>
      <c r="I255" s="159">
        <v>0</v>
      </c>
      <c r="J255" s="158">
        <v>0</v>
      </c>
      <c r="K255" s="157" t="s">
        <v>411</v>
      </c>
    </row>
    <row r="256" spans="1:11" s="58" customFormat="1" ht="14.85" customHeight="1" x14ac:dyDescent="0.15">
      <c r="A256" s="154">
        <v>-395972</v>
      </c>
      <c r="B256" s="155">
        <v>28</v>
      </c>
      <c r="C256" s="154">
        <v>262</v>
      </c>
      <c r="D256" s="156" t="s">
        <v>410</v>
      </c>
      <c r="E256" s="157" t="s">
        <v>412</v>
      </c>
      <c r="F256" s="157" t="s">
        <v>415</v>
      </c>
      <c r="G256" s="158">
        <v>20.66</v>
      </c>
      <c r="H256" s="159">
        <v>0</v>
      </c>
      <c r="I256" s="159">
        <v>0</v>
      </c>
      <c r="J256" s="158">
        <v>36.18</v>
      </c>
      <c r="K256" s="157" t="s">
        <v>408</v>
      </c>
    </row>
    <row r="257" spans="1:11" s="58" customFormat="1" ht="14.85" customHeight="1" x14ac:dyDescent="0.15">
      <c r="A257" s="154">
        <v>-395972</v>
      </c>
      <c r="B257" s="155">
        <v>28</v>
      </c>
      <c r="C257" s="154">
        <v>262</v>
      </c>
      <c r="D257" s="156" t="s">
        <v>410</v>
      </c>
      <c r="E257" s="157" t="s">
        <v>412</v>
      </c>
      <c r="F257" s="157" t="s">
        <v>416</v>
      </c>
      <c r="G257" s="158">
        <v>-52.545740000000002</v>
      </c>
      <c r="H257" s="159">
        <v>-3</v>
      </c>
      <c r="I257" s="159">
        <v>0</v>
      </c>
      <c r="J257" s="158">
        <v>17.794419999999999</v>
      </c>
      <c r="K257" s="157" t="s">
        <v>411</v>
      </c>
    </row>
    <row r="258" spans="1:11" s="58" customFormat="1" ht="14.85" customHeight="1" x14ac:dyDescent="0.15">
      <c r="A258" s="154">
        <v>-395972</v>
      </c>
      <c r="B258" s="155">
        <v>28</v>
      </c>
      <c r="C258" s="154">
        <v>262</v>
      </c>
      <c r="D258" s="156" t="s">
        <v>410</v>
      </c>
      <c r="E258" s="157" t="s">
        <v>412</v>
      </c>
      <c r="F258" s="157" t="s">
        <v>416</v>
      </c>
      <c r="G258" s="158">
        <v>2.7975099999999999</v>
      </c>
      <c r="H258" s="159">
        <v>0</v>
      </c>
      <c r="I258" s="159">
        <v>0</v>
      </c>
      <c r="J258" s="158">
        <v>2.7975099999999999</v>
      </c>
      <c r="K258" s="157" t="s">
        <v>408</v>
      </c>
    </row>
    <row r="259" spans="1:11" s="58" customFormat="1" ht="14.85" customHeight="1" x14ac:dyDescent="0.15">
      <c r="A259" s="154">
        <v>-395972</v>
      </c>
      <c r="B259" s="155">
        <v>28</v>
      </c>
      <c r="C259" s="154">
        <v>262</v>
      </c>
      <c r="D259" s="156" t="s">
        <v>410</v>
      </c>
      <c r="E259" s="157" t="s">
        <v>417</v>
      </c>
      <c r="F259" s="157" t="s">
        <v>418</v>
      </c>
      <c r="G259" s="158">
        <v>1.69</v>
      </c>
      <c r="H259" s="159">
        <v>1</v>
      </c>
      <c r="I259" s="159">
        <v>1</v>
      </c>
      <c r="J259" s="158">
        <v>1.69</v>
      </c>
      <c r="K259" s="157" t="s">
        <v>411</v>
      </c>
    </row>
    <row r="260" spans="1:11" s="58" customFormat="1" ht="14.85" customHeight="1" x14ac:dyDescent="0.15">
      <c r="A260" s="154">
        <v>-395972</v>
      </c>
      <c r="B260" s="155">
        <v>28</v>
      </c>
      <c r="C260" s="154">
        <v>262</v>
      </c>
      <c r="D260" s="156" t="s">
        <v>410</v>
      </c>
      <c r="E260" s="157" t="s">
        <v>417</v>
      </c>
      <c r="F260" s="157" t="s">
        <v>418</v>
      </c>
      <c r="G260" s="158">
        <v>1.4518899999999999</v>
      </c>
      <c r="H260" s="159">
        <v>-1</v>
      </c>
      <c r="I260" s="159">
        <v>0</v>
      </c>
      <c r="J260" s="158">
        <v>3.0905999999999998</v>
      </c>
      <c r="K260" s="157" t="s">
        <v>408</v>
      </c>
    </row>
    <row r="261" spans="1:11" s="58" customFormat="1" ht="14.85" customHeight="1" x14ac:dyDescent="0.15">
      <c r="A261" s="154">
        <v>-395972</v>
      </c>
      <c r="B261" s="155">
        <v>28</v>
      </c>
      <c r="C261" s="154">
        <v>262</v>
      </c>
      <c r="D261" s="156" t="s">
        <v>410</v>
      </c>
      <c r="E261" s="157" t="s">
        <v>417</v>
      </c>
      <c r="F261" s="157" t="s">
        <v>407</v>
      </c>
      <c r="G261" s="158">
        <v>0.36001</v>
      </c>
      <c r="H261" s="159">
        <v>0</v>
      </c>
      <c r="I261" s="159">
        <v>0</v>
      </c>
      <c r="J261" s="158">
        <v>0.36001</v>
      </c>
      <c r="K261" s="157" t="s">
        <v>411</v>
      </c>
    </row>
    <row r="262" spans="1:11" s="58" customFormat="1" ht="14.85" customHeight="1" x14ac:dyDescent="0.15">
      <c r="A262" s="154">
        <v>-395972</v>
      </c>
      <c r="B262" s="155">
        <v>28</v>
      </c>
      <c r="C262" s="154">
        <v>262</v>
      </c>
      <c r="D262" s="156" t="s">
        <v>410</v>
      </c>
      <c r="E262" s="157" t="s">
        <v>417</v>
      </c>
      <c r="F262" s="157" t="s">
        <v>407</v>
      </c>
      <c r="G262" s="158">
        <v>9.5925499999999992</v>
      </c>
      <c r="H262" s="159">
        <v>1</v>
      </c>
      <c r="I262" s="159">
        <v>1</v>
      </c>
      <c r="J262" s="158">
        <v>15.21496</v>
      </c>
      <c r="K262" s="157" t="s">
        <v>408</v>
      </c>
    </row>
    <row r="263" spans="1:11" s="58" customFormat="1" ht="14.85" customHeight="1" x14ac:dyDescent="0.15">
      <c r="A263" s="154">
        <v>-395972</v>
      </c>
      <c r="B263" s="155">
        <v>28</v>
      </c>
      <c r="C263" s="154">
        <v>262</v>
      </c>
      <c r="D263" s="156" t="s">
        <v>410</v>
      </c>
      <c r="E263" s="157" t="s">
        <v>419</v>
      </c>
      <c r="F263" s="157" t="s">
        <v>414</v>
      </c>
      <c r="G263" s="158">
        <v>7.93276</v>
      </c>
      <c r="H263" s="159">
        <v>-2</v>
      </c>
      <c r="I263" s="159">
        <v>0</v>
      </c>
      <c r="J263" s="158">
        <v>103.85932</v>
      </c>
      <c r="K263" s="157" t="s">
        <v>411</v>
      </c>
    </row>
    <row r="264" spans="1:11" s="58" customFormat="1" ht="14.85" customHeight="1" x14ac:dyDescent="0.15">
      <c r="A264" s="154">
        <v>-395972</v>
      </c>
      <c r="B264" s="155">
        <v>28</v>
      </c>
      <c r="C264" s="154">
        <v>262</v>
      </c>
      <c r="D264" s="156" t="s">
        <v>410</v>
      </c>
      <c r="E264" s="157" t="s">
        <v>419</v>
      </c>
      <c r="F264" s="157" t="s">
        <v>414</v>
      </c>
      <c r="G264" s="158">
        <v>12.71641</v>
      </c>
      <c r="H264" s="159">
        <v>0</v>
      </c>
      <c r="I264" s="159">
        <v>0</v>
      </c>
      <c r="J264" s="158">
        <v>87.988039999999998</v>
      </c>
      <c r="K264" s="157" t="s">
        <v>408</v>
      </c>
    </row>
    <row r="265" spans="1:11" s="58" customFormat="1" ht="14.85" customHeight="1" x14ac:dyDescent="0.15">
      <c r="A265" s="154">
        <v>-395971</v>
      </c>
      <c r="B265" s="155">
        <v>29</v>
      </c>
      <c r="C265" s="154">
        <v>262</v>
      </c>
      <c r="D265" s="156" t="s">
        <v>410</v>
      </c>
      <c r="E265" s="157" t="s">
        <v>412</v>
      </c>
      <c r="F265" s="157" t="s">
        <v>407</v>
      </c>
      <c r="G265" s="158">
        <v>-0.94610000000000005</v>
      </c>
      <c r="H265" s="159">
        <v>1</v>
      </c>
      <c r="I265" s="159">
        <v>1</v>
      </c>
      <c r="J265" s="158">
        <v>3.3538999999999999</v>
      </c>
      <c r="K265" s="157" t="s">
        <v>408</v>
      </c>
    </row>
    <row r="266" spans="1:11" s="58" customFormat="1" ht="14.85" customHeight="1" x14ac:dyDescent="0.15">
      <c r="A266" s="154">
        <v>-395971</v>
      </c>
      <c r="B266" s="155">
        <v>29</v>
      </c>
      <c r="C266" s="154">
        <v>262</v>
      </c>
      <c r="D266" s="156" t="s">
        <v>410</v>
      </c>
      <c r="E266" s="157" t="s">
        <v>412</v>
      </c>
      <c r="F266" s="157" t="s">
        <v>413</v>
      </c>
      <c r="G266" s="158">
        <v>93.628690000000006</v>
      </c>
      <c r="H266" s="159">
        <v>3</v>
      </c>
      <c r="I266" s="159">
        <v>3</v>
      </c>
      <c r="J266" s="158">
        <v>550.87801999999999</v>
      </c>
      <c r="K266" s="157" t="s">
        <v>408</v>
      </c>
    </row>
    <row r="267" spans="1:11" s="58" customFormat="1" ht="14.85" customHeight="1" x14ac:dyDescent="0.15">
      <c r="A267" s="154">
        <v>-395971</v>
      </c>
      <c r="B267" s="155">
        <v>29</v>
      </c>
      <c r="C267" s="154">
        <v>262</v>
      </c>
      <c r="D267" s="156" t="s">
        <v>410</v>
      </c>
      <c r="E267" s="157" t="s">
        <v>412</v>
      </c>
      <c r="F267" s="157" t="s">
        <v>414</v>
      </c>
      <c r="G267" s="158">
        <v>7.6370300000000002</v>
      </c>
      <c r="H267" s="159">
        <v>-3</v>
      </c>
      <c r="I267" s="159">
        <v>0</v>
      </c>
      <c r="J267" s="158">
        <v>12.063610000000001</v>
      </c>
      <c r="K267" s="157" t="s">
        <v>411</v>
      </c>
    </row>
    <row r="268" spans="1:11" s="58" customFormat="1" ht="14.85" customHeight="1" x14ac:dyDescent="0.15">
      <c r="A268" s="154">
        <v>-395971</v>
      </c>
      <c r="B268" s="155">
        <v>29</v>
      </c>
      <c r="C268" s="154">
        <v>262</v>
      </c>
      <c r="D268" s="156" t="s">
        <v>410</v>
      </c>
      <c r="E268" s="157" t="s">
        <v>412</v>
      </c>
      <c r="F268" s="157" t="s">
        <v>414</v>
      </c>
      <c r="G268" s="158">
        <v>3.45167</v>
      </c>
      <c r="H268" s="159">
        <v>1</v>
      </c>
      <c r="I268" s="159">
        <v>1</v>
      </c>
      <c r="J268" s="158">
        <v>23.970289999999999</v>
      </c>
      <c r="K268" s="157" t="s">
        <v>408</v>
      </c>
    </row>
    <row r="269" spans="1:11" s="58" customFormat="1" ht="14.85" customHeight="1" x14ac:dyDescent="0.15">
      <c r="A269" s="154">
        <v>-395971</v>
      </c>
      <c r="B269" s="155">
        <v>29</v>
      </c>
      <c r="C269" s="154">
        <v>262</v>
      </c>
      <c r="D269" s="156" t="s">
        <v>410</v>
      </c>
      <c r="E269" s="157" t="s">
        <v>412</v>
      </c>
      <c r="F269" s="157" t="s">
        <v>415</v>
      </c>
      <c r="G269" s="158">
        <v>0.22</v>
      </c>
      <c r="H269" s="159">
        <v>0</v>
      </c>
      <c r="I269" s="159">
        <v>0</v>
      </c>
      <c r="J269" s="158">
        <v>0.22</v>
      </c>
      <c r="K269" s="157" t="s">
        <v>411</v>
      </c>
    </row>
    <row r="270" spans="1:11" s="58" customFormat="1" ht="14.85" customHeight="1" x14ac:dyDescent="0.15">
      <c r="A270" s="154">
        <v>-395971</v>
      </c>
      <c r="B270" s="155">
        <v>29</v>
      </c>
      <c r="C270" s="154">
        <v>262</v>
      </c>
      <c r="D270" s="156" t="s">
        <v>410</v>
      </c>
      <c r="E270" s="157" t="s">
        <v>412</v>
      </c>
      <c r="F270" s="157" t="s">
        <v>415</v>
      </c>
      <c r="G270" s="158">
        <v>65.22</v>
      </c>
      <c r="H270" s="159">
        <v>0</v>
      </c>
      <c r="I270" s="159">
        <v>0</v>
      </c>
      <c r="J270" s="158">
        <v>65.22</v>
      </c>
      <c r="K270" s="157" t="s">
        <v>408</v>
      </c>
    </row>
    <row r="271" spans="1:11" s="58" customFormat="1" ht="14.85" customHeight="1" x14ac:dyDescent="0.15">
      <c r="A271" s="154">
        <v>-395971</v>
      </c>
      <c r="B271" s="155">
        <v>29</v>
      </c>
      <c r="C271" s="154">
        <v>262</v>
      </c>
      <c r="D271" s="156" t="s">
        <v>410</v>
      </c>
      <c r="E271" s="157" t="s">
        <v>412</v>
      </c>
      <c r="F271" s="157" t="s">
        <v>416</v>
      </c>
      <c r="G271" s="158">
        <v>-48.929929999999999</v>
      </c>
      <c r="H271" s="159">
        <v>-1</v>
      </c>
      <c r="I271" s="159">
        <v>0</v>
      </c>
      <c r="J271" s="158">
        <v>2.7890799999999998</v>
      </c>
      <c r="K271" s="157" t="s">
        <v>411</v>
      </c>
    </row>
    <row r="272" spans="1:11" s="58" customFormat="1" ht="14.85" customHeight="1" x14ac:dyDescent="0.15">
      <c r="A272" s="154">
        <v>-395971</v>
      </c>
      <c r="B272" s="155">
        <v>29</v>
      </c>
      <c r="C272" s="154">
        <v>262</v>
      </c>
      <c r="D272" s="156" t="s">
        <v>410</v>
      </c>
      <c r="E272" s="157" t="s">
        <v>412</v>
      </c>
      <c r="F272" s="157" t="s">
        <v>416</v>
      </c>
      <c r="G272" s="158">
        <v>12.09</v>
      </c>
      <c r="H272" s="159">
        <v>0</v>
      </c>
      <c r="I272" s="159">
        <v>0</v>
      </c>
      <c r="J272" s="158">
        <v>12.09</v>
      </c>
      <c r="K272" s="157" t="s">
        <v>408</v>
      </c>
    </row>
    <row r="273" spans="1:11" s="58" customFormat="1" ht="14.85" customHeight="1" x14ac:dyDescent="0.15">
      <c r="A273" s="154">
        <v>-395971</v>
      </c>
      <c r="B273" s="155">
        <v>29</v>
      </c>
      <c r="C273" s="154">
        <v>262</v>
      </c>
      <c r="D273" s="156" t="s">
        <v>410</v>
      </c>
      <c r="E273" s="157" t="s">
        <v>417</v>
      </c>
      <c r="F273" s="157" t="s">
        <v>418</v>
      </c>
      <c r="G273" s="158">
        <v>38.996949999999998</v>
      </c>
      <c r="H273" s="159">
        <v>1</v>
      </c>
      <c r="I273" s="159">
        <v>1</v>
      </c>
      <c r="J273" s="158">
        <v>40.020000000000003</v>
      </c>
      <c r="K273" s="157" t="s">
        <v>411</v>
      </c>
    </row>
    <row r="274" spans="1:11" s="58" customFormat="1" ht="14.85" customHeight="1" x14ac:dyDescent="0.15">
      <c r="A274" s="154">
        <v>-395971</v>
      </c>
      <c r="B274" s="155">
        <v>29</v>
      </c>
      <c r="C274" s="154">
        <v>262</v>
      </c>
      <c r="D274" s="156" t="s">
        <v>410</v>
      </c>
      <c r="E274" s="157" t="s">
        <v>417</v>
      </c>
      <c r="F274" s="157" t="s">
        <v>418</v>
      </c>
      <c r="G274" s="158">
        <v>100.36360000000001</v>
      </c>
      <c r="H274" s="159">
        <v>1</v>
      </c>
      <c r="I274" s="159">
        <v>1</v>
      </c>
      <c r="J274" s="158">
        <v>100.36360000000001</v>
      </c>
      <c r="K274" s="157" t="s">
        <v>408</v>
      </c>
    </row>
    <row r="275" spans="1:11" s="58" customFormat="1" ht="14.85" customHeight="1" x14ac:dyDescent="0.15">
      <c r="A275" s="154">
        <v>-395971</v>
      </c>
      <c r="B275" s="155">
        <v>29</v>
      </c>
      <c r="C275" s="154">
        <v>262</v>
      </c>
      <c r="D275" s="156" t="s">
        <v>410</v>
      </c>
      <c r="E275" s="157" t="s">
        <v>417</v>
      </c>
      <c r="F275" s="157" t="s">
        <v>407</v>
      </c>
      <c r="G275" s="158">
        <v>-0.34312999999999999</v>
      </c>
      <c r="H275" s="159">
        <v>0</v>
      </c>
      <c r="I275" s="159">
        <v>0</v>
      </c>
      <c r="J275" s="158">
        <v>2.98E-2</v>
      </c>
      <c r="K275" s="157" t="s">
        <v>411</v>
      </c>
    </row>
    <row r="276" spans="1:11" s="58" customFormat="1" ht="14.85" customHeight="1" x14ac:dyDescent="0.15">
      <c r="A276" s="154">
        <v>-395971</v>
      </c>
      <c r="B276" s="155">
        <v>29</v>
      </c>
      <c r="C276" s="154">
        <v>262</v>
      </c>
      <c r="D276" s="156" t="s">
        <v>410</v>
      </c>
      <c r="E276" s="157" t="s">
        <v>417</v>
      </c>
      <c r="F276" s="157" t="s">
        <v>407</v>
      </c>
      <c r="G276" s="158">
        <v>0.75500999999999996</v>
      </c>
      <c r="H276" s="159">
        <v>0</v>
      </c>
      <c r="I276" s="159">
        <v>0</v>
      </c>
      <c r="J276" s="158">
        <v>1.3057000000000001</v>
      </c>
      <c r="K276" s="157" t="s">
        <v>408</v>
      </c>
    </row>
    <row r="277" spans="1:11" s="58" customFormat="1" ht="14.85" customHeight="1" x14ac:dyDescent="0.15">
      <c r="A277" s="154">
        <v>-395971</v>
      </c>
      <c r="B277" s="155">
        <v>29</v>
      </c>
      <c r="C277" s="154">
        <v>262</v>
      </c>
      <c r="D277" s="156" t="s">
        <v>410</v>
      </c>
      <c r="E277" s="157" t="s">
        <v>419</v>
      </c>
      <c r="F277" s="157" t="s">
        <v>414</v>
      </c>
      <c r="G277" s="158">
        <v>2.4949400000000002</v>
      </c>
      <c r="H277" s="159">
        <v>0</v>
      </c>
      <c r="I277" s="159">
        <v>0</v>
      </c>
      <c r="J277" s="158">
        <v>39.486960000000003</v>
      </c>
      <c r="K277" s="157" t="s">
        <v>411</v>
      </c>
    </row>
    <row r="278" spans="1:11" s="58" customFormat="1" ht="14.85" customHeight="1" x14ac:dyDescent="0.15">
      <c r="A278" s="154">
        <v>-395971</v>
      </c>
      <c r="B278" s="155">
        <v>29</v>
      </c>
      <c r="C278" s="154">
        <v>262</v>
      </c>
      <c r="D278" s="156" t="s">
        <v>410</v>
      </c>
      <c r="E278" s="157" t="s">
        <v>419</v>
      </c>
      <c r="F278" s="157" t="s">
        <v>414</v>
      </c>
      <c r="G278" s="158">
        <v>27.789190000000001</v>
      </c>
      <c r="H278" s="159">
        <v>-1</v>
      </c>
      <c r="I278" s="159">
        <v>0</v>
      </c>
      <c r="J278" s="158">
        <v>47.006999999999998</v>
      </c>
      <c r="K278" s="157" t="s">
        <v>408</v>
      </c>
    </row>
    <row r="279" spans="1:11" s="58" customFormat="1" ht="14.85" customHeight="1" x14ac:dyDescent="0.15">
      <c r="A279" s="154">
        <v>-395970</v>
      </c>
      <c r="B279" s="155">
        <v>30</v>
      </c>
      <c r="C279" s="154">
        <v>262</v>
      </c>
      <c r="D279" s="156" t="s">
        <v>410</v>
      </c>
      <c r="E279" s="157" t="s">
        <v>412</v>
      </c>
      <c r="F279" s="157" t="s">
        <v>407</v>
      </c>
      <c r="G279" s="158">
        <v>-40.442390000000003</v>
      </c>
      <c r="H279" s="159">
        <v>-6</v>
      </c>
      <c r="I279" s="159">
        <v>2</v>
      </c>
      <c r="J279" s="158">
        <v>8.9169699999999992</v>
      </c>
      <c r="K279" s="157" t="s">
        <v>411</v>
      </c>
    </row>
    <row r="280" spans="1:11" s="58" customFormat="1" ht="14.85" customHeight="1" x14ac:dyDescent="0.15">
      <c r="A280" s="154">
        <v>-395970</v>
      </c>
      <c r="B280" s="155">
        <v>30</v>
      </c>
      <c r="C280" s="154">
        <v>262</v>
      </c>
      <c r="D280" s="156" t="s">
        <v>410</v>
      </c>
      <c r="E280" s="157" t="s">
        <v>412</v>
      </c>
      <c r="F280" s="157" t="s">
        <v>407</v>
      </c>
      <c r="G280" s="158">
        <v>-130.964</v>
      </c>
      <c r="H280" s="159">
        <v>-2</v>
      </c>
      <c r="I280" s="159">
        <v>3</v>
      </c>
      <c r="J280" s="158">
        <v>12.00736</v>
      </c>
      <c r="K280" s="157" t="s">
        <v>408</v>
      </c>
    </row>
    <row r="281" spans="1:11" s="58" customFormat="1" ht="14.85" customHeight="1" x14ac:dyDescent="0.15">
      <c r="A281" s="154">
        <v>-395970</v>
      </c>
      <c r="B281" s="155">
        <v>30</v>
      </c>
      <c r="C281" s="154">
        <v>262</v>
      </c>
      <c r="D281" s="156" t="s">
        <v>410</v>
      </c>
      <c r="E281" s="157" t="s">
        <v>412</v>
      </c>
      <c r="F281" s="157" t="s">
        <v>413</v>
      </c>
      <c r="G281" s="158">
        <v>687.47546</v>
      </c>
      <c r="H281" s="159">
        <v>16</v>
      </c>
      <c r="I281" s="159">
        <v>19</v>
      </c>
      <c r="J281" s="158">
        <v>2252.7897499999999</v>
      </c>
      <c r="K281" s="157" t="s">
        <v>408</v>
      </c>
    </row>
    <row r="282" spans="1:11" s="58" customFormat="1" ht="14.85" customHeight="1" x14ac:dyDescent="0.15">
      <c r="A282" s="154">
        <v>-395970</v>
      </c>
      <c r="B282" s="155">
        <v>30</v>
      </c>
      <c r="C282" s="154">
        <v>262</v>
      </c>
      <c r="D282" s="156" t="s">
        <v>410</v>
      </c>
      <c r="E282" s="157" t="s">
        <v>412</v>
      </c>
      <c r="F282" s="157" t="s">
        <v>414</v>
      </c>
      <c r="G282" s="158">
        <v>116.37414</v>
      </c>
      <c r="H282" s="159">
        <v>0</v>
      </c>
      <c r="I282" s="159">
        <v>3</v>
      </c>
      <c r="J282" s="158">
        <v>441.50491</v>
      </c>
      <c r="K282" s="157" t="s">
        <v>411</v>
      </c>
    </row>
    <row r="283" spans="1:11" s="58" customFormat="1" ht="14.85" customHeight="1" x14ac:dyDescent="0.15">
      <c r="A283" s="154">
        <v>-395970</v>
      </c>
      <c r="B283" s="155">
        <v>30</v>
      </c>
      <c r="C283" s="154">
        <v>262</v>
      </c>
      <c r="D283" s="156" t="s">
        <v>410</v>
      </c>
      <c r="E283" s="157" t="s">
        <v>412</v>
      </c>
      <c r="F283" s="157" t="s">
        <v>414</v>
      </c>
      <c r="G283" s="158">
        <v>28.04513</v>
      </c>
      <c r="H283" s="159">
        <v>-1</v>
      </c>
      <c r="I283" s="159">
        <v>1</v>
      </c>
      <c r="J283" s="158">
        <v>96.39237</v>
      </c>
      <c r="K283" s="157" t="s">
        <v>408</v>
      </c>
    </row>
    <row r="284" spans="1:11" s="58" customFormat="1" ht="14.85" customHeight="1" x14ac:dyDescent="0.15">
      <c r="A284" s="154">
        <v>-395970</v>
      </c>
      <c r="B284" s="155">
        <v>30</v>
      </c>
      <c r="C284" s="154">
        <v>262</v>
      </c>
      <c r="D284" s="156" t="s">
        <v>410</v>
      </c>
      <c r="E284" s="157" t="s">
        <v>412</v>
      </c>
      <c r="F284" s="157" t="s">
        <v>415</v>
      </c>
      <c r="G284" s="158">
        <v>98.22</v>
      </c>
      <c r="H284" s="159">
        <v>0</v>
      </c>
      <c r="I284" s="159">
        <v>0</v>
      </c>
      <c r="J284" s="158">
        <v>98.22</v>
      </c>
      <c r="K284" s="157" t="s">
        <v>411</v>
      </c>
    </row>
    <row r="285" spans="1:11" s="58" customFormat="1" ht="14.85" customHeight="1" x14ac:dyDescent="0.15">
      <c r="A285" s="154">
        <v>-395970</v>
      </c>
      <c r="B285" s="155">
        <v>30</v>
      </c>
      <c r="C285" s="154">
        <v>262</v>
      </c>
      <c r="D285" s="156" t="s">
        <v>410</v>
      </c>
      <c r="E285" s="157" t="s">
        <v>412</v>
      </c>
      <c r="F285" s="157" t="s">
        <v>415</v>
      </c>
      <c r="G285" s="158">
        <v>24.64</v>
      </c>
      <c r="H285" s="159">
        <v>0</v>
      </c>
      <c r="I285" s="159">
        <v>0</v>
      </c>
      <c r="J285" s="158">
        <v>32.94</v>
      </c>
      <c r="K285" s="157" t="s">
        <v>408</v>
      </c>
    </row>
    <row r="286" spans="1:11" s="58" customFormat="1" ht="14.85" customHeight="1" x14ac:dyDescent="0.15">
      <c r="A286" s="154">
        <v>-395970</v>
      </c>
      <c r="B286" s="155">
        <v>30</v>
      </c>
      <c r="C286" s="154">
        <v>262</v>
      </c>
      <c r="D286" s="156" t="s">
        <v>410</v>
      </c>
      <c r="E286" s="157" t="s">
        <v>412</v>
      </c>
      <c r="F286" s="157" t="s">
        <v>416</v>
      </c>
      <c r="G286" s="158">
        <v>5.2549400000000004</v>
      </c>
      <c r="H286" s="159">
        <v>-1</v>
      </c>
      <c r="I286" s="159">
        <v>0</v>
      </c>
      <c r="J286" s="158">
        <v>43.972239999999999</v>
      </c>
      <c r="K286" s="157" t="s">
        <v>411</v>
      </c>
    </row>
    <row r="287" spans="1:11" s="58" customFormat="1" ht="14.85" customHeight="1" x14ac:dyDescent="0.15">
      <c r="A287" s="154">
        <v>-395970</v>
      </c>
      <c r="B287" s="155">
        <v>30</v>
      </c>
      <c r="C287" s="154">
        <v>262</v>
      </c>
      <c r="D287" s="156" t="s">
        <v>410</v>
      </c>
      <c r="E287" s="157" t="s">
        <v>412</v>
      </c>
      <c r="F287" s="157" t="s">
        <v>416</v>
      </c>
      <c r="G287" s="158">
        <v>6.7135600000000002</v>
      </c>
      <c r="H287" s="159">
        <v>-2</v>
      </c>
      <c r="I287" s="159">
        <v>0</v>
      </c>
      <c r="J287" s="158">
        <v>9.4191099999999999</v>
      </c>
      <c r="K287" s="157" t="s">
        <v>408</v>
      </c>
    </row>
    <row r="288" spans="1:11" s="58" customFormat="1" ht="14.85" customHeight="1" x14ac:dyDescent="0.15">
      <c r="A288" s="154">
        <v>-395970</v>
      </c>
      <c r="B288" s="155">
        <v>30</v>
      </c>
      <c r="C288" s="154">
        <v>262</v>
      </c>
      <c r="D288" s="156" t="s">
        <v>410</v>
      </c>
      <c r="E288" s="157" t="s">
        <v>417</v>
      </c>
      <c r="F288" s="157" t="s">
        <v>418</v>
      </c>
      <c r="G288" s="158">
        <v>48.35098</v>
      </c>
      <c r="H288" s="159">
        <v>1</v>
      </c>
      <c r="I288" s="159">
        <v>1</v>
      </c>
      <c r="J288" s="158">
        <v>48.35098</v>
      </c>
      <c r="K288" s="157" t="s">
        <v>411</v>
      </c>
    </row>
    <row r="289" spans="1:11" s="58" customFormat="1" ht="14.85" customHeight="1" x14ac:dyDescent="0.15">
      <c r="A289" s="154">
        <v>-395970</v>
      </c>
      <c r="B289" s="155">
        <v>30</v>
      </c>
      <c r="C289" s="154">
        <v>262</v>
      </c>
      <c r="D289" s="156" t="s">
        <v>410</v>
      </c>
      <c r="E289" s="157" t="s">
        <v>417</v>
      </c>
      <c r="F289" s="157" t="s">
        <v>418</v>
      </c>
      <c r="G289" s="158">
        <v>3.9135</v>
      </c>
      <c r="H289" s="159">
        <v>-1</v>
      </c>
      <c r="I289" s="159">
        <v>0</v>
      </c>
      <c r="J289" s="158">
        <v>31.64518</v>
      </c>
      <c r="K289" s="157" t="s">
        <v>408</v>
      </c>
    </row>
    <row r="290" spans="1:11" s="58" customFormat="1" ht="14.85" customHeight="1" x14ac:dyDescent="0.15">
      <c r="A290" s="154">
        <v>-395970</v>
      </c>
      <c r="B290" s="155">
        <v>30</v>
      </c>
      <c r="C290" s="154">
        <v>262</v>
      </c>
      <c r="D290" s="156" t="s">
        <v>410</v>
      </c>
      <c r="E290" s="157" t="s">
        <v>417</v>
      </c>
      <c r="F290" s="157" t="s">
        <v>407</v>
      </c>
      <c r="G290" s="158">
        <v>-3.32829</v>
      </c>
      <c r="H290" s="159">
        <v>-1</v>
      </c>
      <c r="I290" s="159">
        <v>0</v>
      </c>
      <c r="J290" s="158">
        <v>28.64132</v>
      </c>
      <c r="K290" s="157" t="s">
        <v>411</v>
      </c>
    </row>
    <row r="291" spans="1:11" s="58" customFormat="1" ht="14.85" customHeight="1" x14ac:dyDescent="0.15">
      <c r="A291" s="154">
        <v>-395970</v>
      </c>
      <c r="B291" s="155">
        <v>30</v>
      </c>
      <c r="C291" s="154">
        <v>262</v>
      </c>
      <c r="D291" s="156" t="s">
        <v>410</v>
      </c>
      <c r="E291" s="157" t="s">
        <v>417</v>
      </c>
      <c r="F291" s="157" t="s">
        <v>407</v>
      </c>
      <c r="G291" s="158">
        <v>-22.202929999999999</v>
      </c>
      <c r="H291" s="159">
        <v>-1</v>
      </c>
      <c r="I291" s="159">
        <v>0</v>
      </c>
      <c r="J291" s="158">
        <v>20.162680000000002</v>
      </c>
      <c r="K291" s="157" t="s">
        <v>408</v>
      </c>
    </row>
    <row r="292" spans="1:11" s="58" customFormat="1" ht="14.85" customHeight="1" x14ac:dyDescent="0.15">
      <c r="A292" s="154">
        <v>-395970</v>
      </c>
      <c r="B292" s="155">
        <v>30</v>
      </c>
      <c r="C292" s="154">
        <v>262</v>
      </c>
      <c r="D292" s="156" t="s">
        <v>410</v>
      </c>
      <c r="E292" s="157" t="s">
        <v>419</v>
      </c>
      <c r="F292" s="157" t="s">
        <v>414</v>
      </c>
      <c r="G292" s="158">
        <v>60.302599999999998</v>
      </c>
      <c r="H292" s="159">
        <v>-1</v>
      </c>
      <c r="I292" s="159">
        <v>2</v>
      </c>
      <c r="J292" s="158">
        <v>276.06299999999999</v>
      </c>
      <c r="K292" s="157" t="s">
        <v>411</v>
      </c>
    </row>
    <row r="293" spans="1:11" s="58" customFormat="1" ht="14.85" customHeight="1" x14ac:dyDescent="0.15">
      <c r="A293" s="154">
        <v>-395970</v>
      </c>
      <c r="B293" s="155">
        <v>30</v>
      </c>
      <c r="C293" s="154">
        <v>262</v>
      </c>
      <c r="D293" s="156" t="s">
        <v>410</v>
      </c>
      <c r="E293" s="157" t="s">
        <v>419</v>
      </c>
      <c r="F293" s="157" t="s">
        <v>414</v>
      </c>
      <c r="G293" s="158">
        <v>-9.1462400000000006</v>
      </c>
      <c r="H293" s="159">
        <v>-1</v>
      </c>
      <c r="I293" s="159">
        <v>0</v>
      </c>
      <c r="J293" s="158">
        <v>155.72819000000001</v>
      </c>
      <c r="K293" s="157" t="s">
        <v>408</v>
      </c>
    </row>
    <row r="294" spans="1:11" s="58" customFormat="1" ht="14.85" customHeight="1" x14ac:dyDescent="0.15">
      <c r="A294" s="154">
        <v>-395970</v>
      </c>
      <c r="B294" s="155">
        <v>65</v>
      </c>
      <c r="C294" s="154">
        <v>262</v>
      </c>
      <c r="D294" s="156" t="s">
        <v>410</v>
      </c>
      <c r="E294" s="157" t="s">
        <v>412</v>
      </c>
      <c r="F294" s="157" t="s">
        <v>407</v>
      </c>
      <c r="G294" s="158">
        <v>2</v>
      </c>
      <c r="H294" s="159">
        <v>0</v>
      </c>
      <c r="I294" s="159">
        <v>0</v>
      </c>
      <c r="J294" s="158">
        <v>5.5</v>
      </c>
      <c r="K294" s="157" t="s">
        <v>411</v>
      </c>
    </row>
    <row r="295" spans="1:11" s="58" customFormat="1" ht="14.85" customHeight="1" x14ac:dyDescent="0.15">
      <c r="A295" s="154">
        <v>-395970</v>
      </c>
      <c r="B295" s="155">
        <v>65</v>
      </c>
      <c r="C295" s="154">
        <v>262</v>
      </c>
      <c r="D295" s="156" t="s">
        <v>410</v>
      </c>
      <c r="E295" s="157" t="s">
        <v>412</v>
      </c>
      <c r="F295" s="157" t="s">
        <v>407</v>
      </c>
      <c r="G295" s="158">
        <v>-11</v>
      </c>
      <c r="H295" s="159">
        <v>0</v>
      </c>
      <c r="I295" s="159">
        <v>0</v>
      </c>
      <c r="J295" s="158">
        <v>0</v>
      </c>
      <c r="K295" s="157" t="s">
        <v>408</v>
      </c>
    </row>
    <row r="296" spans="1:11" s="58" customFormat="1" ht="14.85" customHeight="1" x14ac:dyDescent="0.15">
      <c r="A296" s="154">
        <v>-395970</v>
      </c>
      <c r="B296" s="155">
        <v>65</v>
      </c>
      <c r="C296" s="154">
        <v>262</v>
      </c>
      <c r="D296" s="156" t="s">
        <v>410</v>
      </c>
      <c r="E296" s="157" t="s">
        <v>412</v>
      </c>
      <c r="F296" s="157" t="s">
        <v>413</v>
      </c>
      <c r="G296" s="158">
        <v>-7.6273999999999997</v>
      </c>
      <c r="H296" s="159">
        <v>0</v>
      </c>
      <c r="I296" s="159">
        <v>0</v>
      </c>
      <c r="J296" s="158">
        <v>128.25060999999999</v>
      </c>
      <c r="K296" s="157" t="s">
        <v>408</v>
      </c>
    </row>
    <row r="297" spans="1:11" s="58" customFormat="1" ht="14.85" customHeight="1" x14ac:dyDescent="0.15">
      <c r="A297" s="154">
        <v>-395970</v>
      </c>
      <c r="B297" s="155">
        <v>65</v>
      </c>
      <c r="C297" s="154">
        <v>262</v>
      </c>
      <c r="D297" s="156" t="s">
        <v>410</v>
      </c>
      <c r="E297" s="157" t="s">
        <v>412</v>
      </c>
      <c r="F297" s="157" t="s">
        <v>414</v>
      </c>
      <c r="G297" s="158">
        <v>-11.22166</v>
      </c>
      <c r="H297" s="159">
        <v>0</v>
      </c>
      <c r="I297" s="159">
        <v>1</v>
      </c>
      <c r="J297" s="158">
        <v>5.8471799999999998</v>
      </c>
      <c r="K297" s="157" t="s">
        <v>411</v>
      </c>
    </row>
    <row r="298" spans="1:11" s="58" customFormat="1" ht="14.85" customHeight="1" x14ac:dyDescent="0.15">
      <c r="A298" s="154">
        <v>-395970</v>
      </c>
      <c r="B298" s="155">
        <v>65</v>
      </c>
      <c r="C298" s="154">
        <v>262</v>
      </c>
      <c r="D298" s="156" t="s">
        <v>410</v>
      </c>
      <c r="E298" s="157" t="s">
        <v>412</v>
      </c>
      <c r="F298" s="157" t="s">
        <v>414</v>
      </c>
      <c r="G298" s="158">
        <v>-12.00004</v>
      </c>
      <c r="H298" s="159">
        <v>-1</v>
      </c>
      <c r="I298" s="159">
        <v>0</v>
      </c>
      <c r="J298" s="158">
        <v>0</v>
      </c>
      <c r="K298" s="157" t="s">
        <v>408</v>
      </c>
    </row>
    <row r="299" spans="1:11" s="58" customFormat="1" ht="14.85" customHeight="1" x14ac:dyDescent="0.15">
      <c r="A299" s="154">
        <v>-395970</v>
      </c>
      <c r="B299" s="155">
        <v>65</v>
      </c>
      <c r="C299" s="154">
        <v>262</v>
      </c>
      <c r="D299" s="156" t="s">
        <v>410</v>
      </c>
      <c r="E299" s="157" t="s">
        <v>412</v>
      </c>
      <c r="F299" s="157" t="s">
        <v>416</v>
      </c>
      <c r="G299" s="158">
        <v>10.725</v>
      </c>
      <c r="H299" s="159">
        <v>0</v>
      </c>
      <c r="I299" s="159">
        <v>0</v>
      </c>
      <c r="J299" s="158">
        <v>10.725</v>
      </c>
      <c r="K299" s="157" t="s">
        <v>411</v>
      </c>
    </row>
    <row r="300" spans="1:11" s="58" customFormat="1" ht="14.85" customHeight="1" x14ac:dyDescent="0.15">
      <c r="A300" s="154">
        <v>-395970</v>
      </c>
      <c r="B300" s="155">
        <v>65</v>
      </c>
      <c r="C300" s="154">
        <v>262</v>
      </c>
      <c r="D300" s="156" t="s">
        <v>410</v>
      </c>
      <c r="E300" s="157" t="s">
        <v>412</v>
      </c>
      <c r="F300" s="157" t="s">
        <v>416</v>
      </c>
      <c r="G300" s="158">
        <v>1.1100399999999999</v>
      </c>
      <c r="H300" s="159">
        <v>0</v>
      </c>
      <c r="I300" s="159">
        <v>0</v>
      </c>
      <c r="J300" s="158">
        <v>1.1100399999999999</v>
      </c>
      <c r="K300" s="157" t="s">
        <v>408</v>
      </c>
    </row>
    <row r="301" spans="1:11" s="58" customFormat="1" ht="14.85" customHeight="1" x14ac:dyDescent="0.15">
      <c r="A301" s="154">
        <v>-395970</v>
      </c>
      <c r="B301" s="155">
        <v>65</v>
      </c>
      <c r="C301" s="154">
        <v>262</v>
      </c>
      <c r="D301" s="156" t="s">
        <v>410</v>
      </c>
      <c r="E301" s="157" t="s">
        <v>417</v>
      </c>
      <c r="F301" s="157" t="s">
        <v>418</v>
      </c>
      <c r="G301" s="158">
        <v>0.503</v>
      </c>
      <c r="H301" s="159">
        <v>0</v>
      </c>
      <c r="I301" s="159">
        <v>0</v>
      </c>
      <c r="J301" s="158">
        <v>1</v>
      </c>
      <c r="K301" s="157" t="s">
        <v>411</v>
      </c>
    </row>
    <row r="302" spans="1:11" s="58" customFormat="1" ht="14.85" customHeight="1" x14ac:dyDescent="0.15">
      <c r="A302" s="154">
        <v>-395970</v>
      </c>
      <c r="B302" s="155">
        <v>65</v>
      </c>
      <c r="C302" s="154">
        <v>262</v>
      </c>
      <c r="D302" s="156" t="s">
        <v>410</v>
      </c>
      <c r="E302" s="157" t="s">
        <v>417</v>
      </c>
      <c r="F302" s="157" t="s">
        <v>418</v>
      </c>
      <c r="G302" s="158">
        <v>0.1</v>
      </c>
      <c r="H302" s="159">
        <v>0</v>
      </c>
      <c r="I302" s="159">
        <v>0</v>
      </c>
      <c r="J302" s="158">
        <v>0.66</v>
      </c>
      <c r="K302" s="157" t="s">
        <v>408</v>
      </c>
    </row>
    <row r="303" spans="1:11" s="58" customFormat="1" ht="14.85" customHeight="1" x14ac:dyDescent="0.15">
      <c r="A303" s="154">
        <v>-395970</v>
      </c>
      <c r="B303" s="155">
        <v>65</v>
      </c>
      <c r="C303" s="154">
        <v>262</v>
      </c>
      <c r="D303" s="156" t="s">
        <v>410</v>
      </c>
      <c r="E303" s="157" t="s">
        <v>417</v>
      </c>
      <c r="F303" s="157" t="s">
        <v>407</v>
      </c>
      <c r="G303" s="158">
        <v>1.0985499999999999</v>
      </c>
      <c r="H303" s="159">
        <v>0</v>
      </c>
      <c r="I303" s="159">
        <v>0</v>
      </c>
      <c r="J303" s="158">
        <v>1.3064499999999999</v>
      </c>
      <c r="K303" s="157" t="s">
        <v>408</v>
      </c>
    </row>
    <row r="304" spans="1:11" s="58" customFormat="1" ht="14.85" customHeight="1" x14ac:dyDescent="0.15">
      <c r="A304" s="154">
        <v>-395970</v>
      </c>
      <c r="B304" s="155">
        <v>65</v>
      </c>
      <c r="C304" s="154">
        <v>262</v>
      </c>
      <c r="D304" s="156" t="s">
        <v>410</v>
      </c>
      <c r="E304" s="157" t="s">
        <v>419</v>
      </c>
      <c r="F304" s="157" t="s">
        <v>414</v>
      </c>
      <c r="G304" s="158">
        <v>0.30562</v>
      </c>
      <c r="H304" s="159">
        <v>0</v>
      </c>
      <c r="I304" s="159">
        <v>0</v>
      </c>
      <c r="J304" s="158">
        <v>18.755929999999999</v>
      </c>
      <c r="K304" s="157" t="s">
        <v>411</v>
      </c>
    </row>
    <row r="305" spans="1:11" s="58" customFormat="1" ht="14.85" customHeight="1" x14ac:dyDescent="0.15">
      <c r="A305" s="154">
        <v>-395970</v>
      </c>
      <c r="B305" s="155">
        <v>65</v>
      </c>
      <c r="C305" s="154">
        <v>262</v>
      </c>
      <c r="D305" s="156" t="s">
        <v>410</v>
      </c>
      <c r="E305" s="157" t="s">
        <v>419</v>
      </c>
      <c r="F305" s="157" t="s">
        <v>414</v>
      </c>
      <c r="G305" s="158">
        <v>-5.4876300000000002</v>
      </c>
      <c r="H305" s="159">
        <v>-1</v>
      </c>
      <c r="I305" s="159">
        <v>0</v>
      </c>
      <c r="J305" s="158">
        <v>8.8300199999999993</v>
      </c>
      <c r="K305" s="157" t="s">
        <v>408</v>
      </c>
    </row>
    <row r="306" spans="1:11" s="58" customFormat="1" ht="14.85" customHeight="1" x14ac:dyDescent="0.15">
      <c r="A306" s="154">
        <v>-395969</v>
      </c>
      <c r="B306" s="155">
        <v>31</v>
      </c>
      <c r="C306" s="154">
        <v>262</v>
      </c>
      <c r="D306" s="156" t="s">
        <v>410</v>
      </c>
      <c r="E306" s="157" t="s">
        <v>412</v>
      </c>
      <c r="F306" s="157" t="s">
        <v>407</v>
      </c>
      <c r="G306" s="158">
        <v>-25.431059999999999</v>
      </c>
      <c r="H306" s="159">
        <v>-3</v>
      </c>
      <c r="I306" s="159">
        <v>3</v>
      </c>
      <c r="J306" s="158">
        <v>5.3820800000000002</v>
      </c>
      <c r="K306" s="157" t="s">
        <v>411</v>
      </c>
    </row>
    <row r="307" spans="1:11" s="58" customFormat="1" ht="14.85" customHeight="1" x14ac:dyDescent="0.15">
      <c r="A307" s="154">
        <v>-395969</v>
      </c>
      <c r="B307" s="155">
        <v>31</v>
      </c>
      <c r="C307" s="154">
        <v>262</v>
      </c>
      <c r="D307" s="156" t="s">
        <v>410</v>
      </c>
      <c r="E307" s="157" t="s">
        <v>412</v>
      </c>
      <c r="F307" s="157" t="s">
        <v>407</v>
      </c>
      <c r="G307" s="158">
        <v>-16.12246</v>
      </c>
      <c r="H307" s="159">
        <v>-3</v>
      </c>
      <c r="I307" s="159">
        <v>1</v>
      </c>
      <c r="J307" s="158">
        <v>0.10703</v>
      </c>
      <c r="K307" s="157" t="s">
        <v>408</v>
      </c>
    </row>
    <row r="308" spans="1:11" s="58" customFormat="1" ht="14.85" customHeight="1" x14ac:dyDescent="0.15">
      <c r="A308" s="154">
        <v>-395969</v>
      </c>
      <c r="B308" s="155">
        <v>31</v>
      </c>
      <c r="C308" s="154">
        <v>262</v>
      </c>
      <c r="D308" s="156" t="s">
        <v>410</v>
      </c>
      <c r="E308" s="157" t="s">
        <v>412</v>
      </c>
      <c r="F308" s="157" t="s">
        <v>413</v>
      </c>
      <c r="G308" s="158">
        <v>664.83488</v>
      </c>
      <c r="H308" s="159">
        <v>7</v>
      </c>
      <c r="I308" s="159">
        <v>9</v>
      </c>
      <c r="J308" s="158">
        <v>1668.41884</v>
      </c>
      <c r="K308" s="157" t="s">
        <v>408</v>
      </c>
    </row>
    <row r="309" spans="1:11" s="58" customFormat="1" ht="14.85" customHeight="1" x14ac:dyDescent="0.15">
      <c r="A309" s="154">
        <v>-395969</v>
      </c>
      <c r="B309" s="155">
        <v>31</v>
      </c>
      <c r="C309" s="154">
        <v>262</v>
      </c>
      <c r="D309" s="156" t="s">
        <v>410</v>
      </c>
      <c r="E309" s="157" t="s">
        <v>412</v>
      </c>
      <c r="F309" s="157" t="s">
        <v>414</v>
      </c>
      <c r="G309" s="158">
        <v>21.563859999999998</v>
      </c>
      <c r="H309" s="159">
        <v>2</v>
      </c>
      <c r="I309" s="159">
        <v>4</v>
      </c>
      <c r="J309" s="158">
        <v>209.75182000000001</v>
      </c>
      <c r="K309" s="157" t="s">
        <v>411</v>
      </c>
    </row>
    <row r="310" spans="1:11" s="58" customFormat="1" ht="14.85" customHeight="1" x14ac:dyDescent="0.15">
      <c r="A310" s="154">
        <v>-395969</v>
      </c>
      <c r="B310" s="155">
        <v>31</v>
      </c>
      <c r="C310" s="154">
        <v>262</v>
      </c>
      <c r="D310" s="156" t="s">
        <v>410</v>
      </c>
      <c r="E310" s="157" t="s">
        <v>412</v>
      </c>
      <c r="F310" s="157" t="s">
        <v>414</v>
      </c>
      <c r="G310" s="158">
        <v>2.56928</v>
      </c>
      <c r="H310" s="159">
        <v>-1</v>
      </c>
      <c r="I310" s="159">
        <v>1</v>
      </c>
      <c r="J310" s="158">
        <v>292.52999999999997</v>
      </c>
      <c r="K310" s="157" t="s">
        <v>408</v>
      </c>
    </row>
    <row r="311" spans="1:11" s="58" customFormat="1" ht="14.85" customHeight="1" x14ac:dyDescent="0.15">
      <c r="A311" s="154">
        <v>-395969</v>
      </c>
      <c r="B311" s="155">
        <v>31</v>
      </c>
      <c r="C311" s="154">
        <v>262</v>
      </c>
      <c r="D311" s="156" t="s">
        <v>410</v>
      </c>
      <c r="E311" s="157" t="s">
        <v>412</v>
      </c>
      <c r="F311" s="157" t="s">
        <v>415</v>
      </c>
      <c r="G311" s="158">
        <v>-8.26</v>
      </c>
      <c r="H311" s="159">
        <v>0</v>
      </c>
      <c r="I311" s="159">
        <v>0</v>
      </c>
      <c r="J311" s="158">
        <v>3.54</v>
      </c>
      <c r="K311" s="157" t="s">
        <v>411</v>
      </c>
    </row>
    <row r="312" spans="1:11" s="58" customFormat="1" ht="14.85" customHeight="1" x14ac:dyDescent="0.15">
      <c r="A312" s="154">
        <v>-395969</v>
      </c>
      <c r="B312" s="155">
        <v>31</v>
      </c>
      <c r="C312" s="154">
        <v>262</v>
      </c>
      <c r="D312" s="156" t="s">
        <v>410</v>
      </c>
      <c r="E312" s="157" t="s">
        <v>412</v>
      </c>
      <c r="F312" s="157" t="s">
        <v>415</v>
      </c>
      <c r="G312" s="158">
        <v>1.04</v>
      </c>
      <c r="H312" s="159">
        <v>0</v>
      </c>
      <c r="I312" s="159">
        <v>0</v>
      </c>
      <c r="J312" s="158">
        <v>1.6</v>
      </c>
      <c r="K312" s="157" t="s">
        <v>408</v>
      </c>
    </row>
    <row r="313" spans="1:11" s="58" customFormat="1" ht="14.85" customHeight="1" x14ac:dyDescent="0.15">
      <c r="A313" s="154">
        <v>-395969</v>
      </c>
      <c r="B313" s="155">
        <v>31</v>
      </c>
      <c r="C313" s="154">
        <v>262</v>
      </c>
      <c r="D313" s="156" t="s">
        <v>410</v>
      </c>
      <c r="E313" s="157" t="s">
        <v>412</v>
      </c>
      <c r="F313" s="157" t="s">
        <v>416</v>
      </c>
      <c r="G313" s="158">
        <v>-20.62135</v>
      </c>
      <c r="H313" s="159">
        <v>-3</v>
      </c>
      <c r="I313" s="159">
        <v>1</v>
      </c>
      <c r="J313" s="158">
        <v>18.236460000000001</v>
      </c>
      <c r="K313" s="157" t="s">
        <v>411</v>
      </c>
    </row>
    <row r="314" spans="1:11" s="58" customFormat="1" ht="14.85" customHeight="1" x14ac:dyDescent="0.15">
      <c r="A314" s="154">
        <v>-395969</v>
      </c>
      <c r="B314" s="155">
        <v>31</v>
      </c>
      <c r="C314" s="154">
        <v>262</v>
      </c>
      <c r="D314" s="156" t="s">
        <v>410</v>
      </c>
      <c r="E314" s="157" t="s">
        <v>412</v>
      </c>
      <c r="F314" s="157" t="s">
        <v>416</v>
      </c>
      <c r="G314" s="158">
        <v>22.658049999999999</v>
      </c>
      <c r="H314" s="159">
        <v>-1</v>
      </c>
      <c r="I314" s="159">
        <v>0</v>
      </c>
      <c r="J314" s="158">
        <v>25.24287</v>
      </c>
      <c r="K314" s="157" t="s">
        <v>408</v>
      </c>
    </row>
    <row r="315" spans="1:11" s="58" customFormat="1" ht="14.85" customHeight="1" x14ac:dyDescent="0.15">
      <c r="A315" s="154">
        <v>-395969</v>
      </c>
      <c r="B315" s="155">
        <v>31</v>
      </c>
      <c r="C315" s="154">
        <v>262</v>
      </c>
      <c r="D315" s="156" t="s">
        <v>410</v>
      </c>
      <c r="E315" s="157" t="s">
        <v>417</v>
      </c>
      <c r="F315" s="157" t="s">
        <v>418</v>
      </c>
      <c r="G315" s="158">
        <v>-209.34783999999999</v>
      </c>
      <c r="H315" s="159">
        <v>-2</v>
      </c>
      <c r="I315" s="159">
        <v>1</v>
      </c>
      <c r="J315" s="158">
        <v>91.28</v>
      </c>
      <c r="K315" s="157" t="s">
        <v>411</v>
      </c>
    </row>
    <row r="316" spans="1:11" s="58" customFormat="1" ht="14.85" customHeight="1" x14ac:dyDescent="0.15">
      <c r="A316" s="154">
        <v>-395969</v>
      </c>
      <c r="B316" s="155">
        <v>31</v>
      </c>
      <c r="C316" s="154">
        <v>262</v>
      </c>
      <c r="D316" s="156" t="s">
        <v>410</v>
      </c>
      <c r="E316" s="157" t="s">
        <v>417</v>
      </c>
      <c r="F316" s="157" t="s">
        <v>418</v>
      </c>
      <c r="G316" s="158">
        <v>1.67638</v>
      </c>
      <c r="H316" s="159">
        <v>1</v>
      </c>
      <c r="I316" s="159">
        <v>1</v>
      </c>
      <c r="J316" s="158">
        <v>1.67638</v>
      </c>
      <c r="K316" s="157" t="s">
        <v>408</v>
      </c>
    </row>
    <row r="317" spans="1:11" s="58" customFormat="1" ht="14.85" customHeight="1" x14ac:dyDescent="0.15">
      <c r="A317" s="154">
        <v>-395969</v>
      </c>
      <c r="B317" s="155">
        <v>31</v>
      </c>
      <c r="C317" s="154">
        <v>262</v>
      </c>
      <c r="D317" s="156" t="s">
        <v>410</v>
      </c>
      <c r="E317" s="157" t="s">
        <v>417</v>
      </c>
      <c r="F317" s="157" t="s">
        <v>407</v>
      </c>
      <c r="G317" s="158">
        <v>9.2473799999999997</v>
      </c>
      <c r="H317" s="159">
        <v>2</v>
      </c>
      <c r="I317" s="159">
        <v>2</v>
      </c>
      <c r="J317" s="158">
        <v>15.48227</v>
      </c>
      <c r="K317" s="157" t="s">
        <v>411</v>
      </c>
    </row>
    <row r="318" spans="1:11" s="58" customFormat="1" ht="14.85" customHeight="1" x14ac:dyDescent="0.15">
      <c r="A318" s="154">
        <v>-395969</v>
      </c>
      <c r="B318" s="155">
        <v>31</v>
      </c>
      <c r="C318" s="154">
        <v>262</v>
      </c>
      <c r="D318" s="156" t="s">
        <v>410</v>
      </c>
      <c r="E318" s="157" t="s">
        <v>417</v>
      </c>
      <c r="F318" s="157" t="s">
        <v>407</v>
      </c>
      <c r="G318" s="158">
        <v>0.58579999999999999</v>
      </c>
      <c r="H318" s="159">
        <v>0</v>
      </c>
      <c r="I318" s="159">
        <v>0</v>
      </c>
      <c r="J318" s="158">
        <v>0.58579999999999999</v>
      </c>
      <c r="K318" s="157" t="s">
        <v>408</v>
      </c>
    </row>
    <row r="319" spans="1:11" s="58" customFormat="1" ht="14.85" customHeight="1" x14ac:dyDescent="0.15">
      <c r="A319" s="154">
        <v>-395969</v>
      </c>
      <c r="B319" s="155">
        <v>31</v>
      </c>
      <c r="C319" s="154">
        <v>262</v>
      </c>
      <c r="D319" s="156" t="s">
        <v>410</v>
      </c>
      <c r="E319" s="157" t="s">
        <v>419</v>
      </c>
      <c r="F319" s="157" t="s">
        <v>414</v>
      </c>
      <c r="G319" s="158">
        <v>55.298679999999997</v>
      </c>
      <c r="H319" s="159">
        <v>2</v>
      </c>
      <c r="I319" s="159">
        <v>3</v>
      </c>
      <c r="J319" s="158">
        <v>358.09312999999997</v>
      </c>
      <c r="K319" s="157" t="s">
        <v>411</v>
      </c>
    </row>
    <row r="320" spans="1:11" s="58" customFormat="1" ht="14.85" customHeight="1" x14ac:dyDescent="0.15">
      <c r="A320" s="154">
        <v>-395969</v>
      </c>
      <c r="B320" s="155">
        <v>31</v>
      </c>
      <c r="C320" s="154">
        <v>262</v>
      </c>
      <c r="D320" s="156" t="s">
        <v>410</v>
      </c>
      <c r="E320" s="157" t="s">
        <v>419</v>
      </c>
      <c r="F320" s="157" t="s">
        <v>414</v>
      </c>
      <c r="G320" s="158">
        <v>24.876059999999999</v>
      </c>
      <c r="H320" s="159">
        <v>-2</v>
      </c>
      <c r="I320" s="159">
        <v>0</v>
      </c>
      <c r="J320" s="158">
        <v>155.88946999999999</v>
      </c>
      <c r="K320" s="157" t="s">
        <v>408</v>
      </c>
    </row>
    <row r="321" spans="1:11" s="58" customFormat="1" ht="14.85" customHeight="1" x14ac:dyDescent="0.15">
      <c r="A321" s="154">
        <v>-395967</v>
      </c>
      <c r="B321" s="155">
        <v>33</v>
      </c>
      <c r="C321" s="154">
        <v>262</v>
      </c>
      <c r="D321" s="156" t="s">
        <v>410</v>
      </c>
      <c r="E321" s="157" t="s">
        <v>412</v>
      </c>
      <c r="F321" s="157" t="s">
        <v>407</v>
      </c>
      <c r="G321" s="158">
        <v>-0.52498</v>
      </c>
      <c r="H321" s="159">
        <v>0</v>
      </c>
      <c r="I321" s="159">
        <v>0</v>
      </c>
      <c r="J321" s="158">
        <v>1</v>
      </c>
      <c r="K321" s="157" t="s">
        <v>411</v>
      </c>
    </row>
    <row r="322" spans="1:11" s="58" customFormat="1" ht="14.85" customHeight="1" x14ac:dyDescent="0.15">
      <c r="A322" s="154">
        <v>-395967</v>
      </c>
      <c r="B322" s="155">
        <v>33</v>
      </c>
      <c r="C322" s="154">
        <v>262</v>
      </c>
      <c r="D322" s="156" t="s">
        <v>410</v>
      </c>
      <c r="E322" s="157" t="s">
        <v>412</v>
      </c>
      <c r="F322" s="157" t="s">
        <v>407</v>
      </c>
      <c r="G322" s="158">
        <v>-10.258290000000001</v>
      </c>
      <c r="H322" s="159">
        <v>-2</v>
      </c>
      <c r="I322" s="159">
        <v>0</v>
      </c>
      <c r="J322" s="158">
        <v>5.00061</v>
      </c>
      <c r="K322" s="157" t="s">
        <v>408</v>
      </c>
    </row>
    <row r="323" spans="1:11" s="58" customFormat="1" ht="14.85" customHeight="1" x14ac:dyDescent="0.15">
      <c r="A323" s="154">
        <v>-395967</v>
      </c>
      <c r="B323" s="155">
        <v>33</v>
      </c>
      <c r="C323" s="154">
        <v>262</v>
      </c>
      <c r="D323" s="156" t="s">
        <v>410</v>
      </c>
      <c r="E323" s="157" t="s">
        <v>412</v>
      </c>
      <c r="F323" s="157" t="s">
        <v>413</v>
      </c>
      <c r="G323" s="158">
        <v>52.973770000000002</v>
      </c>
      <c r="H323" s="159">
        <v>2</v>
      </c>
      <c r="I323" s="159">
        <v>2</v>
      </c>
      <c r="J323" s="158">
        <v>333.00938000000002</v>
      </c>
      <c r="K323" s="157" t="s">
        <v>408</v>
      </c>
    </row>
    <row r="324" spans="1:11" s="58" customFormat="1" ht="14.85" customHeight="1" x14ac:dyDescent="0.15">
      <c r="A324" s="154">
        <v>-395967</v>
      </c>
      <c r="B324" s="155">
        <v>33</v>
      </c>
      <c r="C324" s="154">
        <v>262</v>
      </c>
      <c r="D324" s="156" t="s">
        <v>410</v>
      </c>
      <c r="E324" s="157" t="s">
        <v>412</v>
      </c>
      <c r="F324" s="157" t="s">
        <v>414</v>
      </c>
      <c r="G324" s="158">
        <v>-5.4360200000000001</v>
      </c>
      <c r="H324" s="159">
        <v>-6</v>
      </c>
      <c r="I324" s="159">
        <v>1</v>
      </c>
      <c r="J324" s="158">
        <v>11.477309999999999</v>
      </c>
      <c r="K324" s="157" t="s">
        <v>411</v>
      </c>
    </row>
    <row r="325" spans="1:11" s="58" customFormat="1" ht="14.85" customHeight="1" x14ac:dyDescent="0.15">
      <c r="A325" s="154">
        <v>-395967</v>
      </c>
      <c r="B325" s="155">
        <v>33</v>
      </c>
      <c r="C325" s="154">
        <v>262</v>
      </c>
      <c r="D325" s="156" t="s">
        <v>410</v>
      </c>
      <c r="E325" s="157" t="s">
        <v>412</v>
      </c>
      <c r="F325" s="157" t="s">
        <v>414</v>
      </c>
      <c r="G325" s="158">
        <v>-19.637350000000001</v>
      </c>
      <c r="H325" s="159">
        <v>-1</v>
      </c>
      <c r="I325" s="159">
        <v>0</v>
      </c>
      <c r="J325" s="158">
        <v>118.206</v>
      </c>
      <c r="K325" s="157" t="s">
        <v>408</v>
      </c>
    </row>
    <row r="326" spans="1:11" s="58" customFormat="1" ht="14.85" customHeight="1" x14ac:dyDescent="0.15">
      <c r="A326" s="154">
        <v>-395967</v>
      </c>
      <c r="B326" s="155">
        <v>33</v>
      </c>
      <c r="C326" s="154">
        <v>262</v>
      </c>
      <c r="D326" s="156" t="s">
        <v>410</v>
      </c>
      <c r="E326" s="157" t="s">
        <v>412</v>
      </c>
      <c r="F326" s="157" t="s">
        <v>415</v>
      </c>
      <c r="G326" s="158">
        <v>-0.08</v>
      </c>
      <c r="H326" s="159">
        <v>0</v>
      </c>
      <c r="I326" s="159">
        <v>0</v>
      </c>
      <c r="J326" s="158">
        <v>0.02</v>
      </c>
      <c r="K326" s="157" t="s">
        <v>411</v>
      </c>
    </row>
    <row r="327" spans="1:11" s="58" customFormat="1" ht="14.85" customHeight="1" x14ac:dyDescent="0.15">
      <c r="A327" s="154">
        <v>-395967</v>
      </c>
      <c r="B327" s="155">
        <v>33</v>
      </c>
      <c r="C327" s="154">
        <v>262</v>
      </c>
      <c r="D327" s="156" t="s">
        <v>410</v>
      </c>
      <c r="E327" s="157" t="s">
        <v>412</v>
      </c>
      <c r="F327" s="157" t="s">
        <v>415</v>
      </c>
      <c r="G327" s="158">
        <v>-1.7</v>
      </c>
      <c r="H327" s="159">
        <v>0</v>
      </c>
      <c r="I327" s="159">
        <v>0</v>
      </c>
      <c r="J327" s="158">
        <v>1.1000000000000001</v>
      </c>
      <c r="K327" s="157" t="s">
        <v>408</v>
      </c>
    </row>
    <row r="328" spans="1:11" s="58" customFormat="1" ht="14.85" customHeight="1" x14ac:dyDescent="0.15">
      <c r="A328" s="154">
        <v>-395967</v>
      </c>
      <c r="B328" s="155">
        <v>33</v>
      </c>
      <c r="C328" s="154">
        <v>262</v>
      </c>
      <c r="D328" s="156" t="s">
        <v>410</v>
      </c>
      <c r="E328" s="157" t="s">
        <v>412</v>
      </c>
      <c r="F328" s="157" t="s">
        <v>416</v>
      </c>
      <c r="G328" s="158">
        <v>5.7006899999999998</v>
      </c>
      <c r="H328" s="159">
        <v>-4</v>
      </c>
      <c r="I328" s="159">
        <v>0</v>
      </c>
      <c r="J328" s="158">
        <v>15.927379999999999</v>
      </c>
      <c r="K328" s="157" t="s">
        <v>411</v>
      </c>
    </row>
    <row r="329" spans="1:11" s="58" customFormat="1" ht="14.85" customHeight="1" x14ac:dyDescent="0.15">
      <c r="A329" s="154">
        <v>-395967</v>
      </c>
      <c r="B329" s="155">
        <v>33</v>
      </c>
      <c r="C329" s="154">
        <v>262</v>
      </c>
      <c r="D329" s="156" t="s">
        <v>410</v>
      </c>
      <c r="E329" s="157" t="s">
        <v>412</v>
      </c>
      <c r="F329" s="157" t="s">
        <v>416</v>
      </c>
      <c r="G329" s="158">
        <v>2.3289200000000001</v>
      </c>
      <c r="H329" s="159">
        <v>-1</v>
      </c>
      <c r="I329" s="159">
        <v>0</v>
      </c>
      <c r="J329" s="158">
        <v>5.4319199999999999</v>
      </c>
      <c r="K329" s="157" t="s">
        <v>408</v>
      </c>
    </row>
    <row r="330" spans="1:11" s="58" customFormat="1" ht="14.85" customHeight="1" x14ac:dyDescent="0.15">
      <c r="A330" s="154">
        <v>-395967</v>
      </c>
      <c r="B330" s="155">
        <v>33</v>
      </c>
      <c r="C330" s="154">
        <v>262</v>
      </c>
      <c r="D330" s="156" t="s">
        <v>410</v>
      </c>
      <c r="E330" s="157" t="s">
        <v>417</v>
      </c>
      <c r="F330" s="157" t="s">
        <v>418</v>
      </c>
      <c r="G330" s="158">
        <v>2.907</v>
      </c>
      <c r="H330" s="159">
        <v>1</v>
      </c>
      <c r="I330" s="159">
        <v>1</v>
      </c>
      <c r="J330" s="158">
        <v>2.907</v>
      </c>
      <c r="K330" s="157" t="s">
        <v>411</v>
      </c>
    </row>
    <row r="331" spans="1:11" s="58" customFormat="1" ht="14.85" customHeight="1" x14ac:dyDescent="0.15">
      <c r="A331" s="154">
        <v>-395967</v>
      </c>
      <c r="B331" s="155">
        <v>33</v>
      </c>
      <c r="C331" s="154">
        <v>262</v>
      </c>
      <c r="D331" s="156" t="s">
        <v>410</v>
      </c>
      <c r="E331" s="157" t="s">
        <v>417</v>
      </c>
      <c r="F331" s="157" t="s">
        <v>418</v>
      </c>
      <c r="G331" s="158">
        <v>-150.16197</v>
      </c>
      <c r="H331" s="159">
        <v>0</v>
      </c>
      <c r="I331" s="159">
        <v>0</v>
      </c>
      <c r="J331" s="158">
        <v>12.50433</v>
      </c>
      <c r="K331" s="157" t="s">
        <v>408</v>
      </c>
    </row>
    <row r="332" spans="1:11" s="58" customFormat="1" ht="14.85" customHeight="1" x14ac:dyDescent="0.15">
      <c r="A332" s="154">
        <v>-395967</v>
      </c>
      <c r="B332" s="155">
        <v>33</v>
      </c>
      <c r="C332" s="154">
        <v>262</v>
      </c>
      <c r="D332" s="156" t="s">
        <v>410</v>
      </c>
      <c r="E332" s="157" t="s">
        <v>417</v>
      </c>
      <c r="F332" s="157" t="s">
        <v>407</v>
      </c>
      <c r="G332" s="158">
        <v>-23.203019999999999</v>
      </c>
      <c r="H332" s="159">
        <v>0</v>
      </c>
      <c r="I332" s="159">
        <v>0</v>
      </c>
      <c r="J332" s="158">
        <v>23.587330000000001</v>
      </c>
      <c r="K332" s="157" t="s">
        <v>411</v>
      </c>
    </row>
    <row r="333" spans="1:11" s="58" customFormat="1" ht="14.85" customHeight="1" x14ac:dyDescent="0.15">
      <c r="A333" s="154">
        <v>-395967</v>
      </c>
      <c r="B333" s="155">
        <v>33</v>
      </c>
      <c r="C333" s="154">
        <v>262</v>
      </c>
      <c r="D333" s="156" t="s">
        <v>410</v>
      </c>
      <c r="E333" s="157" t="s">
        <v>417</v>
      </c>
      <c r="F333" s="157" t="s">
        <v>407</v>
      </c>
      <c r="G333" s="158">
        <v>1.0881400000000001</v>
      </c>
      <c r="H333" s="159">
        <v>1</v>
      </c>
      <c r="I333" s="159">
        <v>2</v>
      </c>
      <c r="J333" s="158">
        <v>5.3444000000000003</v>
      </c>
      <c r="K333" s="157" t="s">
        <v>408</v>
      </c>
    </row>
    <row r="334" spans="1:11" s="58" customFormat="1" ht="14.85" customHeight="1" x14ac:dyDescent="0.15">
      <c r="A334" s="154">
        <v>-395967</v>
      </c>
      <c r="B334" s="155">
        <v>33</v>
      </c>
      <c r="C334" s="154">
        <v>262</v>
      </c>
      <c r="D334" s="156" t="s">
        <v>410</v>
      </c>
      <c r="E334" s="157" t="s">
        <v>419</v>
      </c>
      <c r="F334" s="157" t="s">
        <v>414</v>
      </c>
      <c r="G334" s="158">
        <v>7.1772799999999997</v>
      </c>
      <c r="H334" s="159">
        <v>-2</v>
      </c>
      <c r="I334" s="159">
        <v>0</v>
      </c>
      <c r="J334" s="158">
        <v>118.50402</v>
      </c>
      <c r="K334" s="157" t="s">
        <v>411</v>
      </c>
    </row>
    <row r="335" spans="1:11" s="58" customFormat="1" ht="14.85" customHeight="1" x14ac:dyDescent="0.15">
      <c r="A335" s="154">
        <v>-395967</v>
      </c>
      <c r="B335" s="155">
        <v>33</v>
      </c>
      <c r="C335" s="154">
        <v>262</v>
      </c>
      <c r="D335" s="156" t="s">
        <v>410</v>
      </c>
      <c r="E335" s="157" t="s">
        <v>419</v>
      </c>
      <c r="F335" s="157" t="s">
        <v>414</v>
      </c>
      <c r="G335" s="158">
        <v>55.942419999999998</v>
      </c>
      <c r="H335" s="159">
        <v>0</v>
      </c>
      <c r="I335" s="159">
        <v>0</v>
      </c>
      <c r="J335" s="158">
        <v>137.77185</v>
      </c>
      <c r="K335" s="157" t="s">
        <v>408</v>
      </c>
    </row>
    <row r="336" spans="1:11" s="58" customFormat="1" ht="14.85" customHeight="1" x14ac:dyDescent="0.15">
      <c r="A336" s="154">
        <v>-395963</v>
      </c>
      <c r="B336" s="155">
        <v>34</v>
      </c>
      <c r="C336" s="154">
        <v>262</v>
      </c>
      <c r="D336" s="156" t="s">
        <v>410</v>
      </c>
      <c r="E336" s="157" t="s">
        <v>412</v>
      </c>
      <c r="F336" s="157" t="s">
        <v>407</v>
      </c>
      <c r="G336" s="158">
        <v>-13.466290000000001</v>
      </c>
      <c r="H336" s="159">
        <v>-10</v>
      </c>
      <c r="I336" s="159">
        <v>0</v>
      </c>
      <c r="J336" s="158">
        <v>32.518619999999999</v>
      </c>
      <c r="K336" s="157" t="s">
        <v>411</v>
      </c>
    </row>
    <row r="337" spans="1:11" s="58" customFormat="1" ht="14.85" customHeight="1" x14ac:dyDescent="0.15">
      <c r="A337" s="154">
        <v>-395963</v>
      </c>
      <c r="B337" s="155">
        <v>34</v>
      </c>
      <c r="C337" s="154">
        <v>262</v>
      </c>
      <c r="D337" s="156" t="s">
        <v>410</v>
      </c>
      <c r="E337" s="157" t="s">
        <v>412</v>
      </c>
      <c r="F337" s="157" t="s">
        <v>407</v>
      </c>
      <c r="G337" s="158">
        <v>-3.80694</v>
      </c>
      <c r="H337" s="159">
        <v>-3</v>
      </c>
      <c r="I337" s="159">
        <v>1</v>
      </c>
      <c r="J337" s="158">
        <v>6.9209999999999994E-2</v>
      </c>
      <c r="K337" s="157" t="s">
        <v>408</v>
      </c>
    </row>
    <row r="338" spans="1:11" s="58" customFormat="1" ht="14.85" customHeight="1" x14ac:dyDescent="0.15">
      <c r="A338" s="154">
        <v>-395963</v>
      </c>
      <c r="B338" s="155">
        <v>34</v>
      </c>
      <c r="C338" s="154">
        <v>262</v>
      </c>
      <c r="D338" s="156" t="s">
        <v>410</v>
      </c>
      <c r="E338" s="157" t="s">
        <v>412</v>
      </c>
      <c r="F338" s="157" t="s">
        <v>413</v>
      </c>
      <c r="G338" s="158">
        <v>317.27379999999999</v>
      </c>
      <c r="H338" s="159">
        <v>4</v>
      </c>
      <c r="I338" s="159">
        <v>5</v>
      </c>
      <c r="J338" s="158">
        <v>865.30386999999996</v>
      </c>
      <c r="K338" s="157" t="s">
        <v>408</v>
      </c>
    </row>
    <row r="339" spans="1:11" s="58" customFormat="1" ht="14.85" customHeight="1" x14ac:dyDescent="0.15">
      <c r="A339" s="154">
        <v>-395963</v>
      </c>
      <c r="B339" s="155">
        <v>34</v>
      </c>
      <c r="C339" s="154">
        <v>262</v>
      </c>
      <c r="D339" s="156" t="s">
        <v>410</v>
      </c>
      <c r="E339" s="157" t="s">
        <v>412</v>
      </c>
      <c r="F339" s="157" t="s">
        <v>414</v>
      </c>
      <c r="G339" s="158">
        <v>41.352600000000002</v>
      </c>
      <c r="H339" s="159">
        <v>-4</v>
      </c>
      <c r="I339" s="159">
        <v>2</v>
      </c>
      <c r="J339" s="158">
        <v>134.92907</v>
      </c>
      <c r="K339" s="157" t="s">
        <v>411</v>
      </c>
    </row>
    <row r="340" spans="1:11" s="58" customFormat="1" ht="14.85" customHeight="1" x14ac:dyDescent="0.15">
      <c r="A340" s="154">
        <v>-395963</v>
      </c>
      <c r="B340" s="155">
        <v>34</v>
      </c>
      <c r="C340" s="154">
        <v>262</v>
      </c>
      <c r="D340" s="156" t="s">
        <v>410</v>
      </c>
      <c r="E340" s="157" t="s">
        <v>412</v>
      </c>
      <c r="F340" s="157" t="s">
        <v>414</v>
      </c>
      <c r="G340" s="158">
        <v>22.898790000000002</v>
      </c>
      <c r="H340" s="159">
        <v>-3</v>
      </c>
      <c r="I340" s="159">
        <v>0</v>
      </c>
      <c r="J340" s="158">
        <v>47.729089999999999</v>
      </c>
      <c r="K340" s="157" t="s">
        <v>408</v>
      </c>
    </row>
    <row r="341" spans="1:11" s="58" customFormat="1" ht="14.85" customHeight="1" x14ac:dyDescent="0.15">
      <c r="A341" s="154">
        <v>-395963</v>
      </c>
      <c r="B341" s="155">
        <v>34</v>
      </c>
      <c r="C341" s="154">
        <v>262</v>
      </c>
      <c r="D341" s="156" t="s">
        <v>410</v>
      </c>
      <c r="E341" s="157" t="s">
        <v>412</v>
      </c>
      <c r="F341" s="157" t="s">
        <v>415</v>
      </c>
      <c r="G341" s="158">
        <v>1.6</v>
      </c>
      <c r="H341" s="159">
        <v>0</v>
      </c>
      <c r="I341" s="159">
        <v>0</v>
      </c>
      <c r="J341" s="158">
        <v>1.6</v>
      </c>
      <c r="K341" s="157" t="s">
        <v>411</v>
      </c>
    </row>
    <row r="342" spans="1:11" s="58" customFormat="1" ht="14.85" customHeight="1" x14ac:dyDescent="0.15">
      <c r="A342" s="154">
        <v>-395963</v>
      </c>
      <c r="B342" s="155">
        <v>34</v>
      </c>
      <c r="C342" s="154">
        <v>262</v>
      </c>
      <c r="D342" s="156" t="s">
        <v>410</v>
      </c>
      <c r="E342" s="157" t="s">
        <v>412</v>
      </c>
      <c r="F342" s="157" t="s">
        <v>415</v>
      </c>
      <c r="G342" s="158">
        <v>91.28</v>
      </c>
      <c r="H342" s="159">
        <v>0</v>
      </c>
      <c r="I342" s="159">
        <v>0</v>
      </c>
      <c r="J342" s="158">
        <v>112.08</v>
      </c>
      <c r="K342" s="157" t="s">
        <v>408</v>
      </c>
    </row>
    <row r="343" spans="1:11" s="58" customFormat="1" ht="14.85" customHeight="1" x14ac:dyDescent="0.15">
      <c r="A343" s="154">
        <v>-395963</v>
      </c>
      <c r="B343" s="155">
        <v>34</v>
      </c>
      <c r="C343" s="154">
        <v>262</v>
      </c>
      <c r="D343" s="156" t="s">
        <v>410</v>
      </c>
      <c r="E343" s="157" t="s">
        <v>412</v>
      </c>
      <c r="F343" s="157" t="s">
        <v>416</v>
      </c>
      <c r="G343" s="158">
        <v>-20.987950000000001</v>
      </c>
      <c r="H343" s="159">
        <v>-3</v>
      </c>
      <c r="I343" s="159">
        <v>0</v>
      </c>
      <c r="J343" s="158">
        <v>11.909520000000001</v>
      </c>
      <c r="K343" s="157" t="s">
        <v>411</v>
      </c>
    </row>
    <row r="344" spans="1:11" s="58" customFormat="1" ht="14.85" customHeight="1" x14ac:dyDescent="0.15">
      <c r="A344" s="154">
        <v>-395963</v>
      </c>
      <c r="B344" s="155">
        <v>34</v>
      </c>
      <c r="C344" s="154">
        <v>262</v>
      </c>
      <c r="D344" s="156" t="s">
        <v>410</v>
      </c>
      <c r="E344" s="157" t="s">
        <v>412</v>
      </c>
      <c r="F344" s="157" t="s">
        <v>416</v>
      </c>
      <c r="G344" s="158">
        <v>-21.79064</v>
      </c>
      <c r="H344" s="159">
        <v>-1</v>
      </c>
      <c r="I344" s="159">
        <v>0</v>
      </c>
      <c r="J344" s="158">
        <v>3.2516600000000002</v>
      </c>
      <c r="K344" s="157" t="s">
        <v>408</v>
      </c>
    </row>
    <row r="345" spans="1:11" s="58" customFormat="1" ht="14.85" customHeight="1" x14ac:dyDescent="0.15">
      <c r="A345" s="154">
        <v>-395963</v>
      </c>
      <c r="B345" s="155">
        <v>34</v>
      </c>
      <c r="C345" s="154">
        <v>262</v>
      </c>
      <c r="D345" s="156" t="s">
        <v>410</v>
      </c>
      <c r="E345" s="157" t="s">
        <v>417</v>
      </c>
      <c r="F345" s="157" t="s">
        <v>418</v>
      </c>
      <c r="G345" s="158">
        <v>9.2876799999999999</v>
      </c>
      <c r="H345" s="159">
        <v>-2</v>
      </c>
      <c r="I345" s="159">
        <v>0</v>
      </c>
      <c r="J345" s="158">
        <v>12.917199999999999</v>
      </c>
      <c r="K345" s="157" t="s">
        <v>411</v>
      </c>
    </row>
    <row r="346" spans="1:11" s="58" customFormat="1" ht="14.85" customHeight="1" x14ac:dyDescent="0.15">
      <c r="A346" s="154">
        <v>-395963</v>
      </c>
      <c r="B346" s="155">
        <v>34</v>
      </c>
      <c r="C346" s="154">
        <v>262</v>
      </c>
      <c r="D346" s="156" t="s">
        <v>410</v>
      </c>
      <c r="E346" s="157" t="s">
        <v>417</v>
      </c>
      <c r="F346" s="157" t="s">
        <v>418</v>
      </c>
      <c r="G346" s="158">
        <v>-38.710279999999997</v>
      </c>
      <c r="H346" s="159">
        <v>1</v>
      </c>
      <c r="I346" s="159">
        <v>1</v>
      </c>
      <c r="J346" s="158">
        <v>9.5359999999999996</v>
      </c>
      <c r="K346" s="157" t="s">
        <v>408</v>
      </c>
    </row>
    <row r="347" spans="1:11" s="58" customFormat="1" ht="14.85" customHeight="1" x14ac:dyDescent="0.15">
      <c r="A347" s="154">
        <v>-395963</v>
      </c>
      <c r="B347" s="155">
        <v>34</v>
      </c>
      <c r="C347" s="154">
        <v>262</v>
      </c>
      <c r="D347" s="156" t="s">
        <v>410</v>
      </c>
      <c r="E347" s="157" t="s">
        <v>417</v>
      </c>
      <c r="F347" s="157" t="s">
        <v>407</v>
      </c>
      <c r="G347" s="158">
        <v>-19.47109</v>
      </c>
      <c r="H347" s="159">
        <v>-3</v>
      </c>
      <c r="I347" s="159">
        <v>0</v>
      </c>
      <c r="J347" s="158">
        <v>0.50922000000000001</v>
      </c>
      <c r="K347" s="157" t="s">
        <v>411</v>
      </c>
    </row>
    <row r="348" spans="1:11" s="58" customFormat="1" ht="14.85" customHeight="1" x14ac:dyDescent="0.15">
      <c r="A348" s="154">
        <v>-395963</v>
      </c>
      <c r="B348" s="155">
        <v>34</v>
      </c>
      <c r="C348" s="154">
        <v>262</v>
      </c>
      <c r="D348" s="156" t="s">
        <v>410</v>
      </c>
      <c r="E348" s="157" t="s">
        <v>417</v>
      </c>
      <c r="F348" s="157" t="s">
        <v>407</v>
      </c>
      <c r="G348" s="158">
        <v>6.6391</v>
      </c>
      <c r="H348" s="159">
        <v>2</v>
      </c>
      <c r="I348" s="159">
        <v>4</v>
      </c>
      <c r="J348" s="158">
        <v>125.4328</v>
      </c>
      <c r="K348" s="157" t="s">
        <v>408</v>
      </c>
    </row>
    <row r="349" spans="1:11" s="58" customFormat="1" ht="14.85" customHeight="1" x14ac:dyDescent="0.15">
      <c r="A349" s="154">
        <v>-395963</v>
      </c>
      <c r="B349" s="155">
        <v>34</v>
      </c>
      <c r="C349" s="154">
        <v>262</v>
      </c>
      <c r="D349" s="156" t="s">
        <v>410</v>
      </c>
      <c r="E349" s="157" t="s">
        <v>419</v>
      </c>
      <c r="F349" s="157" t="s">
        <v>414</v>
      </c>
      <c r="G349" s="158">
        <v>24.731000000000002</v>
      </c>
      <c r="H349" s="159">
        <v>-1</v>
      </c>
      <c r="I349" s="159">
        <v>2</v>
      </c>
      <c r="J349" s="158">
        <v>145.63238000000001</v>
      </c>
      <c r="K349" s="157" t="s">
        <v>411</v>
      </c>
    </row>
    <row r="350" spans="1:11" s="58" customFormat="1" ht="14.85" customHeight="1" x14ac:dyDescent="0.15">
      <c r="A350" s="154">
        <v>-395963</v>
      </c>
      <c r="B350" s="155">
        <v>34</v>
      </c>
      <c r="C350" s="154">
        <v>262</v>
      </c>
      <c r="D350" s="156" t="s">
        <v>410</v>
      </c>
      <c r="E350" s="157" t="s">
        <v>419</v>
      </c>
      <c r="F350" s="157" t="s">
        <v>414</v>
      </c>
      <c r="G350" s="158">
        <v>79.026290000000003</v>
      </c>
      <c r="H350" s="159">
        <v>0</v>
      </c>
      <c r="I350" s="159">
        <v>1</v>
      </c>
      <c r="J350" s="158">
        <v>113.98</v>
      </c>
      <c r="K350" s="157" t="s">
        <v>408</v>
      </c>
    </row>
    <row r="351" spans="1:11" s="58" customFormat="1" ht="14.85" customHeight="1" x14ac:dyDescent="0.15">
      <c r="A351" s="154">
        <v>-395963</v>
      </c>
      <c r="B351" s="155">
        <v>37</v>
      </c>
      <c r="C351" s="154">
        <v>262</v>
      </c>
      <c r="D351" s="156" t="s">
        <v>410</v>
      </c>
      <c r="E351" s="157" t="s">
        <v>412</v>
      </c>
      <c r="F351" s="157" t="s">
        <v>407</v>
      </c>
      <c r="G351" s="158">
        <v>14.98038</v>
      </c>
      <c r="H351" s="159">
        <v>0</v>
      </c>
      <c r="I351" s="159">
        <v>0</v>
      </c>
      <c r="J351" s="158">
        <v>18.566120000000002</v>
      </c>
      <c r="K351" s="157" t="s">
        <v>411</v>
      </c>
    </row>
    <row r="352" spans="1:11" s="58" customFormat="1" ht="14.85" customHeight="1" x14ac:dyDescent="0.15">
      <c r="A352" s="154">
        <v>-395963</v>
      </c>
      <c r="B352" s="155">
        <v>37</v>
      </c>
      <c r="C352" s="154">
        <v>262</v>
      </c>
      <c r="D352" s="156" t="s">
        <v>410</v>
      </c>
      <c r="E352" s="157" t="s">
        <v>412</v>
      </c>
      <c r="F352" s="157" t="s">
        <v>407</v>
      </c>
      <c r="G352" s="158">
        <v>0.50217000000000001</v>
      </c>
      <c r="H352" s="159">
        <v>2</v>
      </c>
      <c r="I352" s="159">
        <v>3</v>
      </c>
      <c r="J352" s="158">
        <v>2.31141</v>
      </c>
      <c r="K352" s="157" t="s">
        <v>408</v>
      </c>
    </row>
    <row r="353" spans="1:11" s="58" customFormat="1" ht="14.85" customHeight="1" x14ac:dyDescent="0.15">
      <c r="A353" s="154">
        <v>-395963</v>
      </c>
      <c r="B353" s="155">
        <v>37</v>
      </c>
      <c r="C353" s="154">
        <v>262</v>
      </c>
      <c r="D353" s="156" t="s">
        <v>410</v>
      </c>
      <c r="E353" s="157" t="s">
        <v>412</v>
      </c>
      <c r="F353" s="157" t="s">
        <v>413</v>
      </c>
      <c r="G353" s="158">
        <v>19.882020000000001</v>
      </c>
      <c r="H353" s="159">
        <v>4</v>
      </c>
      <c r="I353" s="159">
        <v>6</v>
      </c>
      <c r="J353" s="158">
        <v>394.11666000000002</v>
      </c>
      <c r="K353" s="157" t="s">
        <v>408</v>
      </c>
    </row>
    <row r="354" spans="1:11" s="58" customFormat="1" ht="14.85" customHeight="1" x14ac:dyDescent="0.15">
      <c r="A354" s="154">
        <v>-395963</v>
      </c>
      <c r="B354" s="155">
        <v>37</v>
      </c>
      <c r="C354" s="154">
        <v>262</v>
      </c>
      <c r="D354" s="156" t="s">
        <v>410</v>
      </c>
      <c r="E354" s="157" t="s">
        <v>412</v>
      </c>
      <c r="F354" s="157" t="s">
        <v>414</v>
      </c>
      <c r="G354" s="158">
        <v>-21.085329999999999</v>
      </c>
      <c r="H354" s="159">
        <v>-10</v>
      </c>
      <c r="I354" s="159">
        <v>0</v>
      </c>
      <c r="J354" s="158">
        <v>22.696680000000001</v>
      </c>
      <c r="K354" s="157" t="s">
        <v>411</v>
      </c>
    </row>
    <row r="355" spans="1:11" s="58" customFormat="1" ht="14.85" customHeight="1" x14ac:dyDescent="0.15">
      <c r="A355" s="154">
        <v>-395963</v>
      </c>
      <c r="B355" s="155">
        <v>37</v>
      </c>
      <c r="C355" s="154">
        <v>262</v>
      </c>
      <c r="D355" s="156" t="s">
        <v>410</v>
      </c>
      <c r="E355" s="157" t="s">
        <v>412</v>
      </c>
      <c r="F355" s="157" t="s">
        <v>414</v>
      </c>
      <c r="G355" s="158">
        <v>51.714919999999999</v>
      </c>
      <c r="H355" s="159">
        <v>-2</v>
      </c>
      <c r="I355" s="159">
        <v>0</v>
      </c>
      <c r="J355" s="158">
        <v>61.840009999999999</v>
      </c>
      <c r="K355" s="157" t="s">
        <v>408</v>
      </c>
    </row>
    <row r="356" spans="1:11" s="58" customFormat="1" ht="14.85" customHeight="1" x14ac:dyDescent="0.15">
      <c r="A356" s="154">
        <v>-395963</v>
      </c>
      <c r="B356" s="155">
        <v>37</v>
      </c>
      <c r="C356" s="154">
        <v>262</v>
      </c>
      <c r="D356" s="156" t="s">
        <v>410</v>
      </c>
      <c r="E356" s="157" t="s">
        <v>412</v>
      </c>
      <c r="F356" s="157" t="s">
        <v>415</v>
      </c>
      <c r="G356" s="158">
        <v>0.42</v>
      </c>
      <c r="H356" s="159">
        <v>0</v>
      </c>
      <c r="I356" s="159">
        <v>0</v>
      </c>
      <c r="J356" s="158">
        <v>0.42</v>
      </c>
      <c r="K356" s="157" t="s">
        <v>411</v>
      </c>
    </row>
    <row r="357" spans="1:11" s="58" customFormat="1" ht="14.85" customHeight="1" x14ac:dyDescent="0.15">
      <c r="A357" s="154">
        <v>-395963</v>
      </c>
      <c r="B357" s="155">
        <v>37</v>
      </c>
      <c r="C357" s="154">
        <v>262</v>
      </c>
      <c r="D357" s="156" t="s">
        <v>410</v>
      </c>
      <c r="E357" s="157" t="s">
        <v>412</v>
      </c>
      <c r="F357" s="157" t="s">
        <v>415</v>
      </c>
      <c r="G357" s="158">
        <v>10.42</v>
      </c>
      <c r="H357" s="159">
        <v>0</v>
      </c>
      <c r="I357" s="159">
        <v>0</v>
      </c>
      <c r="J357" s="158">
        <v>10.42</v>
      </c>
      <c r="K357" s="157" t="s">
        <v>408</v>
      </c>
    </row>
    <row r="358" spans="1:11" s="58" customFormat="1" ht="14.85" customHeight="1" x14ac:dyDescent="0.15">
      <c r="A358" s="154">
        <v>-395963</v>
      </c>
      <c r="B358" s="155">
        <v>37</v>
      </c>
      <c r="C358" s="154">
        <v>262</v>
      </c>
      <c r="D358" s="156" t="s">
        <v>410</v>
      </c>
      <c r="E358" s="157" t="s">
        <v>412</v>
      </c>
      <c r="F358" s="157" t="s">
        <v>416</v>
      </c>
      <c r="G358" s="158">
        <v>51.280099999999997</v>
      </c>
      <c r="H358" s="159">
        <v>0</v>
      </c>
      <c r="I358" s="159">
        <v>0</v>
      </c>
      <c r="J358" s="158">
        <v>51.280099999999997</v>
      </c>
      <c r="K358" s="157" t="s">
        <v>411</v>
      </c>
    </row>
    <row r="359" spans="1:11" s="58" customFormat="1" ht="14.85" customHeight="1" x14ac:dyDescent="0.15">
      <c r="A359" s="154">
        <v>-395963</v>
      </c>
      <c r="B359" s="155">
        <v>37</v>
      </c>
      <c r="C359" s="154">
        <v>262</v>
      </c>
      <c r="D359" s="156" t="s">
        <v>410</v>
      </c>
      <c r="E359" s="157" t="s">
        <v>412</v>
      </c>
      <c r="F359" s="157" t="s">
        <v>416</v>
      </c>
      <c r="G359" s="158">
        <v>9.0681399999999996</v>
      </c>
      <c r="H359" s="159">
        <v>-1</v>
      </c>
      <c r="I359" s="159">
        <v>1</v>
      </c>
      <c r="J359" s="158">
        <v>10.279780000000001</v>
      </c>
      <c r="K359" s="157" t="s">
        <v>408</v>
      </c>
    </row>
    <row r="360" spans="1:11" s="58" customFormat="1" ht="14.85" customHeight="1" x14ac:dyDescent="0.15">
      <c r="A360" s="154">
        <v>-395963</v>
      </c>
      <c r="B360" s="155">
        <v>37</v>
      </c>
      <c r="C360" s="154">
        <v>262</v>
      </c>
      <c r="D360" s="156" t="s">
        <v>410</v>
      </c>
      <c r="E360" s="157" t="s">
        <v>417</v>
      </c>
      <c r="F360" s="157" t="s">
        <v>418</v>
      </c>
      <c r="G360" s="158">
        <v>-4.7733999999999996</v>
      </c>
      <c r="H360" s="159">
        <v>1</v>
      </c>
      <c r="I360" s="159">
        <v>1</v>
      </c>
      <c r="J360" s="158">
        <v>4.2266000000000004</v>
      </c>
      <c r="K360" s="157" t="s">
        <v>411</v>
      </c>
    </row>
    <row r="361" spans="1:11" s="58" customFormat="1" ht="14.85" customHeight="1" x14ac:dyDescent="0.15">
      <c r="A361" s="154">
        <v>-395963</v>
      </c>
      <c r="B361" s="155">
        <v>37</v>
      </c>
      <c r="C361" s="154">
        <v>262</v>
      </c>
      <c r="D361" s="156" t="s">
        <v>410</v>
      </c>
      <c r="E361" s="157" t="s">
        <v>417</v>
      </c>
      <c r="F361" s="157" t="s">
        <v>418</v>
      </c>
      <c r="G361" s="158">
        <v>0.73499999999999999</v>
      </c>
      <c r="H361" s="159">
        <v>0</v>
      </c>
      <c r="I361" s="159">
        <v>0</v>
      </c>
      <c r="J361" s="158">
        <v>0.73499999999999999</v>
      </c>
      <c r="K361" s="157" t="s">
        <v>408</v>
      </c>
    </row>
    <row r="362" spans="1:11" s="58" customFormat="1" ht="14.85" customHeight="1" x14ac:dyDescent="0.15">
      <c r="A362" s="154">
        <v>-395963</v>
      </c>
      <c r="B362" s="155">
        <v>37</v>
      </c>
      <c r="C362" s="154">
        <v>262</v>
      </c>
      <c r="D362" s="156" t="s">
        <v>410</v>
      </c>
      <c r="E362" s="157" t="s">
        <v>417</v>
      </c>
      <c r="F362" s="157" t="s">
        <v>407</v>
      </c>
      <c r="G362" s="158">
        <v>0.64680000000000004</v>
      </c>
      <c r="H362" s="159">
        <v>1</v>
      </c>
      <c r="I362" s="159">
        <v>4</v>
      </c>
      <c r="J362" s="158">
        <v>84.448800000000006</v>
      </c>
      <c r="K362" s="157" t="s">
        <v>411</v>
      </c>
    </row>
    <row r="363" spans="1:11" s="58" customFormat="1" ht="14.85" customHeight="1" x14ac:dyDescent="0.15">
      <c r="A363" s="154">
        <v>-395963</v>
      </c>
      <c r="B363" s="155">
        <v>37</v>
      </c>
      <c r="C363" s="154">
        <v>262</v>
      </c>
      <c r="D363" s="156" t="s">
        <v>410</v>
      </c>
      <c r="E363" s="157" t="s">
        <v>417</v>
      </c>
      <c r="F363" s="157" t="s">
        <v>407</v>
      </c>
      <c r="G363" s="158">
        <v>0.25073000000000001</v>
      </c>
      <c r="H363" s="159">
        <v>0</v>
      </c>
      <c r="I363" s="159">
        <v>0</v>
      </c>
      <c r="J363" s="158">
        <v>0.50802999999999998</v>
      </c>
      <c r="K363" s="157" t="s">
        <v>408</v>
      </c>
    </row>
    <row r="364" spans="1:11" s="58" customFormat="1" ht="14.85" customHeight="1" x14ac:dyDescent="0.15">
      <c r="A364" s="154">
        <v>-395963</v>
      </c>
      <c r="B364" s="155">
        <v>37</v>
      </c>
      <c r="C364" s="154">
        <v>262</v>
      </c>
      <c r="D364" s="156" t="s">
        <v>410</v>
      </c>
      <c r="E364" s="157" t="s">
        <v>419</v>
      </c>
      <c r="F364" s="157" t="s">
        <v>414</v>
      </c>
      <c r="G364" s="158">
        <v>19.237349999999999</v>
      </c>
      <c r="H364" s="159">
        <v>-4</v>
      </c>
      <c r="I364" s="159">
        <v>0</v>
      </c>
      <c r="J364" s="158">
        <v>152.78270000000001</v>
      </c>
      <c r="K364" s="157" t="s">
        <v>411</v>
      </c>
    </row>
    <row r="365" spans="1:11" s="58" customFormat="1" ht="14.85" customHeight="1" x14ac:dyDescent="0.15">
      <c r="A365" s="154">
        <v>-395963</v>
      </c>
      <c r="B365" s="155">
        <v>37</v>
      </c>
      <c r="C365" s="154">
        <v>262</v>
      </c>
      <c r="D365" s="156" t="s">
        <v>410</v>
      </c>
      <c r="E365" s="157" t="s">
        <v>419</v>
      </c>
      <c r="F365" s="157" t="s">
        <v>414</v>
      </c>
      <c r="G365" s="158">
        <v>24.560680000000001</v>
      </c>
      <c r="H365" s="159">
        <v>0</v>
      </c>
      <c r="I365" s="159">
        <v>0</v>
      </c>
      <c r="J365" s="158">
        <v>129.3116</v>
      </c>
      <c r="K365" s="157" t="s">
        <v>408</v>
      </c>
    </row>
    <row r="366" spans="1:11" s="58" customFormat="1" ht="14.85" customHeight="1" x14ac:dyDescent="0.15">
      <c r="A366" s="154">
        <v>-395962</v>
      </c>
      <c r="B366" s="155">
        <v>38</v>
      </c>
      <c r="C366" s="154">
        <v>262</v>
      </c>
      <c r="D366" s="156" t="s">
        <v>410</v>
      </c>
      <c r="E366" s="157" t="s">
        <v>412</v>
      </c>
      <c r="F366" s="157" t="s">
        <v>407</v>
      </c>
      <c r="G366" s="158">
        <v>-6.1478000000000002</v>
      </c>
      <c r="H366" s="159">
        <v>-2</v>
      </c>
      <c r="I366" s="159">
        <v>0</v>
      </c>
      <c r="J366" s="158">
        <v>10.97297</v>
      </c>
      <c r="K366" s="157" t="s">
        <v>411</v>
      </c>
    </row>
    <row r="367" spans="1:11" s="58" customFormat="1" ht="14.85" customHeight="1" x14ac:dyDescent="0.15">
      <c r="A367" s="154">
        <v>-395962</v>
      </c>
      <c r="B367" s="155">
        <v>38</v>
      </c>
      <c r="C367" s="154">
        <v>262</v>
      </c>
      <c r="D367" s="156" t="s">
        <v>410</v>
      </c>
      <c r="E367" s="157" t="s">
        <v>412</v>
      </c>
      <c r="F367" s="157" t="s">
        <v>407</v>
      </c>
      <c r="G367" s="158">
        <v>-244.48822999999999</v>
      </c>
      <c r="H367" s="159">
        <v>0</v>
      </c>
      <c r="I367" s="159">
        <v>0</v>
      </c>
      <c r="J367" s="158">
        <v>4.9603200000000003</v>
      </c>
      <c r="K367" s="157" t="s">
        <v>408</v>
      </c>
    </row>
    <row r="368" spans="1:11" s="58" customFormat="1" ht="14.85" customHeight="1" x14ac:dyDescent="0.15">
      <c r="A368" s="154">
        <v>-395962</v>
      </c>
      <c r="B368" s="155">
        <v>38</v>
      </c>
      <c r="C368" s="154">
        <v>262</v>
      </c>
      <c r="D368" s="156" t="s">
        <v>410</v>
      </c>
      <c r="E368" s="157" t="s">
        <v>412</v>
      </c>
      <c r="F368" s="157" t="s">
        <v>413</v>
      </c>
      <c r="G368" s="158">
        <v>202.19694999999999</v>
      </c>
      <c r="H368" s="159">
        <v>0</v>
      </c>
      <c r="I368" s="159">
        <v>5</v>
      </c>
      <c r="J368" s="158">
        <v>1858.5299299999999</v>
      </c>
      <c r="K368" s="157" t="s">
        <v>408</v>
      </c>
    </row>
    <row r="369" spans="1:11" s="58" customFormat="1" ht="14.85" customHeight="1" x14ac:dyDescent="0.15">
      <c r="A369" s="154">
        <v>-395962</v>
      </c>
      <c r="B369" s="155">
        <v>38</v>
      </c>
      <c r="C369" s="154">
        <v>262</v>
      </c>
      <c r="D369" s="156" t="s">
        <v>410</v>
      </c>
      <c r="E369" s="157" t="s">
        <v>412</v>
      </c>
      <c r="F369" s="157" t="s">
        <v>414</v>
      </c>
      <c r="G369" s="158">
        <v>14.25029</v>
      </c>
      <c r="H369" s="159">
        <v>3</v>
      </c>
      <c r="I369" s="159">
        <v>6</v>
      </c>
      <c r="J369" s="158">
        <v>126.1434</v>
      </c>
      <c r="K369" s="157" t="s">
        <v>411</v>
      </c>
    </row>
    <row r="370" spans="1:11" s="58" customFormat="1" ht="14.85" customHeight="1" x14ac:dyDescent="0.15">
      <c r="A370" s="154">
        <v>-395962</v>
      </c>
      <c r="B370" s="155">
        <v>38</v>
      </c>
      <c r="C370" s="154">
        <v>262</v>
      </c>
      <c r="D370" s="156" t="s">
        <v>410</v>
      </c>
      <c r="E370" s="157" t="s">
        <v>412</v>
      </c>
      <c r="F370" s="157" t="s">
        <v>414</v>
      </c>
      <c r="G370" s="158">
        <v>333.87468999999999</v>
      </c>
      <c r="H370" s="159">
        <v>1</v>
      </c>
      <c r="I370" s="159">
        <v>4</v>
      </c>
      <c r="J370" s="158">
        <v>605.59628999999995</v>
      </c>
      <c r="K370" s="157" t="s">
        <v>408</v>
      </c>
    </row>
    <row r="371" spans="1:11" s="58" customFormat="1" ht="14.85" customHeight="1" x14ac:dyDescent="0.15">
      <c r="A371" s="154">
        <v>-395962</v>
      </c>
      <c r="B371" s="155">
        <v>38</v>
      </c>
      <c r="C371" s="154">
        <v>262</v>
      </c>
      <c r="D371" s="156" t="s">
        <v>410</v>
      </c>
      <c r="E371" s="157" t="s">
        <v>412</v>
      </c>
      <c r="F371" s="157" t="s">
        <v>415</v>
      </c>
      <c r="G371" s="158">
        <v>-15.56</v>
      </c>
      <c r="H371" s="159">
        <v>0</v>
      </c>
      <c r="I371" s="159">
        <v>0</v>
      </c>
      <c r="J371" s="158">
        <v>0.44</v>
      </c>
      <c r="K371" s="157" t="s">
        <v>411</v>
      </c>
    </row>
    <row r="372" spans="1:11" s="58" customFormat="1" ht="14.85" customHeight="1" x14ac:dyDescent="0.15">
      <c r="A372" s="154">
        <v>-395962</v>
      </c>
      <c r="B372" s="155">
        <v>38</v>
      </c>
      <c r="C372" s="154">
        <v>262</v>
      </c>
      <c r="D372" s="156" t="s">
        <v>410</v>
      </c>
      <c r="E372" s="157" t="s">
        <v>412</v>
      </c>
      <c r="F372" s="157" t="s">
        <v>415</v>
      </c>
      <c r="G372" s="158">
        <v>31.32</v>
      </c>
      <c r="H372" s="159">
        <v>0</v>
      </c>
      <c r="I372" s="159">
        <v>0</v>
      </c>
      <c r="J372" s="158">
        <v>181.32</v>
      </c>
      <c r="K372" s="157" t="s">
        <v>408</v>
      </c>
    </row>
    <row r="373" spans="1:11" s="58" customFormat="1" ht="14.85" customHeight="1" x14ac:dyDescent="0.15">
      <c r="A373" s="154">
        <v>-395962</v>
      </c>
      <c r="B373" s="155">
        <v>38</v>
      </c>
      <c r="C373" s="154">
        <v>262</v>
      </c>
      <c r="D373" s="156" t="s">
        <v>410</v>
      </c>
      <c r="E373" s="157" t="s">
        <v>412</v>
      </c>
      <c r="F373" s="157" t="s">
        <v>416</v>
      </c>
      <c r="G373" s="158">
        <v>5.1074299999999999</v>
      </c>
      <c r="H373" s="159">
        <v>-1</v>
      </c>
      <c r="I373" s="159">
        <v>2</v>
      </c>
      <c r="J373" s="158">
        <v>59.923349999999999</v>
      </c>
      <c r="K373" s="157" t="s">
        <v>411</v>
      </c>
    </row>
    <row r="374" spans="1:11" s="58" customFormat="1" ht="14.85" customHeight="1" x14ac:dyDescent="0.15">
      <c r="A374" s="154">
        <v>-395962</v>
      </c>
      <c r="B374" s="155">
        <v>38</v>
      </c>
      <c r="C374" s="154">
        <v>262</v>
      </c>
      <c r="D374" s="156" t="s">
        <v>410</v>
      </c>
      <c r="E374" s="157" t="s">
        <v>412</v>
      </c>
      <c r="F374" s="157" t="s">
        <v>416</v>
      </c>
      <c r="G374" s="158">
        <v>51.208770000000001</v>
      </c>
      <c r="H374" s="159">
        <v>-1</v>
      </c>
      <c r="I374" s="159">
        <v>2</v>
      </c>
      <c r="J374" s="158">
        <v>61.073630000000001</v>
      </c>
      <c r="K374" s="157" t="s">
        <v>408</v>
      </c>
    </row>
    <row r="375" spans="1:11" s="58" customFormat="1" ht="14.85" customHeight="1" x14ac:dyDescent="0.15">
      <c r="A375" s="154">
        <v>-395962</v>
      </c>
      <c r="B375" s="155">
        <v>38</v>
      </c>
      <c r="C375" s="154">
        <v>262</v>
      </c>
      <c r="D375" s="156" t="s">
        <v>410</v>
      </c>
      <c r="E375" s="157" t="s">
        <v>417</v>
      </c>
      <c r="F375" s="157" t="s">
        <v>418</v>
      </c>
      <c r="G375" s="158">
        <v>139.85446999999999</v>
      </c>
      <c r="H375" s="159">
        <v>2</v>
      </c>
      <c r="I375" s="159">
        <v>5</v>
      </c>
      <c r="J375" s="158">
        <v>143.58179999999999</v>
      </c>
      <c r="K375" s="157" t="s">
        <v>411</v>
      </c>
    </row>
    <row r="376" spans="1:11" s="58" customFormat="1" ht="14.85" customHeight="1" x14ac:dyDescent="0.15">
      <c r="A376" s="154">
        <v>-395962</v>
      </c>
      <c r="B376" s="155">
        <v>38</v>
      </c>
      <c r="C376" s="154">
        <v>262</v>
      </c>
      <c r="D376" s="156" t="s">
        <v>410</v>
      </c>
      <c r="E376" s="157" t="s">
        <v>417</v>
      </c>
      <c r="F376" s="157" t="s">
        <v>418</v>
      </c>
      <c r="G376" s="158">
        <v>9.1142900000000004</v>
      </c>
      <c r="H376" s="159">
        <v>-1</v>
      </c>
      <c r="I376" s="159">
        <v>1</v>
      </c>
      <c r="J376" s="158">
        <v>41.045000000000002</v>
      </c>
      <c r="K376" s="157" t="s">
        <v>408</v>
      </c>
    </row>
    <row r="377" spans="1:11" s="58" customFormat="1" ht="14.85" customHeight="1" x14ac:dyDescent="0.15">
      <c r="A377" s="154">
        <v>-395962</v>
      </c>
      <c r="B377" s="155">
        <v>38</v>
      </c>
      <c r="C377" s="154">
        <v>262</v>
      </c>
      <c r="D377" s="156" t="s">
        <v>410</v>
      </c>
      <c r="E377" s="157" t="s">
        <v>417</v>
      </c>
      <c r="F377" s="157" t="s">
        <v>407</v>
      </c>
      <c r="G377" s="158">
        <v>-19.39359</v>
      </c>
      <c r="H377" s="159">
        <v>-1</v>
      </c>
      <c r="I377" s="159">
        <v>2</v>
      </c>
      <c r="J377" s="158">
        <v>156.76029</v>
      </c>
      <c r="K377" s="157" t="s">
        <v>411</v>
      </c>
    </row>
    <row r="378" spans="1:11" s="58" customFormat="1" ht="14.85" customHeight="1" x14ac:dyDescent="0.15">
      <c r="A378" s="154">
        <v>-395962</v>
      </c>
      <c r="B378" s="155">
        <v>38</v>
      </c>
      <c r="C378" s="154">
        <v>262</v>
      </c>
      <c r="D378" s="156" t="s">
        <v>410</v>
      </c>
      <c r="E378" s="157" t="s">
        <v>417</v>
      </c>
      <c r="F378" s="157" t="s">
        <v>407</v>
      </c>
      <c r="G378" s="158">
        <v>2.4452099999999999</v>
      </c>
      <c r="H378" s="159">
        <v>0</v>
      </c>
      <c r="I378" s="159">
        <v>0</v>
      </c>
      <c r="J378" s="158">
        <v>44.041890000000002</v>
      </c>
      <c r="K378" s="157" t="s">
        <v>408</v>
      </c>
    </row>
    <row r="379" spans="1:11" s="58" customFormat="1" ht="14.85" customHeight="1" x14ac:dyDescent="0.15">
      <c r="A379" s="154">
        <v>-395962</v>
      </c>
      <c r="B379" s="155">
        <v>38</v>
      </c>
      <c r="C379" s="154">
        <v>262</v>
      </c>
      <c r="D379" s="156" t="s">
        <v>410</v>
      </c>
      <c r="E379" s="157" t="s">
        <v>419</v>
      </c>
      <c r="F379" s="157" t="s">
        <v>414</v>
      </c>
      <c r="G379" s="158">
        <v>60.99568</v>
      </c>
      <c r="H379" s="159">
        <v>1</v>
      </c>
      <c r="I379" s="159">
        <v>2</v>
      </c>
      <c r="J379" s="158">
        <v>273.90487999999999</v>
      </c>
      <c r="K379" s="157" t="s">
        <v>411</v>
      </c>
    </row>
    <row r="380" spans="1:11" s="58" customFormat="1" ht="14.85" customHeight="1" x14ac:dyDescent="0.15">
      <c r="A380" s="154">
        <v>-395962</v>
      </c>
      <c r="B380" s="155">
        <v>38</v>
      </c>
      <c r="C380" s="154">
        <v>262</v>
      </c>
      <c r="D380" s="156" t="s">
        <v>410</v>
      </c>
      <c r="E380" s="157" t="s">
        <v>419</v>
      </c>
      <c r="F380" s="157" t="s">
        <v>414</v>
      </c>
      <c r="G380" s="158">
        <v>-27.89771</v>
      </c>
      <c r="H380" s="159">
        <v>1</v>
      </c>
      <c r="I380" s="159">
        <v>1</v>
      </c>
      <c r="J380" s="158">
        <v>198.81164999999999</v>
      </c>
      <c r="K380" s="157" t="s">
        <v>408</v>
      </c>
    </row>
    <row r="381" spans="1:11" s="58" customFormat="1" ht="14.85" customHeight="1" x14ac:dyDescent="0.15">
      <c r="A381" s="154">
        <v>-395961</v>
      </c>
      <c r="B381" s="155">
        <v>39</v>
      </c>
      <c r="C381" s="154">
        <v>262</v>
      </c>
      <c r="D381" s="156" t="s">
        <v>410</v>
      </c>
      <c r="E381" s="157" t="s">
        <v>412</v>
      </c>
      <c r="F381" s="157" t="s">
        <v>407</v>
      </c>
      <c r="G381" s="158">
        <v>0</v>
      </c>
      <c r="H381" s="159">
        <v>-2</v>
      </c>
      <c r="I381" s="159">
        <v>0</v>
      </c>
      <c r="J381" s="158">
        <v>0</v>
      </c>
      <c r="K381" s="157" t="s">
        <v>411</v>
      </c>
    </row>
    <row r="382" spans="1:11" s="58" customFormat="1" ht="14.85" customHeight="1" x14ac:dyDescent="0.15">
      <c r="A382" s="154">
        <v>-395961</v>
      </c>
      <c r="B382" s="155">
        <v>39</v>
      </c>
      <c r="C382" s="154">
        <v>262</v>
      </c>
      <c r="D382" s="156" t="s">
        <v>410</v>
      </c>
      <c r="E382" s="157" t="s">
        <v>412</v>
      </c>
      <c r="F382" s="157" t="s">
        <v>407</v>
      </c>
      <c r="G382" s="158">
        <v>-9.8000000000000004E-2</v>
      </c>
      <c r="H382" s="159">
        <v>0</v>
      </c>
      <c r="I382" s="159">
        <v>0</v>
      </c>
      <c r="J382" s="158">
        <v>0</v>
      </c>
      <c r="K382" s="157" t="s">
        <v>408</v>
      </c>
    </row>
    <row r="383" spans="1:11" s="58" customFormat="1" ht="14.85" customHeight="1" x14ac:dyDescent="0.15">
      <c r="A383" s="154">
        <v>-395961</v>
      </c>
      <c r="B383" s="155">
        <v>39</v>
      </c>
      <c r="C383" s="154">
        <v>262</v>
      </c>
      <c r="D383" s="156" t="s">
        <v>410</v>
      </c>
      <c r="E383" s="157" t="s">
        <v>412</v>
      </c>
      <c r="F383" s="157" t="s">
        <v>413</v>
      </c>
      <c r="G383" s="158">
        <v>69.017349999999993</v>
      </c>
      <c r="H383" s="159">
        <v>2</v>
      </c>
      <c r="I383" s="159">
        <v>3</v>
      </c>
      <c r="J383" s="158">
        <v>244.62379000000001</v>
      </c>
      <c r="K383" s="157" t="s">
        <v>408</v>
      </c>
    </row>
    <row r="384" spans="1:11" s="58" customFormat="1" ht="14.85" customHeight="1" x14ac:dyDescent="0.15">
      <c r="A384" s="154">
        <v>-395961</v>
      </c>
      <c r="B384" s="155">
        <v>39</v>
      </c>
      <c r="C384" s="154">
        <v>262</v>
      </c>
      <c r="D384" s="156" t="s">
        <v>410</v>
      </c>
      <c r="E384" s="157" t="s">
        <v>412</v>
      </c>
      <c r="F384" s="157" t="s">
        <v>414</v>
      </c>
      <c r="G384" s="158">
        <v>-26.13147</v>
      </c>
      <c r="H384" s="159">
        <v>-1</v>
      </c>
      <c r="I384" s="159">
        <v>1</v>
      </c>
      <c r="J384" s="158">
        <v>29.6953</v>
      </c>
      <c r="K384" s="157" t="s">
        <v>411</v>
      </c>
    </row>
    <row r="385" spans="1:11" s="58" customFormat="1" ht="14.85" customHeight="1" x14ac:dyDescent="0.15">
      <c r="A385" s="154">
        <v>-395961</v>
      </c>
      <c r="B385" s="155">
        <v>39</v>
      </c>
      <c r="C385" s="154">
        <v>262</v>
      </c>
      <c r="D385" s="156" t="s">
        <v>410</v>
      </c>
      <c r="E385" s="157" t="s">
        <v>412</v>
      </c>
      <c r="F385" s="157" t="s">
        <v>414</v>
      </c>
      <c r="G385" s="158">
        <v>16.873609999999999</v>
      </c>
      <c r="H385" s="159">
        <v>0</v>
      </c>
      <c r="I385" s="159">
        <v>0</v>
      </c>
      <c r="J385" s="158">
        <v>35.08428</v>
      </c>
      <c r="K385" s="157" t="s">
        <v>408</v>
      </c>
    </row>
    <row r="386" spans="1:11" s="58" customFormat="1" ht="14.85" customHeight="1" x14ac:dyDescent="0.15">
      <c r="A386" s="154">
        <v>-395961</v>
      </c>
      <c r="B386" s="155">
        <v>39</v>
      </c>
      <c r="C386" s="154">
        <v>262</v>
      </c>
      <c r="D386" s="156" t="s">
        <v>410</v>
      </c>
      <c r="E386" s="157" t="s">
        <v>412</v>
      </c>
      <c r="F386" s="157" t="s">
        <v>415</v>
      </c>
      <c r="G386" s="158">
        <v>-0.06</v>
      </c>
      <c r="H386" s="159">
        <v>0</v>
      </c>
      <c r="I386" s="159">
        <v>0</v>
      </c>
      <c r="J386" s="158">
        <v>0.14000000000000001</v>
      </c>
      <c r="K386" s="157" t="s">
        <v>411</v>
      </c>
    </row>
    <row r="387" spans="1:11" s="58" customFormat="1" ht="14.85" customHeight="1" x14ac:dyDescent="0.15">
      <c r="A387" s="154">
        <v>-395961</v>
      </c>
      <c r="B387" s="155">
        <v>39</v>
      </c>
      <c r="C387" s="154">
        <v>262</v>
      </c>
      <c r="D387" s="156" t="s">
        <v>410</v>
      </c>
      <c r="E387" s="157" t="s">
        <v>412</v>
      </c>
      <c r="F387" s="157" t="s">
        <v>415</v>
      </c>
      <c r="G387" s="158">
        <v>0.04</v>
      </c>
      <c r="H387" s="159">
        <v>0</v>
      </c>
      <c r="I387" s="159">
        <v>0</v>
      </c>
      <c r="J387" s="158">
        <v>0.04</v>
      </c>
      <c r="K387" s="157" t="s">
        <v>408</v>
      </c>
    </row>
    <row r="388" spans="1:11" s="58" customFormat="1" ht="14.85" customHeight="1" x14ac:dyDescent="0.15">
      <c r="A388" s="154">
        <v>-395961</v>
      </c>
      <c r="B388" s="155">
        <v>39</v>
      </c>
      <c r="C388" s="154">
        <v>262</v>
      </c>
      <c r="D388" s="156" t="s">
        <v>410</v>
      </c>
      <c r="E388" s="157" t="s">
        <v>412</v>
      </c>
      <c r="F388" s="157" t="s">
        <v>416</v>
      </c>
      <c r="G388" s="158">
        <v>14.49</v>
      </c>
      <c r="H388" s="159">
        <v>0</v>
      </c>
      <c r="I388" s="159">
        <v>0</v>
      </c>
      <c r="J388" s="158">
        <v>14.49</v>
      </c>
      <c r="K388" s="157" t="s">
        <v>411</v>
      </c>
    </row>
    <row r="389" spans="1:11" s="58" customFormat="1" ht="14.85" customHeight="1" x14ac:dyDescent="0.15">
      <c r="A389" s="154">
        <v>-395961</v>
      </c>
      <c r="B389" s="155">
        <v>39</v>
      </c>
      <c r="C389" s="154">
        <v>262</v>
      </c>
      <c r="D389" s="156" t="s">
        <v>410</v>
      </c>
      <c r="E389" s="157" t="s">
        <v>412</v>
      </c>
      <c r="F389" s="157" t="s">
        <v>416</v>
      </c>
      <c r="G389" s="158">
        <v>4.3</v>
      </c>
      <c r="H389" s="159">
        <v>0</v>
      </c>
      <c r="I389" s="159">
        <v>0</v>
      </c>
      <c r="J389" s="158">
        <v>4.3</v>
      </c>
      <c r="K389" s="157" t="s">
        <v>408</v>
      </c>
    </row>
    <row r="390" spans="1:11" s="58" customFormat="1" ht="14.85" customHeight="1" x14ac:dyDescent="0.15">
      <c r="A390" s="154">
        <v>-395961</v>
      </c>
      <c r="B390" s="155">
        <v>39</v>
      </c>
      <c r="C390" s="154">
        <v>262</v>
      </c>
      <c r="D390" s="156" t="s">
        <v>410</v>
      </c>
      <c r="E390" s="157" t="s">
        <v>417</v>
      </c>
      <c r="F390" s="157" t="s">
        <v>418</v>
      </c>
      <c r="G390" s="158">
        <v>3.8849999999999998</v>
      </c>
      <c r="H390" s="159">
        <v>0</v>
      </c>
      <c r="I390" s="159">
        <v>0</v>
      </c>
      <c r="J390" s="158">
        <v>3.8849999999999998</v>
      </c>
      <c r="K390" s="157" t="s">
        <v>411</v>
      </c>
    </row>
    <row r="391" spans="1:11" s="58" customFormat="1" ht="14.85" customHeight="1" x14ac:dyDescent="0.15">
      <c r="A391" s="154">
        <v>-395961</v>
      </c>
      <c r="B391" s="155">
        <v>39</v>
      </c>
      <c r="C391" s="154">
        <v>262</v>
      </c>
      <c r="D391" s="156" t="s">
        <v>410</v>
      </c>
      <c r="E391" s="157" t="s">
        <v>417</v>
      </c>
      <c r="F391" s="157" t="s">
        <v>418</v>
      </c>
      <c r="G391" s="158">
        <v>2.0099999999999998</v>
      </c>
      <c r="H391" s="159">
        <v>0</v>
      </c>
      <c r="I391" s="159">
        <v>0</v>
      </c>
      <c r="J391" s="158">
        <v>2.0099999999999998</v>
      </c>
      <c r="K391" s="157" t="s">
        <v>408</v>
      </c>
    </row>
    <row r="392" spans="1:11" s="58" customFormat="1" ht="14.85" customHeight="1" x14ac:dyDescent="0.15">
      <c r="A392" s="154">
        <v>-395961</v>
      </c>
      <c r="B392" s="155">
        <v>39</v>
      </c>
      <c r="C392" s="154">
        <v>262</v>
      </c>
      <c r="D392" s="156" t="s">
        <v>410</v>
      </c>
      <c r="E392" s="157" t="s">
        <v>417</v>
      </c>
      <c r="F392" s="157" t="s">
        <v>407</v>
      </c>
      <c r="G392" s="158">
        <v>0.17521</v>
      </c>
      <c r="H392" s="159">
        <v>0</v>
      </c>
      <c r="I392" s="159">
        <v>0</v>
      </c>
      <c r="J392" s="158">
        <v>0.31520999999999999</v>
      </c>
      <c r="K392" s="157" t="s">
        <v>411</v>
      </c>
    </row>
    <row r="393" spans="1:11" s="58" customFormat="1" ht="14.85" customHeight="1" x14ac:dyDescent="0.15">
      <c r="A393" s="154">
        <v>-395961</v>
      </c>
      <c r="B393" s="155">
        <v>39</v>
      </c>
      <c r="C393" s="154">
        <v>262</v>
      </c>
      <c r="D393" s="156" t="s">
        <v>410</v>
      </c>
      <c r="E393" s="157" t="s">
        <v>417</v>
      </c>
      <c r="F393" s="157" t="s">
        <v>407</v>
      </c>
      <c r="G393" s="158">
        <v>-10.157030000000001</v>
      </c>
      <c r="H393" s="159">
        <v>0</v>
      </c>
      <c r="I393" s="159">
        <v>0</v>
      </c>
      <c r="J393" s="158">
        <v>8.3462300000000003</v>
      </c>
      <c r="K393" s="157" t="s">
        <v>408</v>
      </c>
    </row>
    <row r="394" spans="1:11" s="58" customFormat="1" ht="14.85" customHeight="1" x14ac:dyDescent="0.15">
      <c r="A394" s="154">
        <v>-395961</v>
      </c>
      <c r="B394" s="155">
        <v>39</v>
      </c>
      <c r="C394" s="154">
        <v>262</v>
      </c>
      <c r="D394" s="156" t="s">
        <v>410</v>
      </c>
      <c r="E394" s="157" t="s">
        <v>419</v>
      </c>
      <c r="F394" s="157" t="s">
        <v>414</v>
      </c>
      <c r="G394" s="158">
        <v>13.879759999999999</v>
      </c>
      <c r="H394" s="159">
        <v>0</v>
      </c>
      <c r="I394" s="159">
        <v>0</v>
      </c>
      <c r="J394" s="158">
        <v>100.50823</v>
      </c>
      <c r="K394" s="157" t="s">
        <v>411</v>
      </c>
    </row>
    <row r="395" spans="1:11" s="58" customFormat="1" ht="14.85" customHeight="1" x14ac:dyDescent="0.15">
      <c r="A395" s="154">
        <v>-395961</v>
      </c>
      <c r="B395" s="155">
        <v>39</v>
      </c>
      <c r="C395" s="154">
        <v>262</v>
      </c>
      <c r="D395" s="156" t="s">
        <v>410</v>
      </c>
      <c r="E395" s="157" t="s">
        <v>419</v>
      </c>
      <c r="F395" s="157" t="s">
        <v>414</v>
      </c>
      <c r="G395" s="158">
        <v>-0.98151999999999995</v>
      </c>
      <c r="H395" s="159">
        <v>0</v>
      </c>
      <c r="I395" s="159">
        <v>0</v>
      </c>
      <c r="J395" s="158">
        <v>59.836599999999997</v>
      </c>
      <c r="K395" s="157" t="s">
        <v>408</v>
      </c>
    </row>
    <row r="396" spans="1:11" s="58" customFormat="1" ht="14.85" customHeight="1" x14ac:dyDescent="0.15">
      <c r="A396" s="154">
        <v>-395959</v>
      </c>
      <c r="B396" s="155">
        <v>41</v>
      </c>
      <c r="C396" s="154">
        <v>262</v>
      </c>
      <c r="D396" s="156" t="s">
        <v>410</v>
      </c>
      <c r="E396" s="157" t="s">
        <v>412</v>
      </c>
      <c r="F396" s="157" t="s">
        <v>407</v>
      </c>
      <c r="G396" s="158">
        <v>-4.3685499999999999</v>
      </c>
      <c r="H396" s="159">
        <v>-1</v>
      </c>
      <c r="I396" s="159">
        <v>2</v>
      </c>
      <c r="J396" s="158">
        <v>0.91539999999999999</v>
      </c>
      <c r="K396" s="157" t="s">
        <v>411</v>
      </c>
    </row>
    <row r="397" spans="1:11" s="58" customFormat="1" ht="14.85" customHeight="1" x14ac:dyDescent="0.15">
      <c r="A397" s="154">
        <v>-395959</v>
      </c>
      <c r="B397" s="155">
        <v>41</v>
      </c>
      <c r="C397" s="154">
        <v>262</v>
      </c>
      <c r="D397" s="156" t="s">
        <v>410</v>
      </c>
      <c r="E397" s="157" t="s">
        <v>412</v>
      </c>
      <c r="F397" s="157" t="s">
        <v>407</v>
      </c>
      <c r="G397" s="158">
        <v>-19.5</v>
      </c>
      <c r="H397" s="159">
        <v>-1</v>
      </c>
      <c r="I397" s="159">
        <v>0</v>
      </c>
      <c r="J397" s="158">
        <v>3.4176099999999998</v>
      </c>
      <c r="K397" s="157" t="s">
        <v>408</v>
      </c>
    </row>
    <row r="398" spans="1:11" s="58" customFormat="1" ht="14.85" customHeight="1" x14ac:dyDescent="0.15">
      <c r="A398" s="154">
        <v>-395959</v>
      </c>
      <c r="B398" s="155">
        <v>41</v>
      </c>
      <c r="C398" s="154">
        <v>262</v>
      </c>
      <c r="D398" s="156" t="s">
        <v>410</v>
      </c>
      <c r="E398" s="157" t="s">
        <v>412</v>
      </c>
      <c r="F398" s="157" t="s">
        <v>413</v>
      </c>
      <c r="G398" s="158">
        <v>93.838999999999999</v>
      </c>
      <c r="H398" s="159">
        <v>1</v>
      </c>
      <c r="I398" s="159">
        <v>3</v>
      </c>
      <c r="J398" s="158">
        <v>574.73560999999995</v>
      </c>
      <c r="K398" s="157" t="s">
        <v>408</v>
      </c>
    </row>
    <row r="399" spans="1:11" s="58" customFormat="1" ht="14.85" customHeight="1" x14ac:dyDescent="0.15">
      <c r="A399" s="154">
        <v>-395959</v>
      </c>
      <c r="B399" s="155">
        <v>41</v>
      </c>
      <c r="C399" s="154">
        <v>262</v>
      </c>
      <c r="D399" s="156" t="s">
        <v>410</v>
      </c>
      <c r="E399" s="157" t="s">
        <v>412</v>
      </c>
      <c r="F399" s="157" t="s">
        <v>414</v>
      </c>
      <c r="G399" s="158">
        <v>7.92</v>
      </c>
      <c r="H399" s="159">
        <v>-2</v>
      </c>
      <c r="I399" s="159">
        <v>3</v>
      </c>
      <c r="J399" s="158">
        <v>95.729990000000001</v>
      </c>
      <c r="K399" s="157" t="s">
        <v>411</v>
      </c>
    </row>
    <row r="400" spans="1:11" s="58" customFormat="1" ht="14.85" customHeight="1" x14ac:dyDescent="0.15">
      <c r="A400" s="154">
        <v>-395959</v>
      </c>
      <c r="B400" s="155">
        <v>41</v>
      </c>
      <c r="C400" s="154">
        <v>262</v>
      </c>
      <c r="D400" s="156" t="s">
        <v>410</v>
      </c>
      <c r="E400" s="157" t="s">
        <v>412</v>
      </c>
      <c r="F400" s="157" t="s">
        <v>414</v>
      </c>
      <c r="G400" s="158">
        <v>0.6</v>
      </c>
      <c r="H400" s="159">
        <v>0</v>
      </c>
      <c r="I400" s="159">
        <v>0</v>
      </c>
      <c r="J400" s="158">
        <v>1.25</v>
      </c>
      <c r="K400" s="157" t="s">
        <v>408</v>
      </c>
    </row>
    <row r="401" spans="1:11" s="58" customFormat="1" ht="14.85" customHeight="1" x14ac:dyDescent="0.15">
      <c r="A401" s="154">
        <v>-395959</v>
      </c>
      <c r="B401" s="155">
        <v>41</v>
      </c>
      <c r="C401" s="154">
        <v>262</v>
      </c>
      <c r="D401" s="156" t="s">
        <v>410</v>
      </c>
      <c r="E401" s="157" t="s">
        <v>412</v>
      </c>
      <c r="F401" s="157" t="s">
        <v>415</v>
      </c>
      <c r="G401" s="158">
        <v>20.74</v>
      </c>
      <c r="H401" s="159">
        <v>0</v>
      </c>
      <c r="I401" s="159">
        <v>0</v>
      </c>
      <c r="J401" s="158">
        <v>20.76</v>
      </c>
      <c r="K401" s="157" t="s">
        <v>411</v>
      </c>
    </row>
    <row r="402" spans="1:11" s="58" customFormat="1" ht="14.85" customHeight="1" x14ac:dyDescent="0.15">
      <c r="A402" s="154">
        <v>-395959</v>
      </c>
      <c r="B402" s="155">
        <v>41</v>
      </c>
      <c r="C402" s="154">
        <v>262</v>
      </c>
      <c r="D402" s="156" t="s">
        <v>410</v>
      </c>
      <c r="E402" s="157" t="s">
        <v>412</v>
      </c>
      <c r="F402" s="157" t="s">
        <v>415</v>
      </c>
      <c r="G402" s="158">
        <v>1.06</v>
      </c>
      <c r="H402" s="159">
        <v>0</v>
      </c>
      <c r="I402" s="159">
        <v>0</v>
      </c>
      <c r="J402" s="158">
        <v>1.06</v>
      </c>
      <c r="K402" s="157" t="s">
        <v>408</v>
      </c>
    </row>
    <row r="403" spans="1:11" s="58" customFormat="1" ht="14.85" customHeight="1" x14ac:dyDescent="0.15">
      <c r="A403" s="154">
        <v>-395959</v>
      </c>
      <c r="B403" s="155">
        <v>41</v>
      </c>
      <c r="C403" s="154">
        <v>262</v>
      </c>
      <c r="D403" s="156" t="s">
        <v>410</v>
      </c>
      <c r="E403" s="157" t="s">
        <v>412</v>
      </c>
      <c r="F403" s="157" t="s">
        <v>416</v>
      </c>
      <c r="G403" s="158">
        <v>13.32694</v>
      </c>
      <c r="H403" s="159">
        <v>-3</v>
      </c>
      <c r="I403" s="159">
        <v>0</v>
      </c>
      <c r="J403" s="158">
        <v>19.257999999999999</v>
      </c>
      <c r="K403" s="157" t="s">
        <v>411</v>
      </c>
    </row>
    <row r="404" spans="1:11" s="58" customFormat="1" ht="14.85" customHeight="1" x14ac:dyDescent="0.15">
      <c r="A404" s="154">
        <v>-395959</v>
      </c>
      <c r="B404" s="155">
        <v>41</v>
      </c>
      <c r="C404" s="154">
        <v>262</v>
      </c>
      <c r="D404" s="156" t="s">
        <v>410</v>
      </c>
      <c r="E404" s="157" t="s">
        <v>412</v>
      </c>
      <c r="F404" s="157" t="s">
        <v>416</v>
      </c>
      <c r="G404" s="158">
        <v>2.2650000000000001</v>
      </c>
      <c r="H404" s="159">
        <v>1</v>
      </c>
      <c r="I404" s="159">
        <v>1</v>
      </c>
      <c r="J404" s="158">
        <v>2.2650000000000001</v>
      </c>
      <c r="K404" s="157" t="s">
        <v>408</v>
      </c>
    </row>
    <row r="405" spans="1:11" s="58" customFormat="1" ht="14.85" customHeight="1" x14ac:dyDescent="0.15">
      <c r="A405" s="154">
        <v>-395959</v>
      </c>
      <c r="B405" s="155">
        <v>41</v>
      </c>
      <c r="C405" s="154">
        <v>262</v>
      </c>
      <c r="D405" s="156" t="s">
        <v>410</v>
      </c>
      <c r="E405" s="157" t="s">
        <v>417</v>
      </c>
      <c r="F405" s="157" t="s">
        <v>418</v>
      </c>
      <c r="G405" s="158">
        <v>43.652369999999998</v>
      </c>
      <c r="H405" s="159">
        <v>-2</v>
      </c>
      <c r="I405" s="159">
        <v>0</v>
      </c>
      <c r="J405" s="158">
        <v>46.729799999999997</v>
      </c>
      <c r="K405" s="157" t="s">
        <v>411</v>
      </c>
    </row>
    <row r="406" spans="1:11" s="58" customFormat="1" ht="14.85" customHeight="1" x14ac:dyDescent="0.15">
      <c r="A406" s="154">
        <v>-395959</v>
      </c>
      <c r="B406" s="155">
        <v>41</v>
      </c>
      <c r="C406" s="154">
        <v>262</v>
      </c>
      <c r="D406" s="156" t="s">
        <v>410</v>
      </c>
      <c r="E406" s="157" t="s">
        <v>417</v>
      </c>
      <c r="F406" s="157" t="s">
        <v>418</v>
      </c>
      <c r="G406" s="158">
        <v>7.3065899999999999</v>
      </c>
      <c r="H406" s="159">
        <v>2</v>
      </c>
      <c r="I406" s="159">
        <v>2</v>
      </c>
      <c r="J406" s="158">
        <v>16.31026</v>
      </c>
      <c r="K406" s="157" t="s">
        <v>408</v>
      </c>
    </row>
    <row r="407" spans="1:11" s="58" customFormat="1" ht="14.85" customHeight="1" x14ac:dyDescent="0.15">
      <c r="A407" s="154">
        <v>-395959</v>
      </c>
      <c r="B407" s="155">
        <v>41</v>
      </c>
      <c r="C407" s="154">
        <v>262</v>
      </c>
      <c r="D407" s="156" t="s">
        <v>410</v>
      </c>
      <c r="E407" s="157" t="s">
        <v>417</v>
      </c>
      <c r="F407" s="157" t="s">
        <v>407</v>
      </c>
      <c r="G407" s="158">
        <v>1.83219</v>
      </c>
      <c r="H407" s="159">
        <v>2</v>
      </c>
      <c r="I407" s="159">
        <v>2</v>
      </c>
      <c r="J407" s="158">
        <v>19.467970000000001</v>
      </c>
      <c r="K407" s="157" t="s">
        <v>411</v>
      </c>
    </row>
    <row r="408" spans="1:11" s="58" customFormat="1" ht="14.85" customHeight="1" x14ac:dyDescent="0.15">
      <c r="A408" s="154">
        <v>-395959</v>
      </c>
      <c r="B408" s="155">
        <v>41</v>
      </c>
      <c r="C408" s="154">
        <v>262</v>
      </c>
      <c r="D408" s="156" t="s">
        <v>410</v>
      </c>
      <c r="E408" s="157" t="s">
        <v>417</v>
      </c>
      <c r="F408" s="157" t="s">
        <v>407</v>
      </c>
      <c r="G408" s="158">
        <v>-6.28E-3</v>
      </c>
      <c r="H408" s="159">
        <v>0</v>
      </c>
      <c r="I408" s="159">
        <v>0</v>
      </c>
      <c r="J408" s="158">
        <v>0.12972</v>
      </c>
      <c r="K408" s="157" t="s">
        <v>408</v>
      </c>
    </row>
    <row r="409" spans="1:11" s="58" customFormat="1" ht="14.85" customHeight="1" x14ac:dyDescent="0.15">
      <c r="A409" s="154">
        <v>-395959</v>
      </c>
      <c r="B409" s="155">
        <v>41</v>
      </c>
      <c r="C409" s="154">
        <v>262</v>
      </c>
      <c r="D409" s="156" t="s">
        <v>410</v>
      </c>
      <c r="E409" s="157" t="s">
        <v>419</v>
      </c>
      <c r="F409" s="157" t="s">
        <v>414</v>
      </c>
      <c r="G409" s="158">
        <v>-27.911909999999999</v>
      </c>
      <c r="H409" s="159">
        <v>-3</v>
      </c>
      <c r="I409" s="159">
        <v>1</v>
      </c>
      <c r="J409" s="158">
        <v>130.00397000000001</v>
      </c>
      <c r="K409" s="157" t="s">
        <v>411</v>
      </c>
    </row>
    <row r="410" spans="1:11" s="58" customFormat="1" ht="14.85" customHeight="1" x14ac:dyDescent="0.15">
      <c r="A410" s="154">
        <v>-395959</v>
      </c>
      <c r="B410" s="155">
        <v>41</v>
      </c>
      <c r="C410" s="154">
        <v>262</v>
      </c>
      <c r="D410" s="156" t="s">
        <v>410</v>
      </c>
      <c r="E410" s="157" t="s">
        <v>419</v>
      </c>
      <c r="F410" s="157" t="s">
        <v>414</v>
      </c>
      <c r="G410" s="158">
        <v>-7.4498300000000004</v>
      </c>
      <c r="H410" s="159">
        <v>0</v>
      </c>
      <c r="I410" s="159">
        <v>0</v>
      </c>
      <c r="J410" s="158">
        <v>46.805370000000003</v>
      </c>
      <c r="K410" s="157" t="s">
        <v>408</v>
      </c>
    </row>
    <row r="411" spans="1:11" s="58" customFormat="1" ht="14.85" customHeight="1" x14ac:dyDescent="0.15">
      <c r="A411" s="154">
        <v>-395957</v>
      </c>
      <c r="B411" s="155">
        <v>18</v>
      </c>
      <c r="C411" s="154">
        <v>262</v>
      </c>
      <c r="D411" s="156" t="s">
        <v>410</v>
      </c>
      <c r="E411" s="157" t="s">
        <v>412</v>
      </c>
      <c r="F411" s="157" t="s">
        <v>407</v>
      </c>
      <c r="G411" s="158">
        <v>-100</v>
      </c>
      <c r="H411" s="159">
        <v>-2</v>
      </c>
      <c r="I411" s="159">
        <v>0</v>
      </c>
      <c r="J411" s="158">
        <v>6.1928200000000002</v>
      </c>
      <c r="K411" s="157" t="s">
        <v>411</v>
      </c>
    </row>
    <row r="412" spans="1:11" s="58" customFormat="1" ht="14.85" customHeight="1" x14ac:dyDescent="0.15">
      <c r="A412" s="154">
        <v>-395957</v>
      </c>
      <c r="B412" s="155">
        <v>18</v>
      </c>
      <c r="C412" s="154">
        <v>262</v>
      </c>
      <c r="D412" s="156" t="s">
        <v>410</v>
      </c>
      <c r="E412" s="157" t="s">
        <v>412</v>
      </c>
      <c r="F412" s="157" t="s">
        <v>407</v>
      </c>
      <c r="G412" s="158">
        <v>-119.10693999999999</v>
      </c>
      <c r="H412" s="159">
        <v>-1</v>
      </c>
      <c r="I412" s="159">
        <v>1</v>
      </c>
      <c r="J412" s="158">
        <v>23.739470000000001</v>
      </c>
      <c r="K412" s="157" t="s">
        <v>408</v>
      </c>
    </row>
    <row r="413" spans="1:11" s="58" customFormat="1" ht="14.85" customHeight="1" x14ac:dyDescent="0.15">
      <c r="A413" s="154">
        <v>-395957</v>
      </c>
      <c r="B413" s="155">
        <v>18</v>
      </c>
      <c r="C413" s="154">
        <v>262</v>
      </c>
      <c r="D413" s="156" t="s">
        <v>410</v>
      </c>
      <c r="E413" s="157" t="s">
        <v>412</v>
      </c>
      <c r="F413" s="157" t="s">
        <v>413</v>
      </c>
      <c r="G413" s="158">
        <v>2356.82636</v>
      </c>
      <c r="H413" s="159">
        <v>11</v>
      </c>
      <c r="I413" s="159">
        <v>17</v>
      </c>
      <c r="J413" s="158">
        <v>4932.8169399999997</v>
      </c>
      <c r="K413" s="157" t="s">
        <v>408</v>
      </c>
    </row>
    <row r="414" spans="1:11" s="58" customFormat="1" ht="14.85" customHeight="1" x14ac:dyDescent="0.15">
      <c r="A414" s="154">
        <v>-395957</v>
      </c>
      <c r="B414" s="155">
        <v>18</v>
      </c>
      <c r="C414" s="154">
        <v>262</v>
      </c>
      <c r="D414" s="156" t="s">
        <v>410</v>
      </c>
      <c r="E414" s="157" t="s">
        <v>412</v>
      </c>
      <c r="F414" s="157" t="s">
        <v>414</v>
      </c>
      <c r="G414" s="158">
        <v>-43.809930000000001</v>
      </c>
      <c r="H414" s="159">
        <v>1</v>
      </c>
      <c r="I414" s="159">
        <v>2</v>
      </c>
      <c r="J414" s="158">
        <v>180.37550999999999</v>
      </c>
      <c r="K414" s="157" t="s">
        <v>411</v>
      </c>
    </row>
    <row r="415" spans="1:11" s="58" customFormat="1" ht="14.85" customHeight="1" x14ac:dyDescent="0.15">
      <c r="A415" s="154">
        <v>-395957</v>
      </c>
      <c r="B415" s="155">
        <v>18</v>
      </c>
      <c r="C415" s="154">
        <v>262</v>
      </c>
      <c r="D415" s="156" t="s">
        <v>410</v>
      </c>
      <c r="E415" s="157" t="s">
        <v>412</v>
      </c>
      <c r="F415" s="157" t="s">
        <v>414</v>
      </c>
      <c r="G415" s="158">
        <v>213.40958000000001</v>
      </c>
      <c r="H415" s="159">
        <v>-1</v>
      </c>
      <c r="I415" s="159">
        <v>1</v>
      </c>
      <c r="J415" s="158">
        <v>479.01808999999997</v>
      </c>
      <c r="K415" s="157" t="s">
        <v>408</v>
      </c>
    </row>
    <row r="416" spans="1:11" s="58" customFormat="1" ht="14.85" customHeight="1" x14ac:dyDescent="0.15">
      <c r="A416" s="154">
        <v>-395957</v>
      </c>
      <c r="B416" s="155">
        <v>18</v>
      </c>
      <c r="C416" s="154">
        <v>262</v>
      </c>
      <c r="D416" s="156" t="s">
        <v>410</v>
      </c>
      <c r="E416" s="157" t="s">
        <v>412</v>
      </c>
      <c r="F416" s="157" t="s">
        <v>415</v>
      </c>
      <c r="G416" s="158">
        <v>-42.68</v>
      </c>
      <c r="H416" s="159">
        <v>0</v>
      </c>
      <c r="I416" s="159">
        <v>0</v>
      </c>
      <c r="J416" s="158">
        <v>0.36</v>
      </c>
      <c r="K416" s="157" t="s">
        <v>411</v>
      </c>
    </row>
    <row r="417" spans="1:11" s="58" customFormat="1" ht="14.85" customHeight="1" x14ac:dyDescent="0.15">
      <c r="A417" s="154">
        <v>-395957</v>
      </c>
      <c r="B417" s="155">
        <v>18</v>
      </c>
      <c r="C417" s="154">
        <v>262</v>
      </c>
      <c r="D417" s="156" t="s">
        <v>410</v>
      </c>
      <c r="E417" s="157" t="s">
        <v>412</v>
      </c>
      <c r="F417" s="157" t="s">
        <v>415</v>
      </c>
      <c r="G417" s="158">
        <v>-95.8</v>
      </c>
      <c r="H417" s="159">
        <v>0</v>
      </c>
      <c r="I417" s="159">
        <v>0</v>
      </c>
      <c r="J417" s="158">
        <v>45</v>
      </c>
      <c r="K417" s="157" t="s">
        <v>408</v>
      </c>
    </row>
    <row r="418" spans="1:11" s="58" customFormat="1" ht="14.85" customHeight="1" x14ac:dyDescent="0.15">
      <c r="A418" s="154">
        <v>-395957</v>
      </c>
      <c r="B418" s="155">
        <v>18</v>
      </c>
      <c r="C418" s="154">
        <v>262</v>
      </c>
      <c r="D418" s="156" t="s">
        <v>410</v>
      </c>
      <c r="E418" s="157" t="s">
        <v>412</v>
      </c>
      <c r="F418" s="157" t="s">
        <v>416</v>
      </c>
      <c r="G418" s="158">
        <v>-15.827959999999999</v>
      </c>
      <c r="H418" s="159">
        <v>-2</v>
      </c>
      <c r="I418" s="159">
        <v>0</v>
      </c>
      <c r="J418" s="158">
        <v>13.12354</v>
      </c>
      <c r="K418" s="157" t="s">
        <v>411</v>
      </c>
    </row>
    <row r="419" spans="1:11" s="58" customFormat="1" ht="14.85" customHeight="1" x14ac:dyDescent="0.15">
      <c r="A419" s="154">
        <v>-395957</v>
      </c>
      <c r="B419" s="155">
        <v>18</v>
      </c>
      <c r="C419" s="154">
        <v>262</v>
      </c>
      <c r="D419" s="156" t="s">
        <v>410</v>
      </c>
      <c r="E419" s="157" t="s">
        <v>412</v>
      </c>
      <c r="F419" s="157" t="s">
        <v>416</v>
      </c>
      <c r="G419" s="158">
        <v>-44.746699999999997</v>
      </c>
      <c r="H419" s="159">
        <v>-1</v>
      </c>
      <c r="I419" s="159">
        <v>0</v>
      </c>
      <c r="J419" s="158">
        <v>16.282609999999998</v>
      </c>
      <c r="K419" s="157" t="s">
        <v>408</v>
      </c>
    </row>
    <row r="420" spans="1:11" s="58" customFormat="1" ht="14.85" customHeight="1" x14ac:dyDescent="0.15">
      <c r="A420" s="154">
        <v>-395957</v>
      </c>
      <c r="B420" s="155">
        <v>18</v>
      </c>
      <c r="C420" s="154">
        <v>262</v>
      </c>
      <c r="D420" s="156" t="s">
        <v>410</v>
      </c>
      <c r="E420" s="157" t="s">
        <v>417</v>
      </c>
      <c r="F420" s="157" t="s">
        <v>418</v>
      </c>
      <c r="G420" s="158">
        <v>283.35700000000003</v>
      </c>
      <c r="H420" s="159">
        <v>4</v>
      </c>
      <c r="I420" s="159">
        <v>4</v>
      </c>
      <c r="J420" s="158">
        <v>283.35700000000003</v>
      </c>
      <c r="K420" s="157" t="s">
        <v>411</v>
      </c>
    </row>
    <row r="421" spans="1:11" s="58" customFormat="1" ht="14.85" customHeight="1" x14ac:dyDescent="0.15">
      <c r="A421" s="154">
        <v>-395957</v>
      </c>
      <c r="B421" s="155">
        <v>18</v>
      </c>
      <c r="C421" s="154">
        <v>262</v>
      </c>
      <c r="D421" s="156" t="s">
        <v>410</v>
      </c>
      <c r="E421" s="157" t="s">
        <v>417</v>
      </c>
      <c r="F421" s="157" t="s">
        <v>418</v>
      </c>
      <c r="G421" s="158">
        <v>220.55</v>
      </c>
      <c r="H421" s="159">
        <v>1</v>
      </c>
      <c r="I421" s="159">
        <v>1</v>
      </c>
      <c r="J421" s="158">
        <v>220.55</v>
      </c>
      <c r="K421" s="157" t="s">
        <v>408</v>
      </c>
    </row>
    <row r="422" spans="1:11" s="58" customFormat="1" ht="14.85" customHeight="1" x14ac:dyDescent="0.15">
      <c r="A422" s="154">
        <v>-395957</v>
      </c>
      <c r="B422" s="155">
        <v>18</v>
      </c>
      <c r="C422" s="154">
        <v>262</v>
      </c>
      <c r="D422" s="156" t="s">
        <v>410</v>
      </c>
      <c r="E422" s="157" t="s">
        <v>417</v>
      </c>
      <c r="F422" s="157" t="s">
        <v>407</v>
      </c>
      <c r="G422" s="158">
        <v>-61.1646</v>
      </c>
      <c r="H422" s="159">
        <v>-1</v>
      </c>
      <c r="I422" s="159">
        <v>0</v>
      </c>
      <c r="J422" s="158">
        <v>106.10804</v>
      </c>
      <c r="K422" s="157" t="s">
        <v>411</v>
      </c>
    </row>
    <row r="423" spans="1:11" s="58" customFormat="1" ht="14.85" customHeight="1" x14ac:dyDescent="0.15">
      <c r="A423" s="154">
        <v>-395957</v>
      </c>
      <c r="B423" s="155">
        <v>18</v>
      </c>
      <c r="C423" s="154">
        <v>262</v>
      </c>
      <c r="D423" s="156" t="s">
        <v>410</v>
      </c>
      <c r="E423" s="157" t="s">
        <v>417</v>
      </c>
      <c r="F423" s="157" t="s">
        <v>407</v>
      </c>
      <c r="G423" s="158">
        <v>0.31684000000000001</v>
      </c>
      <c r="H423" s="159">
        <v>-1</v>
      </c>
      <c r="I423" s="159">
        <v>0</v>
      </c>
      <c r="J423" s="158">
        <v>1.34188</v>
      </c>
      <c r="K423" s="157" t="s">
        <v>408</v>
      </c>
    </row>
    <row r="424" spans="1:11" s="58" customFormat="1" ht="14.85" customHeight="1" x14ac:dyDescent="0.15">
      <c r="A424" s="154">
        <v>-395957</v>
      </c>
      <c r="B424" s="155">
        <v>18</v>
      </c>
      <c r="C424" s="154">
        <v>262</v>
      </c>
      <c r="D424" s="156" t="s">
        <v>410</v>
      </c>
      <c r="E424" s="157" t="s">
        <v>419</v>
      </c>
      <c r="F424" s="157" t="s">
        <v>414</v>
      </c>
      <c r="G424" s="158">
        <v>-23.884180000000001</v>
      </c>
      <c r="H424" s="159">
        <v>1</v>
      </c>
      <c r="I424" s="159">
        <v>2</v>
      </c>
      <c r="J424" s="158">
        <v>106.03869</v>
      </c>
      <c r="K424" s="157" t="s">
        <v>411</v>
      </c>
    </row>
    <row r="425" spans="1:11" s="58" customFormat="1" ht="14.85" customHeight="1" x14ac:dyDescent="0.15">
      <c r="A425" s="154">
        <v>-395957</v>
      </c>
      <c r="B425" s="155">
        <v>18</v>
      </c>
      <c r="C425" s="154">
        <v>262</v>
      </c>
      <c r="D425" s="156" t="s">
        <v>410</v>
      </c>
      <c r="E425" s="157" t="s">
        <v>419</v>
      </c>
      <c r="F425" s="157" t="s">
        <v>414</v>
      </c>
      <c r="G425" s="158">
        <v>19.042719999999999</v>
      </c>
      <c r="H425" s="159">
        <v>0</v>
      </c>
      <c r="I425" s="159">
        <v>0</v>
      </c>
      <c r="J425" s="158">
        <v>64.841679999999997</v>
      </c>
      <c r="K425" s="157" t="s">
        <v>408</v>
      </c>
    </row>
    <row r="426" spans="1:11" s="58" customFormat="1" ht="14.85" customHeight="1" x14ac:dyDescent="0.15">
      <c r="A426" s="154">
        <v>-395957</v>
      </c>
      <c r="B426" s="155">
        <v>43</v>
      </c>
      <c r="C426" s="154">
        <v>262</v>
      </c>
      <c r="D426" s="156" t="s">
        <v>410</v>
      </c>
      <c r="E426" s="157" t="s">
        <v>412</v>
      </c>
      <c r="F426" s="157" t="s">
        <v>407</v>
      </c>
      <c r="G426" s="158">
        <v>29.641719999999999</v>
      </c>
      <c r="H426" s="159">
        <v>3</v>
      </c>
      <c r="I426" s="159">
        <v>8</v>
      </c>
      <c r="J426" s="158">
        <v>45.613030000000002</v>
      </c>
      <c r="K426" s="157" t="s">
        <v>411</v>
      </c>
    </row>
    <row r="427" spans="1:11" s="58" customFormat="1" ht="14.85" customHeight="1" x14ac:dyDescent="0.15">
      <c r="A427" s="154">
        <v>-395957</v>
      </c>
      <c r="B427" s="155">
        <v>43</v>
      </c>
      <c r="C427" s="154">
        <v>262</v>
      </c>
      <c r="D427" s="156" t="s">
        <v>410</v>
      </c>
      <c r="E427" s="157" t="s">
        <v>412</v>
      </c>
      <c r="F427" s="157" t="s">
        <v>407</v>
      </c>
      <c r="G427" s="158">
        <v>0.97065000000000001</v>
      </c>
      <c r="H427" s="159">
        <v>0</v>
      </c>
      <c r="I427" s="159">
        <v>1</v>
      </c>
      <c r="J427" s="158">
        <v>3.5543</v>
      </c>
      <c r="K427" s="157" t="s">
        <v>408</v>
      </c>
    </row>
    <row r="428" spans="1:11" s="58" customFormat="1" ht="14.85" customHeight="1" x14ac:dyDescent="0.15">
      <c r="A428" s="154">
        <v>-395957</v>
      </c>
      <c r="B428" s="155">
        <v>43</v>
      </c>
      <c r="C428" s="154">
        <v>262</v>
      </c>
      <c r="D428" s="156" t="s">
        <v>410</v>
      </c>
      <c r="E428" s="157" t="s">
        <v>412</v>
      </c>
      <c r="F428" s="157" t="s">
        <v>413</v>
      </c>
      <c r="G428" s="158">
        <v>664.81654000000003</v>
      </c>
      <c r="H428" s="159">
        <v>-1</v>
      </c>
      <c r="I428" s="159">
        <v>4</v>
      </c>
      <c r="J428" s="158">
        <v>2010.0626099999999</v>
      </c>
      <c r="K428" s="157" t="s">
        <v>408</v>
      </c>
    </row>
    <row r="429" spans="1:11" s="58" customFormat="1" ht="14.85" customHeight="1" x14ac:dyDescent="0.15">
      <c r="A429" s="154">
        <v>-395957</v>
      </c>
      <c r="B429" s="155">
        <v>43</v>
      </c>
      <c r="C429" s="154">
        <v>262</v>
      </c>
      <c r="D429" s="156" t="s">
        <v>410</v>
      </c>
      <c r="E429" s="157" t="s">
        <v>412</v>
      </c>
      <c r="F429" s="157" t="s">
        <v>414</v>
      </c>
      <c r="G429" s="158">
        <v>-39.93629</v>
      </c>
      <c r="H429" s="159">
        <v>-10</v>
      </c>
      <c r="I429" s="159">
        <v>1</v>
      </c>
      <c r="J429" s="158">
        <v>134.55672000000001</v>
      </c>
      <c r="K429" s="157" t="s">
        <v>411</v>
      </c>
    </row>
    <row r="430" spans="1:11" s="58" customFormat="1" ht="14.85" customHeight="1" x14ac:dyDescent="0.15">
      <c r="A430" s="154">
        <v>-395957</v>
      </c>
      <c r="B430" s="155">
        <v>43</v>
      </c>
      <c r="C430" s="154">
        <v>262</v>
      </c>
      <c r="D430" s="156" t="s">
        <v>410</v>
      </c>
      <c r="E430" s="157" t="s">
        <v>412</v>
      </c>
      <c r="F430" s="157" t="s">
        <v>414</v>
      </c>
      <c r="G430" s="158">
        <v>14.329040000000001</v>
      </c>
      <c r="H430" s="159">
        <v>-7</v>
      </c>
      <c r="I430" s="159">
        <v>1</v>
      </c>
      <c r="J430" s="158">
        <v>128.48356999999999</v>
      </c>
      <c r="K430" s="157" t="s">
        <v>408</v>
      </c>
    </row>
    <row r="431" spans="1:11" s="58" customFormat="1" ht="14.85" customHeight="1" x14ac:dyDescent="0.15">
      <c r="A431" s="154">
        <v>-395957</v>
      </c>
      <c r="B431" s="155">
        <v>43</v>
      </c>
      <c r="C431" s="154">
        <v>262</v>
      </c>
      <c r="D431" s="156" t="s">
        <v>410</v>
      </c>
      <c r="E431" s="157" t="s">
        <v>412</v>
      </c>
      <c r="F431" s="157" t="s">
        <v>415</v>
      </c>
      <c r="G431" s="158">
        <v>9.14</v>
      </c>
      <c r="H431" s="159">
        <v>0</v>
      </c>
      <c r="I431" s="159">
        <v>0</v>
      </c>
      <c r="J431" s="158">
        <v>22.14</v>
      </c>
      <c r="K431" s="157" t="s">
        <v>411</v>
      </c>
    </row>
    <row r="432" spans="1:11" s="58" customFormat="1" ht="14.85" customHeight="1" x14ac:dyDescent="0.15">
      <c r="A432" s="154">
        <v>-395957</v>
      </c>
      <c r="B432" s="155">
        <v>43</v>
      </c>
      <c r="C432" s="154">
        <v>262</v>
      </c>
      <c r="D432" s="156" t="s">
        <v>410</v>
      </c>
      <c r="E432" s="157" t="s">
        <v>412</v>
      </c>
      <c r="F432" s="157" t="s">
        <v>415</v>
      </c>
      <c r="G432" s="158">
        <v>-15.7</v>
      </c>
      <c r="H432" s="159">
        <v>0</v>
      </c>
      <c r="I432" s="159">
        <v>0</v>
      </c>
      <c r="J432" s="158">
        <v>32.5</v>
      </c>
      <c r="K432" s="157" t="s">
        <v>408</v>
      </c>
    </row>
    <row r="433" spans="1:11" s="58" customFormat="1" ht="14.85" customHeight="1" x14ac:dyDescent="0.15">
      <c r="A433" s="154">
        <v>-395957</v>
      </c>
      <c r="B433" s="155">
        <v>43</v>
      </c>
      <c r="C433" s="154">
        <v>262</v>
      </c>
      <c r="D433" s="156" t="s">
        <v>410</v>
      </c>
      <c r="E433" s="157" t="s">
        <v>412</v>
      </c>
      <c r="F433" s="157" t="s">
        <v>416</v>
      </c>
      <c r="G433" s="158">
        <v>-52.37162</v>
      </c>
      <c r="H433" s="159">
        <v>1</v>
      </c>
      <c r="I433" s="159">
        <v>4</v>
      </c>
      <c r="J433" s="158">
        <v>26.410550000000001</v>
      </c>
      <c r="K433" s="157" t="s">
        <v>411</v>
      </c>
    </row>
    <row r="434" spans="1:11" s="58" customFormat="1" ht="14.85" customHeight="1" x14ac:dyDescent="0.15">
      <c r="A434" s="154">
        <v>-395957</v>
      </c>
      <c r="B434" s="155">
        <v>43</v>
      </c>
      <c r="C434" s="154">
        <v>262</v>
      </c>
      <c r="D434" s="156" t="s">
        <v>410</v>
      </c>
      <c r="E434" s="157" t="s">
        <v>412</v>
      </c>
      <c r="F434" s="157" t="s">
        <v>416</v>
      </c>
      <c r="G434" s="158">
        <v>-49.947949999999999</v>
      </c>
      <c r="H434" s="159">
        <v>-1</v>
      </c>
      <c r="I434" s="159">
        <v>0</v>
      </c>
      <c r="J434" s="158">
        <v>11.54364</v>
      </c>
      <c r="K434" s="157" t="s">
        <v>408</v>
      </c>
    </row>
    <row r="435" spans="1:11" s="58" customFormat="1" ht="14.85" customHeight="1" x14ac:dyDescent="0.15">
      <c r="A435" s="154">
        <v>-395957</v>
      </c>
      <c r="B435" s="155">
        <v>43</v>
      </c>
      <c r="C435" s="154">
        <v>262</v>
      </c>
      <c r="D435" s="156" t="s">
        <v>410</v>
      </c>
      <c r="E435" s="157" t="s">
        <v>417</v>
      </c>
      <c r="F435" s="157" t="s">
        <v>418</v>
      </c>
      <c r="G435" s="158">
        <v>-174.81095999999999</v>
      </c>
      <c r="H435" s="159">
        <v>0</v>
      </c>
      <c r="I435" s="159">
        <v>1</v>
      </c>
      <c r="J435" s="158">
        <v>67.054310000000001</v>
      </c>
      <c r="K435" s="157" t="s">
        <v>411</v>
      </c>
    </row>
    <row r="436" spans="1:11" s="58" customFormat="1" ht="14.85" customHeight="1" x14ac:dyDescent="0.15">
      <c r="A436" s="154">
        <v>-395957</v>
      </c>
      <c r="B436" s="155">
        <v>43</v>
      </c>
      <c r="C436" s="154">
        <v>262</v>
      </c>
      <c r="D436" s="156" t="s">
        <v>410</v>
      </c>
      <c r="E436" s="157" t="s">
        <v>417</v>
      </c>
      <c r="F436" s="157" t="s">
        <v>418</v>
      </c>
      <c r="G436" s="158">
        <v>6.6748500000000002</v>
      </c>
      <c r="H436" s="159">
        <v>-1</v>
      </c>
      <c r="I436" s="159">
        <v>0</v>
      </c>
      <c r="J436" s="158">
        <v>15.489800000000001</v>
      </c>
      <c r="K436" s="157" t="s">
        <v>408</v>
      </c>
    </row>
    <row r="437" spans="1:11" s="58" customFormat="1" ht="14.85" customHeight="1" x14ac:dyDescent="0.15">
      <c r="A437" s="154">
        <v>-395957</v>
      </c>
      <c r="B437" s="155">
        <v>43</v>
      </c>
      <c r="C437" s="154">
        <v>262</v>
      </c>
      <c r="D437" s="156" t="s">
        <v>410</v>
      </c>
      <c r="E437" s="157" t="s">
        <v>417</v>
      </c>
      <c r="F437" s="157" t="s">
        <v>407</v>
      </c>
      <c r="G437" s="158">
        <v>6.15578</v>
      </c>
      <c r="H437" s="159">
        <v>4</v>
      </c>
      <c r="I437" s="159">
        <v>4</v>
      </c>
      <c r="J437" s="158">
        <v>9.7483699999999995</v>
      </c>
      <c r="K437" s="157" t="s">
        <v>411</v>
      </c>
    </row>
    <row r="438" spans="1:11" s="58" customFormat="1" ht="14.85" customHeight="1" x14ac:dyDescent="0.15">
      <c r="A438" s="154">
        <v>-395957</v>
      </c>
      <c r="B438" s="155">
        <v>43</v>
      </c>
      <c r="C438" s="154">
        <v>262</v>
      </c>
      <c r="D438" s="156" t="s">
        <v>410</v>
      </c>
      <c r="E438" s="157" t="s">
        <v>417</v>
      </c>
      <c r="F438" s="157" t="s">
        <v>407</v>
      </c>
      <c r="G438" s="158">
        <v>-2.76037</v>
      </c>
      <c r="H438" s="159">
        <v>0</v>
      </c>
      <c r="I438" s="159">
        <v>1</v>
      </c>
      <c r="J438" s="158">
        <v>11.056800000000001</v>
      </c>
      <c r="K438" s="157" t="s">
        <v>408</v>
      </c>
    </row>
    <row r="439" spans="1:11" s="58" customFormat="1" ht="14.85" customHeight="1" x14ac:dyDescent="0.15">
      <c r="A439" s="154">
        <v>-395957</v>
      </c>
      <c r="B439" s="155">
        <v>43</v>
      </c>
      <c r="C439" s="154">
        <v>262</v>
      </c>
      <c r="D439" s="156" t="s">
        <v>410</v>
      </c>
      <c r="E439" s="157" t="s">
        <v>419</v>
      </c>
      <c r="F439" s="157" t="s">
        <v>414</v>
      </c>
      <c r="G439" s="158">
        <v>14.43716</v>
      </c>
      <c r="H439" s="159">
        <v>-10</v>
      </c>
      <c r="I439" s="159">
        <v>1</v>
      </c>
      <c r="J439" s="158">
        <v>453.67957999999999</v>
      </c>
      <c r="K439" s="157" t="s">
        <v>411</v>
      </c>
    </row>
    <row r="440" spans="1:11" s="58" customFormat="1" ht="14.85" customHeight="1" x14ac:dyDescent="0.15">
      <c r="A440" s="154">
        <v>-395957</v>
      </c>
      <c r="B440" s="155">
        <v>43</v>
      </c>
      <c r="C440" s="154">
        <v>262</v>
      </c>
      <c r="D440" s="156" t="s">
        <v>410</v>
      </c>
      <c r="E440" s="157" t="s">
        <v>419</v>
      </c>
      <c r="F440" s="157" t="s">
        <v>414</v>
      </c>
      <c r="G440" s="158">
        <v>-9.0220500000000001</v>
      </c>
      <c r="H440" s="159">
        <v>-2</v>
      </c>
      <c r="I440" s="159">
        <v>0</v>
      </c>
      <c r="J440" s="158">
        <v>230.93848</v>
      </c>
      <c r="K440" s="157" t="s">
        <v>408</v>
      </c>
    </row>
    <row r="441" spans="1:11" s="58" customFormat="1" ht="14.85" customHeight="1" x14ac:dyDescent="0.15">
      <c r="A441" s="154">
        <v>-395957</v>
      </c>
      <c r="B441" s="155">
        <v>50</v>
      </c>
      <c r="C441" s="154">
        <v>262</v>
      </c>
      <c r="D441" s="156" t="s">
        <v>410</v>
      </c>
      <c r="E441" s="157" t="s">
        <v>412</v>
      </c>
      <c r="F441" s="157" t="s">
        <v>407</v>
      </c>
      <c r="G441" s="158">
        <v>-0.53798000000000001</v>
      </c>
      <c r="H441" s="159">
        <v>-2</v>
      </c>
      <c r="I441" s="159">
        <v>0</v>
      </c>
      <c r="J441" s="158">
        <v>8.6099999999999996E-3</v>
      </c>
      <c r="K441" s="157" t="s">
        <v>408</v>
      </c>
    </row>
    <row r="442" spans="1:11" s="58" customFormat="1" ht="14.85" customHeight="1" x14ac:dyDescent="0.15">
      <c r="A442" s="154">
        <v>-395957</v>
      </c>
      <c r="B442" s="155">
        <v>50</v>
      </c>
      <c r="C442" s="154">
        <v>262</v>
      </c>
      <c r="D442" s="156" t="s">
        <v>410</v>
      </c>
      <c r="E442" s="157" t="s">
        <v>412</v>
      </c>
      <c r="F442" s="157" t="s">
        <v>413</v>
      </c>
      <c r="G442" s="158">
        <v>-9.0000000000000006E-5</v>
      </c>
      <c r="H442" s="159">
        <v>0</v>
      </c>
      <c r="I442" s="159">
        <v>0</v>
      </c>
      <c r="J442" s="158">
        <v>3.0000000000000001E-5</v>
      </c>
      <c r="K442" s="157" t="s">
        <v>408</v>
      </c>
    </row>
    <row r="443" spans="1:11" s="58" customFormat="1" ht="14.85" customHeight="1" x14ac:dyDescent="0.15">
      <c r="A443" s="154">
        <v>-395957</v>
      </c>
      <c r="B443" s="155">
        <v>50</v>
      </c>
      <c r="C443" s="154">
        <v>262</v>
      </c>
      <c r="D443" s="156" t="s">
        <v>410</v>
      </c>
      <c r="E443" s="157" t="s">
        <v>412</v>
      </c>
      <c r="F443" s="157" t="s">
        <v>414</v>
      </c>
      <c r="G443" s="158">
        <v>-6.49308</v>
      </c>
      <c r="H443" s="159">
        <v>0</v>
      </c>
      <c r="I443" s="159">
        <v>0</v>
      </c>
      <c r="J443" s="158">
        <v>0.96499999999999997</v>
      </c>
      <c r="K443" s="157" t="s">
        <v>411</v>
      </c>
    </row>
    <row r="444" spans="1:11" s="58" customFormat="1" ht="14.85" customHeight="1" x14ac:dyDescent="0.15">
      <c r="A444" s="154">
        <v>-395957</v>
      </c>
      <c r="B444" s="155">
        <v>50</v>
      </c>
      <c r="C444" s="154">
        <v>262</v>
      </c>
      <c r="D444" s="156" t="s">
        <v>410</v>
      </c>
      <c r="E444" s="157" t="s">
        <v>412</v>
      </c>
      <c r="F444" s="157" t="s">
        <v>414</v>
      </c>
      <c r="G444" s="158">
        <v>-2.4089999999999998</v>
      </c>
      <c r="H444" s="159">
        <v>0</v>
      </c>
      <c r="I444" s="159">
        <v>0</v>
      </c>
      <c r="J444" s="158">
        <v>5.141</v>
      </c>
      <c r="K444" s="157" t="s">
        <v>408</v>
      </c>
    </row>
    <row r="445" spans="1:11" s="58" customFormat="1" ht="14.85" customHeight="1" x14ac:dyDescent="0.15">
      <c r="A445" s="154">
        <v>-395957</v>
      </c>
      <c r="B445" s="155">
        <v>50</v>
      </c>
      <c r="C445" s="154">
        <v>262</v>
      </c>
      <c r="D445" s="156" t="s">
        <v>410</v>
      </c>
      <c r="E445" s="157" t="s">
        <v>412</v>
      </c>
      <c r="F445" s="157" t="s">
        <v>415</v>
      </c>
      <c r="G445" s="158">
        <v>-3</v>
      </c>
      <c r="H445" s="159">
        <v>0</v>
      </c>
      <c r="I445" s="159">
        <v>0</v>
      </c>
      <c r="J445" s="158">
        <v>0</v>
      </c>
      <c r="K445" s="157" t="s">
        <v>411</v>
      </c>
    </row>
    <row r="446" spans="1:11" s="58" customFormat="1" ht="14.85" customHeight="1" x14ac:dyDescent="0.15">
      <c r="A446" s="154">
        <v>-395957</v>
      </c>
      <c r="B446" s="155">
        <v>50</v>
      </c>
      <c r="C446" s="154">
        <v>262</v>
      </c>
      <c r="D446" s="156" t="s">
        <v>410</v>
      </c>
      <c r="E446" s="157" t="s">
        <v>412</v>
      </c>
      <c r="F446" s="157" t="s">
        <v>416</v>
      </c>
      <c r="G446" s="158">
        <v>0.90049000000000001</v>
      </c>
      <c r="H446" s="159">
        <v>0</v>
      </c>
      <c r="I446" s="159">
        <v>0</v>
      </c>
      <c r="J446" s="158">
        <v>0.90049000000000001</v>
      </c>
      <c r="K446" s="157" t="s">
        <v>408</v>
      </c>
    </row>
    <row r="447" spans="1:11" s="58" customFormat="1" ht="14.85" customHeight="1" x14ac:dyDescent="0.15">
      <c r="A447" s="154">
        <v>-395957</v>
      </c>
      <c r="B447" s="155">
        <v>50</v>
      </c>
      <c r="C447" s="154">
        <v>262</v>
      </c>
      <c r="D447" s="156" t="s">
        <v>410</v>
      </c>
      <c r="E447" s="157" t="s">
        <v>417</v>
      </c>
      <c r="F447" s="157" t="s">
        <v>418</v>
      </c>
      <c r="G447" s="158">
        <v>0.33</v>
      </c>
      <c r="H447" s="159">
        <v>0</v>
      </c>
      <c r="I447" s="159">
        <v>0</v>
      </c>
      <c r="J447" s="158">
        <v>0.33</v>
      </c>
      <c r="K447" s="157" t="s">
        <v>411</v>
      </c>
    </row>
    <row r="448" spans="1:11" s="58" customFormat="1" ht="14.85" customHeight="1" x14ac:dyDescent="0.15">
      <c r="A448" s="154">
        <v>-395957</v>
      </c>
      <c r="B448" s="155">
        <v>50</v>
      </c>
      <c r="C448" s="154">
        <v>262</v>
      </c>
      <c r="D448" s="156" t="s">
        <v>410</v>
      </c>
      <c r="E448" s="157" t="s">
        <v>417</v>
      </c>
      <c r="F448" s="157" t="s">
        <v>418</v>
      </c>
      <c r="G448" s="158">
        <v>0.34148000000000001</v>
      </c>
      <c r="H448" s="159">
        <v>0</v>
      </c>
      <c r="I448" s="159">
        <v>0</v>
      </c>
      <c r="J448" s="158">
        <v>0.34148000000000001</v>
      </c>
      <c r="K448" s="157" t="s">
        <v>408</v>
      </c>
    </row>
    <row r="449" spans="1:11" s="58" customFormat="1" ht="14.85" customHeight="1" x14ac:dyDescent="0.15">
      <c r="A449" s="154">
        <v>-395957</v>
      </c>
      <c r="B449" s="155">
        <v>50</v>
      </c>
      <c r="C449" s="154">
        <v>262</v>
      </c>
      <c r="D449" s="156" t="s">
        <v>410</v>
      </c>
      <c r="E449" s="157" t="s">
        <v>417</v>
      </c>
      <c r="F449" s="157" t="s">
        <v>407</v>
      </c>
      <c r="G449" s="158">
        <v>2.9999999999999997E-4</v>
      </c>
      <c r="H449" s="159">
        <v>0</v>
      </c>
      <c r="I449" s="159">
        <v>0</v>
      </c>
      <c r="J449" s="158">
        <v>2.9999999999999997E-4</v>
      </c>
      <c r="K449" s="157" t="s">
        <v>411</v>
      </c>
    </row>
    <row r="450" spans="1:11" s="58" customFormat="1" ht="14.85" customHeight="1" x14ac:dyDescent="0.15">
      <c r="A450" s="154">
        <v>-395957</v>
      </c>
      <c r="B450" s="155">
        <v>50</v>
      </c>
      <c r="C450" s="154">
        <v>262</v>
      </c>
      <c r="D450" s="156" t="s">
        <v>410</v>
      </c>
      <c r="E450" s="157" t="s">
        <v>417</v>
      </c>
      <c r="F450" s="157" t="s">
        <v>407</v>
      </c>
      <c r="G450" s="158">
        <v>3.0000000000000001E-3</v>
      </c>
      <c r="H450" s="159">
        <v>0</v>
      </c>
      <c r="I450" s="159">
        <v>0</v>
      </c>
      <c r="J450" s="158">
        <v>3.0000000000000001E-3</v>
      </c>
      <c r="K450" s="157" t="s">
        <v>408</v>
      </c>
    </row>
    <row r="451" spans="1:11" s="58" customFormat="1" ht="14.85" customHeight="1" x14ac:dyDescent="0.15">
      <c r="A451" s="154">
        <v>-395957</v>
      </c>
      <c r="B451" s="155">
        <v>50</v>
      </c>
      <c r="C451" s="154">
        <v>262</v>
      </c>
      <c r="D451" s="156" t="s">
        <v>410</v>
      </c>
      <c r="E451" s="157" t="s">
        <v>419</v>
      </c>
      <c r="F451" s="157" t="s">
        <v>414</v>
      </c>
      <c r="G451" s="158">
        <v>-15.94018</v>
      </c>
      <c r="H451" s="159">
        <v>0</v>
      </c>
      <c r="I451" s="159">
        <v>0</v>
      </c>
      <c r="J451" s="158">
        <v>4.8899999999999997</v>
      </c>
      <c r="K451" s="157" t="s">
        <v>411</v>
      </c>
    </row>
    <row r="452" spans="1:11" s="58" customFormat="1" ht="14.85" customHeight="1" x14ac:dyDescent="0.15">
      <c r="A452" s="154">
        <v>-395957</v>
      </c>
      <c r="B452" s="155">
        <v>50</v>
      </c>
      <c r="C452" s="154">
        <v>262</v>
      </c>
      <c r="D452" s="156" t="s">
        <v>410</v>
      </c>
      <c r="E452" s="157" t="s">
        <v>419</v>
      </c>
      <c r="F452" s="157" t="s">
        <v>414</v>
      </c>
      <c r="G452" s="158">
        <v>-1.01586</v>
      </c>
      <c r="H452" s="159">
        <v>0</v>
      </c>
      <c r="I452" s="159">
        <v>0</v>
      </c>
      <c r="J452" s="158">
        <v>10.47874</v>
      </c>
      <c r="K452" s="157" t="s">
        <v>408</v>
      </c>
    </row>
    <row r="453" spans="1:11" s="58" customFormat="1" ht="14.85" customHeight="1" x14ac:dyDescent="0.15">
      <c r="A453" s="154">
        <v>-395955</v>
      </c>
      <c r="B453" s="155">
        <v>45</v>
      </c>
      <c r="C453" s="154">
        <v>262</v>
      </c>
      <c r="D453" s="156" t="s">
        <v>410</v>
      </c>
      <c r="E453" s="157" t="s">
        <v>412</v>
      </c>
      <c r="F453" s="157" t="s">
        <v>407</v>
      </c>
      <c r="G453" s="158">
        <v>-2.3543400000000001</v>
      </c>
      <c r="H453" s="159">
        <v>-4</v>
      </c>
      <c r="I453" s="159">
        <v>1</v>
      </c>
      <c r="J453" s="158">
        <v>8.4734800000000003</v>
      </c>
      <c r="K453" s="157" t="s">
        <v>411</v>
      </c>
    </row>
    <row r="454" spans="1:11" s="58" customFormat="1" ht="14.85" customHeight="1" x14ac:dyDescent="0.15">
      <c r="A454" s="154">
        <v>-395955</v>
      </c>
      <c r="B454" s="155">
        <v>45</v>
      </c>
      <c r="C454" s="154">
        <v>262</v>
      </c>
      <c r="D454" s="156" t="s">
        <v>410</v>
      </c>
      <c r="E454" s="157" t="s">
        <v>412</v>
      </c>
      <c r="F454" s="157" t="s">
        <v>407</v>
      </c>
      <c r="G454" s="158">
        <v>-493.42696999999998</v>
      </c>
      <c r="H454" s="159">
        <v>-14</v>
      </c>
      <c r="I454" s="159">
        <v>0</v>
      </c>
      <c r="J454" s="158">
        <v>208.85560000000001</v>
      </c>
      <c r="K454" s="157" t="s">
        <v>408</v>
      </c>
    </row>
    <row r="455" spans="1:11" s="58" customFormat="1" ht="14.85" customHeight="1" x14ac:dyDescent="0.15">
      <c r="A455" s="154">
        <v>-395955</v>
      </c>
      <c r="B455" s="155">
        <v>45</v>
      </c>
      <c r="C455" s="154">
        <v>262</v>
      </c>
      <c r="D455" s="156" t="s">
        <v>410</v>
      </c>
      <c r="E455" s="157" t="s">
        <v>412</v>
      </c>
      <c r="F455" s="157" t="s">
        <v>413</v>
      </c>
      <c r="G455" s="158">
        <v>1195.38804</v>
      </c>
      <c r="H455" s="159">
        <v>2</v>
      </c>
      <c r="I455" s="159">
        <v>5</v>
      </c>
      <c r="J455" s="158">
        <v>3257.4490300000002</v>
      </c>
      <c r="K455" s="157" t="s">
        <v>408</v>
      </c>
    </row>
    <row r="456" spans="1:11" s="58" customFormat="1" ht="14.85" customHeight="1" x14ac:dyDescent="0.15">
      <c r="A456" s="154">
        <v>-395955</v>
      </c>
      <c r="B456" s="155">
        <v>45</v>
      </c>
      <c r="C456" s="154">
        <v>262</v>
      </c>
      <c r="D456" s="156" t="s">
        <v>410</v>
      </c>
      <c r="E456" s="157" t="s">
        <v>412</v>
      </c>
      <c r="F456" s="157" t="s">
        <v>414</v>
      </c>
      <c r="G456" s="158">
        <v>-85.076359999999994</v>
      </c>
      <c r="H456" s="159">
        <v>-4</v>
      </c>
      <c r="I456" s="159">
        <v>3</v>
      </c>
      <c r="J456" s="158">
        <v>101.63778000000001</v>
      </c>
      <c r="K456" s="157" t="s">
        <v>411</v>
      </c>
    </row>
    <row r="457" spans="1:11" s="58" customFormat="1" ht="14.85" customHeight="1" x14ac:dyDescent="0.15">
      <c r="A457" s="154">
        <v>-395955</v>
      </c>
      <c r="B457" s="155">
        <v>45</v>
      </c>
      <c r="C457" s="154">
        <v>262</v>
      </c>
      <c r="D457" s="156" t="s">
        <v>410</v>
      </c>
      <c r="E457" s="157" t="s">
        <v>412</v>
      </c>
      <c r="F457" s="157" t="s">
        <v>414</v>
      </c>
      <c r="G457" s="158">
        <v>-54.259309999999999</v>
      </c>
      <c r="H457" s="159">
        <v>-5</v>
      </c>
      <c r="I457" s="159">
        <v>5</v>
      </c>
      <c r="J457" s="158">
        <v>828.24877000000004</v>
      </c>
      <c r="K457" s="157" t="s">
        <v>408</v>
      </c>
    </row>
    <row r="458" spans="1:11" s="58" customFormat="1" ht="14.85" customHeight="1" x14ac:dyDescent="0.15">
      <c r="A458" s="154">
        <v>-395955</v>
      </c>
      <c r="B458" s="155">
        <v>45</v>
      </c>
      <c r="C458" s="154">
        <v>262</v>
      </c>
      <c r="D458" s="156" t="s">
        <v>410</v>
      </c>
      <c r="E458" s="157" t="s">
        <v>412</v>
      </c>
      <c r="F458" s="157" t="s">
        <v>415</v>
      </c>
      <c r="G458" s="158">
        <v>55.88</v>
      </c>
      <c r="H458" s="159">
        <v>0</v>
      </c>
      <c r="I458" s="159">
        <v>0</v>
      </c>
      <c r="J458" s="158">
        <v>60.4</v>
      </c>
      <c r="K458" s="157" t="s">
        <v>411</v>
      </c>
    </row>
    <row r="459" spans="1:11" s="58" customFormat="1" ht="14.85" customHeight="1" x14ac:dyDescent="0.15">
      <c r="A459" s="154">
        <v>-395955</v>
      </c>
      <c r="B459" s="155">
        <v>45</v>
      </c>
      <c r="C459" s="154">
        <v>262</v>
      </c>
      <c r="D459" s="156" t="s">
        <v>410</v>
      </c>
      <c r="E459" s="157" t="s">
        <v>412</v>
      </c>
      <c r="F459" s="157" t="s">
        <v>415</v>
      </c>
      <c r="G459" s="158">
        <v>3.42</v>
      </c>
      <c r="H459" s="159">
        <v>0</v>
      </c>
      <c r="I459" s="159">
        <v>0</v>
      </c>
      <c r="J459" s="158">
        <v>12.32</v>
      </c>
      <c r="K459" s="157" t="s">
        <v>408</v>
      </c>
    </row>
    <row r="460" spans="1:11" s="58" customFormat="1" ht="14.85" customHeight="1" x14ac:dyDescent="0.15">
      <c r="A460" s="154">
        <v>-395955</v>
      </c>
      <c r="B460" s="155">
        <v>45</v>
      </c>
      <c r="C460" s="154">
        <v>262</v>
      </c>
      <c r="D460" s="156" t="s">
        <v>410</v>
      </c>
      <c r="E460" s="157" t="s">
        <v>412</v>
      </c>
      <c r="F460" s="157" t="s">
        <v>416</v>
      </c>
      <c r="G460" s="158">
        <v>-47.300820000000002</v>
      </c>
      <c r="H460" s="159">
        <v>-3</v>
      </c>
      <c r="I460" s="159">
        <v>0</v>
      </c>
      <c r="J460" s="158">
        <v>26.257349999999999</v>
      </c>
      <c r="K460" s="157" t="s">
        <v>411</v>
      </c>
    </row>
    <row r="461" spans="1:11" s="58" customFormat="1" ht="14.85" customHeight="1" x14ac:dyDescent="0.15">
      <c r="A461" s="154">
        <v>-395955</v>
      </c>
      <c r="B461" s="155">
        <v>45</v>
      </c>
      <c r="C461" s="154">
        <v>262</v>
      </c>
      <c r="D461" s="156" t="s">
        <v>410</v>
      </c>
      <c r="E461" s="157" t="s">
        <v>412</v>
      </c>
      <c r="F461" s="157" t="s">
        <v>416</v>
      </c>
      <c r="G461" s="158">
        <v>-84.048810000000003</v>
      </c>
      <c r="H461" s="159">
        <v>-4</v>
      </c>
      <c r="I461" s="159">
        <v>0</v>
      </c>
      <c r="J461" s="158">
        <v>37.442019999999999</v>
      </c>
      <c r="K461" s="157" t="s">
        <v>408</v>
      </c>
    </row>
    <row r="462" spans="1:11" s="58" customFormat="1" ht="14.85" customHeight="1" x14ac:dyDescent="0.15">
      <c r="A462" s="154">
        <v>-395955</v>
      </c>
      <c r="B462" s="155">
        <v>45</v>
      </c>
      <c r="C462" s="154">
        <v>262</v>
      </c>
      <c r="D462" s="156" t="s">
        <v>410</v>
      </c>
      <c r="E462" s="157" t="s">
        <v>417</v>
      </c>
      <c r="F462" s="157" t="s">
        <v>418</v>
      </c>
      <c r="G462" s="158">
        <v>103.19614</v>
      </c>
      <c r="H462" s="159">
        <v>1</v>
      </c>
      <c r="I462" s="159">
        <v>2</v>
      </c>
      <c r="J462" s="158">
        <v>125.04703000000001</v>
      </c>
      <c r="K462" s="157" t="s">
        <v>411</v>
      </c>
    </row>
    <row r="463" spans="1:11" s="58" customFormat="1" ht="14.85" customHeight="1" x14ac:dyDescent="0.15">
      <c r="A463" s="154">
        <v>-395955</v>
      </c>
      <c r="B463" s="155">
        <v>45</v>
      </c>
      <c r="C463" s="154">
        <v>262</v>
      </c>
      <c r="D463" s="156" t="s">
        <v>410</v>
      </c>
      <c r="E463" s="157" t="s">
        <v>417</v>
      </c>
      <c r="F463" s="157" t="s">
        <v>418</v>
      </c>
      <c r="G463" s="158">
        <v>531.06062999999995</v>
      </c>
      <c r="H463" s="159">
        <v>4</v>
      </c>
      <c r="I463" s="159">
        <v>4</v>
      </c>
      <c r="J463" s="158">
        <v>540.94271000000003</v>
      </c>
      <c r="K463" s="157" t="s">
        <v>408</v>
      </c>
    </row>
    <row r="464" spans="1:11" s="58" customFormat="1" ht="14.85" customHeight="1" x14ac:dyDescent="0.15">
      <c r="A464" s="154">
        <v>-395955</v>
      </c>
      <c r="B464" s="155">
        <v>45</v>
      </c>
      <c r="C464" s="154">
        <v>262</v>
      </c>
      <c r="D464" s="156" t="s">
        <v>410</v>
      </c>
      <c r="E464" s="157" t="s">
        <v>417</v>
      </c>
      <c r="F464" s="157" t="s">
        <v>407</v>
      </c>
      <c r="G464" s="158">
        <v>-37.321300000000001</v>
      </c>
      <c r="H464" s="159">
        <v>3</v>
      </c>
      <c r="I464" s="159">
        <v>3</v>
      </c>
      <c r="J464" s="158">
        <v>58.198770000000003</v>
      </c>
      <c r="K464" s="157" t="s">
        <v>411</v>
      </c>
    </row>
    <row r="465" spans="1:11" s="58" customFormat="1" ht="14.85" customHeight="1" x14ac:dyDescent="0.15">
      <c r="A465" s="154">
        <v>-395955</v>
      </c>
      <c r="B465" s="155">
        <v>45</v>
      </c>
      <c r="C465" s="154">
        <v>262</v>
      </c>
      <c r="D465" s="156" t="s">
        <v>410</v>
      </c>
      <c r="E465" s="157" t="s">
        <v>417</v>
      </c>
      <c r="F465" s="157" t="s">
        <v>407</v>
      </c>
      <c r="G465" s="158">
        <v>-5.2470400000000001</v>
      </c>
      <c r="H465" s="159">
        <v>-4</v>
      </c>
      <c r="I465" s="159">
        <v>0</v>
      </c>
      <c r="J465" s="158">
        <v>65.520719999999997</v>
      </c>
      <c r="K465" s="157" t="s">
        <v>408</v>
      </c>
    </row>
    <row r="466" spans="1:11" s="58" customFormat="1" ht="14.85" customHeight="1" x14ac:dyDescent="0.15">
      <c r="A466" s="154">
        <v>-395955</v>
      </c>
      <c r="B466" s="155">
        <v>45</v>
      </c>
      <c r="C466" s="154">
        <v>262</v>
      </c>
      <c r="D466" s="156" t="s">
        <v>410</v>
      </c>
      <c r="E466" s="157" t="s">
        <v>419</v>
      </c>
      <c r="F466" s="157" t="s">
        <v>414</v>
      </c>
      <c r="G466" s="158">
        <v>24.575769999999999</v>
      </c>
      <c r="H466" s="159">
        <v>-5</v>
      </c>
      <c r="I466" s="159">
        <v>1</v>
      </c>
      <c r="J466" s="158">
        <v>367.81878</v>
      </c>
      <c r="K466" s="157" t="s">
        <v>411</v>
      </c>
    </row>
    <row r="467" spans="1:11" s="58" customFormat="1" ht="14.85" customHeight="1" x14ac:dyDescent="0.15">
      <c r="A467" s="154">
        <v>-395955</v>
      </c>
      <c r="B467" s="155">
        <v>45</v>
      </c>
      <c r="C467" s="154">
        <v>262</v>
      </c>
      <c r="D467" s="156" t="s">
        <v>410</v>
      </c>
      <c r="E467" s="157" t="s">
        <v>419</v>
      </c>
      <c r="F467" s="157" t="s">
        <v>414</v>
      </c>
      <c r="G467" s="158">
        <v>13.436579999999999</v>
      </c>
      <c r="H467" s="159">
        <v>0</v>
      </c>
      <c r="I467" s="159">
        <v>0</v>
      </c>
      <c r="J467" s="158">
        <v>473.30252000000002</v>
      </c>
      <c r="K467" s="157" t="s">
        <v>408</v>
      </c>
    </row>
    <row r="468" spans="1:11" s="58" customFormat="1" ht="14.85" customHeight="1" x14ac:dyDescent="0.15">
      <c r="A468" s="154">
        <v>-395953</v>
      </c>
      <c r="B468" s="155">
        <v>47</v>
      </c>
      <c r="C468" s="154">
        <v>262</v>
      </c>
      <c r="D468" s="156" t="s">
        <v>410</v>
      </c>
      <c r="E468" s="157" t="s">
        <v>412</v>
      </c>
      <c r="F468" s="157" t="s">
        <v>407</v>
      </c>
      <c r="G468" s="158">
        <v>-11.501060000000001</v>
      </c>
      <c r="H468" s="159">
        <v>-2</v>
      </c>
      <c r="I468" s="159">
        <v>1</v>
      </c>
      <c r="J468" s="158">
        <v>2.3298899999999998</v>
      </c>
      <c r="K468" s="157" t="s">
        <v>411</v>
      </c>
    </row>
    <row r="469" spans="1:11" s="58" customFormat="1" ht="14.85" customHeight="1" x14ac:dyDescent="0.15">
      <c r="A469" s="154">
        <v>-395953</v>
      </c>
      <c r="B469" s="155">
        <v>47</v>
      </c>
      <c r="C469" s="154">
        <v>262</v>
      </c>
      <c r="D469" s="156" t="s">
        <v>410</v>
      </c>
      <c r="E469" s="157" t="s">
        <v>412</v>
      </c>
      <c r="F469" s="157" t="s">
        <v>407</v>
      </c>
      <c r="G469" s="158">
        <v>-70.275679999999994</v>
      </c>
      <c r="H469" s="159">
        <v>-4</v>
      </c>
      <c r="I469" s="159">
        <v>6</v>
      </c>
      <c r="J469" s="158">
        <v>41.41845</v>
      </c>
      <c r="K469" s="157" t="s">
        <v>408</v>
      </c>
    </row>
    <row r="470" spans="1:11" s="58" customFormat="1" ht="14.85" customHeight="1" x14ac:dyDescent="0.15">
      <c r="A470" s="154">
        <v>-395953</v>
      </c>
      <c r="B470" s="155">
        <v>47</v>
      </c>
      <c r="C470" s="154">
        <v>262</v>
      </c>
      <c r="D470" s="156" t="s">
        <v>410</v>
      </c>
      <c r="E470" s="157" t="s">
        <v>412</v>
      </c>
      <c r="F470" s="157" t="s">
        <v>413</v>
      </c>
      <c r="G470" s="158">
        <v>-19.067</v>
      </c>
      <c r="H470" s="159">
        <v>8</v>
      </c>
      <c r="I470" s="159">
        <v>12</v>
      </c>
      <c r="J470" s="158">
        <v>995.12180000000001</v>
      </c>
      <c r="K470" s="157" t="s">
        <v>408</v>
      </c>
    </row>
    <row r="471" spans="1:11" s="58" customFormat="1" ht="14.85" customHeight="1" x14ac:dyDescent="0.15">
      <c r="A471" s="154">
        <v>-395953</v>
      </c>
      <c r="B471" s="155">
        <v>47</v>
      </c>
      <c r="C471" s="154">
        <v>262</v>
      </c>
      <c r="D471" s="156" t="s">
        <v>410</v>
      </c>
      <c r="E471" s="157" t="s">
        <v>412</v>
      </c>
      <c r="F471" s="157" t="s">
        <v>414</v>
      </c>
      <c r="G471" s="158">
        <v>287.38995</v>
      </c>
      <c r="H471" s="159">
        <v>-7</v>
      </c>
      <c r="I471" s="159">
        <v>4</v>
      </c>
      <c r="J471" s="158">
        <v>573.41002000000003</v>
      </c>
      <c r="K471" s="157" t="s">
        <v>411</v>
      </c>
    </row>
    <row r="472" spans="1:11" s="58" customFormat="1" ht="14.85" customHeight="1" x14ac:dyDescent="0.15">
      <c r="A472" s="154">
        <v>-395953</v>
      </c>
      <c r="B472" s="155">
        <v>47</v>
      </c>
      <c r="C472" s="154">
        <v>262</v>
      </c>
      <c r="D472" s="156" t="s">
        <v>410</v>
      </c>
      <c r="E472" s="157" t="s">
        <v>412</v>
      </c>
      <c r="F472" s="157" t="s">
        <v>414</v>
      </c>
      <c r="G472" s="158">
        <v>-34.876530000000002</v>
      </c>
      <c r="H472" s="159">
        <v>-6</v>
      </c>
      <c r="I472" s="159">
        <v>2</v>
      </c>
      <c r="J472" s="158">
        <v>73.255790000000005</v>
      </c>
      <c r="K472" s="157" t="s">
        <v>408</v>
      </c>
    </row>
    <row r="473" spans="1:11" s="58" customFormat="1" ht="14.85" customHeight="1" x14ac:dyDescent="0.15">
      <c r="A473" s="154">
        <v>-395953</v>
      </c>
      <c r="B473" s="155">
        <v>47</v>
      </c>
      <c r="C473" s="154">
        <v>262</v>
      </c>
      <c r="D473" s="156" t="s">
        <v>410</v>
      </c>
      <c r="E473" s="157" t="s">
        <v>412</v>
      </c>
      <c r="F473" s="157" t="s">
        <v>415</v>
      </c>
      <c r="G473" s="158">
        <v>-15.48</v>
      </c>
      <c r="H473" s="159">
        <v>0</v>
      </c>
      <c r="I473" s="159">
        <v>0</v>
      </c>
      <c r="J473" s="158">
        <v>8.92</v>
      </c>
      <c r="K473" s="157" t="s">
        <v>411</v>
      </c>
    </row>
    <row r="474" spans="1:11" s="58" customFormat="1" ht="14.85" customHeight="1" x14ac:dyDescent="0.15">
      <c r="A474" s="154">
        <v>-395953</v>
      </c>
      <c r="B474" s="155">
        <v>47</v>
      </c>
      <c r="C474" s="154">
        <v>262</v>
      </c>
      <c r="D474" s="156" t="s">
        <v>410</v>
      </c>
      <c r="E474" s="157" t="s">
        <v>412</v>
      </c>
      <c r="F474" s="157" t="s">
        <v>415</v>
      </c>
      <c r="G474" s="158">
        <v>37.020000000000003</v>
      </c>
      <c r="H474" s="159">
        <v>0</v>
      </c>
      <c r="I474" s="159">
        <v>0</v>
      </c>
      <c r="J474" s="158">
        <v>53.96</v>
      </c>
      <c r="K474" s="157" t="s">
        <v>408</v>
      </c>
    </row>
    <row r="475" spans="1:11" s="58" customFormat="1" ht="14.85" customHeight="1" x14ac:dyDescent="0.15">
      <c r="A475" s="154">
        <v>-395953</v>
      </c>
      <c r="B475" s="155">
        <v>47</v>
      </c>
      <c r="C475" s="154">
        <v>262</v>
      </c>
      <c r="D475" s="156" t="s">
        <v>410</v>
      </c>
      <c r="E475" s="157" t="s">
        <v>412</v>
      </c>
      <c r="F475" s="157" t="s">
        <v>416</v>
      </c>
      <c r="G475" s="158">
        <v>-107.64247</v>
      </c>
      <c r="H475" s="159">
        <v>-6</v>
      </c>
      <c r="I475" s="159">
        <v>2</v>
      </c>
      <c r="J475" s="158">
        <v>34.67803</v>
      </c>
      <c r="K475" s="157" t="s">
        <v>411</v>
      </c>
    </row>
    <row r="476" spans="1:11" s="58" customFormat="1" ht="14.85" customHeight="1" x14ac:dyDescent="0.15">
      <c r="A476" s="154">
        <v>-395953</v>
      </c>
      <c r="B476" s="155">
        <v>47</v>
      </c>
      <c r="C476" s="154">
        <v>262</v>
      </c>
      <c r="D476" s="156" t="s">
        <v>410</v>
      </c>
      <c r="E476" s="157" t="s">
        <v>412</v>
      </c>
      <c r="F476" s="157" t="s">
        <v>416</v>
      </c>
      <c r="G476" s="158">
        <v>-38.380229999999997</v>
      </c>
      <c r="H476" s="159">
        <v>-5</v>
      </c>
      <c r="I476" s="159">
        <v>2</v>
      </c>
      <c r="J476" s="158">
        <v>83.848730000000003</v>
      </c>
      <c r="K476" s="157" t="s">
        <v>408</v>
      </c>
    </row>
    <row r="477" spans="1:11" s="58" customFormat="1" ht="14.85" customHeight="1" x14ac:dyDescent="0.15">
      <c r="A477" s="154">
        <v>-395953</v>
      </c>
      <c r="B477" s="155">
        <v>47</v>
      </c>
      <c r="C477" s="154">
        <v>262</v>
      </c>
      <c r="D477" s="156" t="s">
        <v>410</v>
      </c>
      <c r="E477" s="157" t="s">
        <v>417</v>
      </c>
      <c r="F477" s="157" t="s">
        <v>418</v>
      </c>
      <c r="G477" s="158">
        <v>50.491239999999998</v>
      </c>
      <c r="H477" s="159">
        <v>-1</v>
      </c>
      <c r="I477" s="159">
        <v>0</v>
      </c>
      <c r="J477" s="158">
        <v>56.78716</v>
      </c>
      <c r="K477" s="157" t="s">
        <v>411</v>
      </c>
    </row>
    <row r="478" spans="1:11" s="58" customFormat="1" ht="14.85" customHeight="1" x14ac:dyDescent="0.15">
      <c r="A478" s="154">
        <v>-395953</v>
      </c>
      <c r="B478" s="155">
        <v>47</v>
      </c>
      <c r="C478" s="154">
        <v>262</v>
      </c>
      <c r="D478" s="156" t="s">
        <v>410</v>
      </c>
      <c r="E478" s="157" t="s">
        <v>417</v>
      </c>
      <c r="F478" s="157" t="s">
        <v>418</v>
      </c>
      <c r="G478" s="158">
        <v>-1.12452</v>
      </c>
      <c r="H478" s="159">
        <v>0</v>
      </c>
      <c r="I478" s="159">
        <v>0</v>
      </c>
      <c r="J478" s="158">
        <v>12.37548</v>
      </c>
      <c r="K478" s="157" t="s">
        <v>408</v>
      </c>
    </row>
    <row r="479" spans="1:11" s="58" customFormat="1" ht="14.85" customHeight="1" x14ac:dyDescent="0.15">
      <c r="A479" s="154">
        <v>-395953</v>
      </c>
      <c r="B479" s="155">
        <v>47</v>
      </c>
      <c r="C479" s="154">
        <v>262</v>
      </c>
      <c r="D479" s="156" t="s">
        <v>410</v>
      </c>
      <c r="E479" s="157" t="s">
        <v>417</v>
      </c>
      <c r="F479" s="157" t="s">
        <v>407</v>
      </c>
      <c r="G479" s="158">
        <v>10.66803</v>
      </c>
      <c r="H479" s="159">
        <v>1</v>
      </c>
      <c r="I479" s="159">
        <v>4</v>
      </c>
      <c r="J479" s="158">
        <v>46.306330000000003</v>
      </c>
      <c r="K479" s="157" t="s">
        <v>411</v>
      </c>
    </row>
    <row r="480" spans="1:11" s="58" customFormat="1" ht="14.85" customHeight="1" x14ac:dyDescent="0.15">
      <c r="A480" s="154">
        <v>-395953</v>
      </c>
      <c r="B480" s="155">
        <v>47</v>
      </c>
      <c r="C480" s="154">
        <v>262</v>
      </c>
      <c r="D480" s="156" t="s">
        <v>410</v>
      </c>
      <c r="E480" s="157" t="s">
        <v>417</v>
      </c>
      <c r="F480" s="157" t="s">
        <v>407</v>
      </c>
      <c r="G480" s="158">
        <v>-1.47204</v>
      </c>
      <c r="H480" s="159">
        <v>2</v>
      </c>
      <c r="I480" s="159">
        <v>2</v>
      </c>
      <c r="J480" s="158">
        <v>3.0651600000000001</v>
      </c>
      <c r="K480" s="157" t="s">
        <v>408</v>
      </c>
    </row>
    <row r="481" spans="1:11" s="58" customFormat="1" ht="14.85" customHeight="1" x14ac:dyDescent="0.15">
      <c r="A481" s="154">
        <v>-395953</v>
      </c>
      <c r="B481" s="155">
        <v>47</v>
      </c>
      <c r="C481" s="154">
        <v>262</v>
      </c>
      <c r="D481" s="156" t="s">
        <v>410</v>
      </c>
      <c r="E481" s="157" t="s">
        <v>419</v>
      </c>
      <c r="F481" s="157" t="s">
        <v>414</v>
      </c>
      <c r="G481" s="158">
        <v>55.917279999999998</v>
      </c>
      <c r="H481" s="159">
        <v>-1</v>
      </c>
      <c r="I481" s="159">
        <v>1</v>
      </c>
      <c r="J481" s="158">
        <v>362.29921999999999</v>
      </c>
      <c r="K481" s="157" t="s">
        <v>411</v>
      </c>
    </row>
    <row r="482" spans="1:11" s="58" customFormat="1" ht="14.85" customHeight="1" x14ac:dyDescent="0.15">
      <c r="A482" s="154">
        <v>-395953</v>
      </c>
      <c r="B482" s="155">
        <v>47</v>
      </c>
      <c r="C482" s="154">
        <v>262</v>
      </c>
      <c r="D482" s="156" t="s">
        <v>410</v>
      </c>
      <c r="E482" s="157" t="s">
        <v>419</v>
      </c>
      <c r="F482" s="157" t="s">
        <v>414</v>
      </c>
      <c r="G482" s="158">
        <v>21.303619999999999</v>
      </c>
      <c r="H482" s="159">
        <v>0</v>
      </c>
      <c r="I482" s="159">
        <v>1</v>
      </c>
      <c r="J482" s="158">
        <v>198.52977999999999</v>
      </c>
      <c r="K482" s="157" t="s">
        <v>408</v>
      </c>
    </row>
    <row r="483" spans="1:11" s="58" customFormat="1" ht="14.85" customHeight="1" x14ac:dyDescent="0.15">
      <c r="A483" s="154">
        <v>-395952</v>
      </c>
      <c r="B483" s="155">
        <v>40</v>
      </c>
      <c r="C483" s="154">
        <v>262</v>
      </c>
      <c r="D483" s="156" t="s">
        <v>410</v>
      </c>
      <c r="E483" s="157" t="s">
        <v>412</v>
      </c>
      <c r="F483" s="157" t="s">
        <v>407</v>
      </c>
      <c r="G483" s="158">
        <v>-0.7</v>
      </c>
      <c r="H483" s="159">
        <v>0</v>
      </c>
      <c r="I483" s="159">
        <v>0</v>
      </c>
      <c r="J483" s="158">
        <v>16.100000000000001</v>
      </c>
      <c r="K483" s="157" t="s">
        <v>411</v>
      </c>
    </row>
    <row r="484" spans="1:11" s="58" customFormat="1" ht="14.85" customHeight="1" x14ac:dyDescent="0.15">
      <c r="A484" s="154">
        <v>-395952</v>
      </c>
      <c r="B484" s="155">
        <v>40</v>
      </c>
      <c r="C484" s="154">
        <v>262</v>
      </c>
      <c r="D484" s="156" t="s">
        <v>410</v>
      </c>
      <c r="E484" s="157" t="s">
        <v>412</v>
      </c>
      <c r="F484" s="157" t="s">
        <v>407</v>
      </c>
      <c r="G484" s="158">
        <v>0.8</v>
      </c>
      <c r="H484" s="159">
        <v>0</v>
      </c>
      <c r="I484" s="159">
        <v>0</v>
      </c>
      <c r="J484" s="158">
        <v>1.8</v>
      </c>
      <c r="K484" s="157" t="s">
        <v>408</v>
      </c>
    </row>
    <row r="485" spans="1:11" s="58" customFormat="1" ht="14.85" customHeight="1" x14ac:dyDescent="0.15">
      <c r="A485" s="154">
        <v>-395952</v>
      </c>
      <c r="B485" s="155">
        <v>40</v>
      </c>
      <c r="C485" s="154">
        <v>262</v>
      </c>
      <c r="D485" s="156" t="s">
        <v>410</v>
      </c>
      <c r="E485" s="157" t="s">
        <v>412</v>
      </c>
      <c r="F485" s="157" t="s">
        <v>413</v>
      </c>
      <c r="G485" s="158">
        <v>-9.4773499999999995</v>
      </c>
      <c r="H485" s="159">
        <v>0</v>
      </c>
      <c r="I485" s="159">
        <v>0</v>
      </c>
      <c r="J485" s="158">
        <v>48.601179999999999</v>
      </c>
      <c r="K485" s="157" t="s">
        <v>408</v>
      </c>
    </row>
    <row r="486" spans="1:11" s="58" customFormat="1" ht="14.85" customHeight="1" x14ac:dyDescent="0.15">
      <c r="A486" s="154">
        <v>-395952</v>
      </c>
      <c r="B486" s="155">
        <v>40</v>
      </c>
      <c r="C486" s="154">
        <v>262</v>
      </c>
      <c r="D486" s="156" t="s">
        <v>410</v>
      </c>
      <c r="E486" s="157" t="s">
        <v>412</v>
      </c>
      <c r="F486" s="157" t="s">
        <v>414</v>
      </c>
      <c r="G486" s="158">
        <v>-23.73621</v>
      </c>
      <c r="H486" s="159">
        <v>0</v>
      </c>
      <c r="I486" s="159">
        <v>1</v>
      </c>
      <c r="J486" s="158">
        <v>85.572900000000004</v>
      </c>
      <c r="K486" s="157" t="s">
        <v>411</v>
      </c>
    </row>
    <row r="487" spans="1:11" s="58" customFormat="1" ht="14.85" customHeight="1" x14ac:dyDescent="0.15">
      <c r="A487" s="154">
        <v>-395952</v>
      </c>
      <c r="B487" s="155">
        <v>40</v>
      </c>
      <c r="C487" s="154">
        <v>262</v>
      </c>
      <c r="D487" s="156" t="s">
        <v>410</v>
      </c>
      <c r="E487" s="157" t="s">
        <v>412</v>
      </c>
      <c r="F487" s="157" t="s">
        <v>414</v>
      </c>
      <c r="G487" s="158">
        <v>-8.0588899999999999</v>
      </c>
      <c r="H487" s="159">
        <v>-2</v>
      </c>
      <c r="I487" s="159">
        <v>0</v>
      </c>
      <c r="J487" s="158">
        <v>2.0361699999999998</v>
      </c>
      <c r="K487" s="157" t="s">
        <v>408</v>
      </c>
    </row>
    <row r="488" spans="1:11" s="58" customFormat="1" ht="14.85" customHeight="1" x14ac:dyDescent="0.15">
      <c r="A488" s="154">
        <v>-395952</v>
      </c>
      <c r="B488" s="155">
        <v>40</v>
      </c>
      <c r="C488" s="154">
        <v>262</v>
      </c>
      <c r="D488" s="156" t="s">
        <v>410</v>
      </c>
      <c r="E488" s="157" t="s">
        <v>412</v>
      </c>
      <c r="F488" s="157" t="s">
        <v>415</v>
      </c>
      <c r="G488" s="158">
        <v>2.02</v>
      </c>
      <c r="H488" s="159">
        <v>0</v>
      </c>
      <c r="I488" s="159">
        <v>0</v>
      </c>
      <c r="J488" s="158">
        <v>2.02</v>
      </c>
      <c r="K488" s="157" t="s">
        <v>411</v>
      </c>
    </row>
    <row r="489" spans="1:11" s="58" customFormat="1" ht="14.85" customHeight="1" x14ac:dyDescent="0.15">
      <c r="A489" s="154">
        <v>-395952</v>
      </c>
      <c r="B489" s="155">
        <v>40</v>
      </c>
      <c r="C489" s="154">
        <v>262</v>
      </c>
      <c r="D489" s="156" t="s">
        <v>410</v>
      </c>
      <c r="E489" s="157" t="s">
        <v>412</v>
      </c>
      <c r="F489" s="157" t="s">
        <v>415</v>
      </c>
      <c r="G489" s="158">
        <v>-0.1</v>
      </c>
      <c r="H489" s="159">
        <v>0</v>
      </c>
      <c r="I489" s="159">
        <v>0</v>
      </c>
      <c r="J489" s="158">
        <v>0</v>
      </c>
      <c r="K489" s="157" t="s">
        <v>408</v>
      </c>
    </row>
    <row r="490" spans="1:11" s="58" customFormat="1" ht="14.85" customHeight="1" x14ac:dyDescent="0.15">
      <c r="A490" s="154">
        <v>-395952</v>
      </c>
      <c r="B490" s="155">
        <v>40</v>
      </c>
      <c r="C490" s="154">
        <v>262</v>
      </c>
      <c r="D490" s="156" t="s">
        <v>410</v>
      </c>
      <c r="E490" s="157" t="s">
        <v>412</v>
      </c>
      <c r="F490" s="157" t="s">
        <v>416</v>
      </c>
      <c r="G490" s="158">
        <v>1.2954699999999999</v>
      </c>
      <c r="H490" s="159">
        <v>-2</v>
      </c>
      <c r="I490" s="159">
        <v>0</v>
      </c>
      <c r="J490" s="158">
        <v>6.6112700000000002</v>
      </c>
      <c r="K490" s="157" t="s">
        <v>411</v>
      </c>
    </row>
    <row r="491" spans="1:11" s="58" customFormat="1" ht="14.85" customHeight="1" x14ac:dyDescent="0.15">
      <c r="A491" s="154">
        <v>-395952</v>
      </c>
      <c r="B491" s="155">
        <v>40</v>
      </c>
      <c r="C491" s="154">
        <v>262</v>
      </c>
      <c r="D491" s="156" t="s">
        <v>410</v>
      </c>
      <c r="E491" s="157" t="s">
        <v>412</v>
      </c>
      <c r="F491" s="157" t="s">
        <v>416</v>
      </c>
      <c r="G491" s="158">
        <v>1.5560700000000001</v>
      </c>
      <c r="H491" s="159">
        <v>-1</v>
      </c>
      <c r="I491" s="159">
        <v>0</v>
      </c>
      <c r="J491" s="158">
        <v>3.99065</v>
      </c>
      <c r="K491" s="157" t="s">
        <v>408</v>
      </c>
    </row>
    <row r="492" spans="1:11" s="58" customFormat="1" ht="14.85" customHeight="1" x14ac:dyDescent="0.15">
      <c r="A492" s="154">
        <v>-395952</v>
      </c>
      <c r="B492" s="155">
        <v>40</v>
      </c>
      <c r="C492" s="154">
        <v>262</v>
      </c>
      <c r="D492" s="156" t="s">
        <v>410</v>
      </c>
      <c r="E492" s="157" t="s">
        <v>417</v>
      </c>
      <c r="F492" s="157" t="s">
        <v>418</v>
      </c>
      <c r="G492" s="158">
        <v>1.9563900000000001</v>
      </c>
      <c r="H492" s="159">
        <v>0</v>
      </c>
      <c r="I492" s="159">
        <v>0</v>
      </c>
      <c r="J492" s="158">
        <v>17.16</v>
      </c>
      <c r="K492" s="157" t="s">
        <v>411</v>
      </c>
    </row>
    <row r="493" spans="1:11" s="58" customFormat="1" ht="14.85" customHeight="1" x14ac:dyDescent="0.15">
      <c r="A493" s="154">
        <v>-395952</v>
      </c>
      <c r="B493" s="155">
        <v>40</v>
      </c>
      <c r="C493" s="154">
        <v>262</v>
      </c>
      <c r="D493" s="156" t="s">
        <v>410</v>
      </c>
      <c r="E493" s="157" t="s">
        <v>417</v>
      </c>
      <c r="F493" s="157" t="s">
        <v>418</v>
      </c>
      <c r="G493" s="158">
        <v>-4.0781299999999998</v>
      </c>
      <c r="H493" s="159">
        <v>0</v>
      </c>
      <c r="I493" s="159">
        <v>0</v>
      </c>
      <c r="J493" s="158">
        <v>0.88044</v>
      </c>
      <c r="K493" s="157" t="s">
        <v>408</v>
      </c>
    </row>
    <row r="494" spans="1:11" s="58" customFormat="1" ht="14.85" customHeight="1" x14ac:dyDescent="0.15">
      <c r="A494" s="154">
        <v>-395952</v>
      </c>
      <c r="B494" s="155">
        <v>40</v>
      </c>
      <c r="C494" s="154">
        <v>262</v>
      </c>
      <c r="D494" s="156" t="s">
        <v>410</v>
      </c>
      <c r="E494" s="157" t="s">
        <v>417</v>
      </c>
      <c r="F494" s="157" t="s">
        <v>407</v>
      </c>
      <c r="G494" s="158">
        <v>0.54879</v>
      </c>
      <c r="H494" s="159">
        <v>0</v>
      </c>
      <c r="I494" s="159">
        <v>0</v>
      </c>
      <c r="J494" s="158">
        <v>1.5139</v>
      </c>
      <c r="K494" s="157" t="s">
        <v>411</v>
      </c>
    </row>
    <row r="495" spans="1:11" s="58" customFormat="1" ht="14.85" customHeight="1" x14ac:dyDescent="0.15">
      <c r="A495" s="154">
        <v>-395952</v>
      </c>
      <c r="B495" s="155">
        <v>40</v>
      </c>
      <c r="C495" s="154">
        <v>262</v>
      </c>
      <c r="D495" s="156" t="s">
        <v>410</v>
      </c>
      <c r="E495" s="157" t="s">
        <v>417</v>
      </c>
      <c r="F495" s="157" t="s">
        <v>407</v>
      </c>
      <c r="G495" s="158">
        <v>3.2971699999999999</v>
      </c>
      <c r="H495" s="159">
        <v>0</v>
      </c>
      <c r="I495" s="159">
        <v>0</v>
      </c>
      <c r="J495" s="158">
        <v>7.9222999999999999</v>
      </c>
      <c r="K495" s="157" t="s">
        <v>408</v>
      </c>
    </row>
    <row r="496" spans="1:11" s="58" customFormat="1" ht="14.85" customHeight="1" x14ac:dyDescent="0.15">
      <c r="A496" s="154">
        <v>-395952</v>
      </c>
      <c r="B496" s="155">
        <v>40</v>
      </c>
      <c r="C496" s="154">
        <v>262</v>
      </c>
      <c r="D496" s="156" t="s">
        <v>410</v>
      </c>
      <c r="E496" s="157" t="s">
        <v>419</v>
      </c>
      <c r="F496" s="157" t="s">
        <v>414</v>
      </c>
      <c r="G496" s="158">
        <v>11.457190000000001</v>
      </c>
      <c r="H496" s="159">
        <v>0</v>
      </c>
      <c r="I496" s="159">
        <v>0</v>
      </c>
      <c r="J496" s="158">
        <v>120.51997</v>
      </c>
      <c r="K496" s="157" t="s">
        <v>411</v>
      </c>
    </row>
    <row r="497" spans="1:11" s="58" customFormat="1" ht="14.85" customHeight="1" x14ac:dyDescent="0.15">
      <c r="A497" s="154">
        <v>-395952</v>
      </c>
      <c r="B497" s="155">
        <v>40</v>
      </c>
      <c r="C497" s="154">
        <v>262</v>
      </c>
      <c r="D497" s="156" t="s">
        <v>410</v>
      </c>
      <c r="E497" s="157" t="s">
        <v>419</v>
      </c>
      <c r="F497" s="157" t="s">
        <v>414</v>
      </c>
      <c r="G497" s="158">
        <v>25.33118</v>
      </c>
      <c r="H497" s="159">
        <v>1</v>
      </c>
      <c r="I497" s="159">
        <v>1</v>
      </c>
      <c r="J497" s="158">
        <v>85.163600000000002</v>
      </c>
      <c r="K497" s="157" t="s">
        <v>408</v>
      </c>
    </row>
    <row r="498" spans="1:11" s="58" customFormat="1" ht="14.85" customHeight="1" x14ac:dyDescent="0.15">
      <c r="A498" s="154">
        <v>-395952</v>
      </c>
      <c r="B498" s="155">
        <v>48</v>
      </c>
      <c r="C498" s="154">
        <v>262</v>
      </c>
      <c r="D498" s="156" t="s">
        <v>410</v>
      </c>
      <c r="E498" s="157" t="s">
        <v>412</v>
      </c>
      <c r="F498" s="157" t="s">
        <v>407</v>
      </c>
      <c r="G498" s="158">
        <v>0</v>
      </c>
      <c r="H498" s="159">
        <v>-2</v>
      </c>
      <c r="I498" s="159">
        <v>0</v>
      </c>
      <c r="J498" s="158">
        <v>0</v>
      </c>
      <c r="K498" s="157" t="s">
        <v>411</v>
      </c>
    </row>
    <row r="499" spans="1:11" s="58" customFormat="1" ht="14.85" customHeight="1" x14ac:dyDescent="0.15">
      <c r="A499" s="154">
        <v>-395952</v>
      </c>
      <c r="B499" s="155">
        <v>48</v>
      </c>
      <c r="C499" s="154">
        <v>262</v>
      </c>
      <c r="D499" s="156" t="s">
        <v>410</v>
      </c>
      <c r="E499" s="157" t="s">
        <v>412</v>
      </c>
      <c r="F499" s="157" t="s">
        <v>407</v>
      </c>
      <c r="G499" s="158">
        <v>-14.888999999999999</v>
      </c>
      <c r="H499" s="159">
        <v>0</v>
      </c>
      <c r="I499" s="159">
        <v>1</v>
      </c>
      <c r="J499" s="158">
        <v>3.8877799999999998</v>
      </c>
      <c r="K499" s="157" t="s">
        <v>408</v>
      </c>
    </row>
    <row r="500" spans="1:11" s="58" customFormat="1" ht="14.85" customHeight="1" x14ac:dyDescent="0.15">
      <c r="A500" s="154">
        <v>-395952</v>
      </c>
      <c r="B500" s="155">
        <v>48</v>
      </c>
      <c r="C500" s="154">
        <v>262</v>
      </c>
      <c r="D500" s="156" t="s">
        <v>410</v>
      </c>
      <c r="E500" s="157" t="s">
        <v>412</v>
      </c>
      <c r="F500" s="157" t="s">
        <v>413</v>
      </c>
      <c r="G500" s="158">
        <v>-18.70496</v>
      </c>
      <c r="H500" s="159">
        <v>-2</v>
      </c>
      <c r="I500" s="159">
        <v>0</v>
      </c>
      <c r="J500" s="158">
        <v>76.355159999999998</v>
      </c>
      <c r="K500" s="157" t="s">
        <v>408</v>
      </c>
    </row>
    <row r="501" spans="1:11" s="58" customFormat="1" ht="14.85" customHeight="1" x14ac:dyDescent="0.15">
      <c r="A501" s="154">
        <v>-395952</v>
      </c>
      <c r="B501" s="155">
        <v>48</v>
      </c>
      <c r="C501" s="154">
        <v>262</v>
      </c>
      <c r="D501" s="156" t="s">
        <v>410</v>
      </c>
      <c r="E501" s="157" t="s">
        <v>412</v>
      </c>
      <c r="F501" s="157" t="s">
        <v>414</v>
      </c>
      <c r="G501" s="158">
        <v>48.554699999999997</v>
      </c>
      <c r="H501" s="159">
        <v>-2</v>
      </c>
      <c r="I501" s="159">
        <v>1</v>
      </c>
      <c r="J501" s="158">
        <v>71.162540000000007</v>
      </c>
      <c r="K501" s="157" t="s">
        <v>411</v>
      </c>
    </row>
    <row r="502" spans="1:11" s="58" customFormat="1" ht="14.85" customHeight="1" x14ac:dyDescent="0.15">
      <c r="A502" s="154">
        <v>-395952</v>
      </c>
      <c r="B502" s="155">
        <v>48</v>
      </c>
      <c r="C502" s="154">
        <v>262</v>
      </c>
      <c r="D502" s="156" t="s">
        <v>410</v>
      </c>
      <c r="E502" s="157" t="s">
        <v>412</v>
      </c>
      <c r="F502" s="157" t="s">
        <v>414</v>
      </c>
      <c r="G502" s="158">
        <v>69.112359999999995</v>
      </c>
      <c r="H502" s="159">
        <v>0</v>
      </c>
      <c r="I502" s="159">
        <v>1</v>
      </c>
      <c r="J502" s="158">
        <v>146.76882000000001</v>
      </c>
      <c r="K502" s="157" t="s">
        <v>408</v>
      </c>
    </row>
    <row r="503" spans="1:11" s="58" customFormat="1" ht="14.85" customHeight="1" x14ac:dyDescent="0.15">
      <c r="A503" s="154">
        <v>-395952</v>
      </c>
      <c r="B503" s="155">
        <v>48</v>
      </c>
      <c r="C503" s="154">
        <v>262</v>
      </c>
      <c r="D503" s="156" t="s">
        <v>410</v>
      </c>
      <c r="E503" s="157" t="s">
        <v>412</v>
      </c>
      <c r="F503" s="157" t="s">
        <v>415</v>
      </c>
      <c r="G503" s="158">
        <v>-0.28000000000000003</v>
      </c>
      <c r="H503" s="159">
        <v>0</v>
      </c>
      <c r="I503" s="159">
        <v>0</v>
      </c>
      <c r="J503" s="158">
        <v>0</v>
      </c>
      <c r="K503" s="157" t="s">
        <v>411</v>
      </c>
    </row>
    <row r="504" spans="1:11" s="58" customFormat="1" ht="14.85" customHeight="1" x14ac:dyDescent="0.15">
      <c r="A504" s="154">
        <v>-395952</v>
      </c>
      <c r="B504" s="155">
        <v>48</v>
      </c>
      <c r="C504" s="154">
        <v>262</v>
      </c>
      <c r="D504" s="156" t="s">
        <v>410</v>
      </c>
      <c r="E504" s="157" t="s">
        <v>412</v>
      </c>
      <c r="F504" s="157" t="s">
        <v>415</v>
      </c>
      <c r="G504" s="158">
        <v>0.04</v>
      </c>
      <c r="H504" s="159">
        <v>0</v>
      </c>
      <c r="I504" s="159">
        <v>0</v>
      </c>
      <c r="J504" s="158">
        <v>0.04</v>
      </c>
      <c r="K504" s="157" t="s">
        <v>408</v>
      </c>
    </row>
    <row r="505" spans="1:11" s="58" customFormat="1" ht="14.85" customHeight="1" x14ac:dyDescent="0.15">
      <c r="A505" s="154">
        <v>-395952</v>
      </c>
      <c r="B505" s="155">
        <v>48</v>
      </c>
      <c r="C505" s="154">
        <v>262</v>
      </c>
      <c r="D505" s="156" t="s">
        <v>410</v>
      </c>
      <c r="E505" s="157" t="s">
        <v>412</v>
      </c>
      <c r="F505" s="157" t="s">
        <v>416</v>
      </c>
      <c r="G505" s="158">
        <v>-2.1775699999999998</v>
      </c>
      <c r="H505" s="159">
        <v>-1</v>
      </c>
      <c r="I505" s="159">
        <v>0</v>
      </c>
      <c r="J505" s="158">
        <v>0.89310999999999996</v>
      </c>
      <c r="K505" s="157" t="s">
        <v>411</v>
      </c>
    </row>
    <row r="506" spans="1:11" s="58" customFormat="1" ht="14.85" customHeight="1" x14ac:dyDescent="0.15">
      <c r="A506" s="154">
        <v>-395952</v>
      </c>
      <c r="B506" s="155">
        <v>48</v>
      </c>
      <c r="C506" s="154">
        <v>262</v>
      </c>
      <c r="D506" s="156" t="s">
        <v>410</v>
      </c>
      <c r="E506" s="157" t="s">
        <v>412</v>
      </c>
      <c r="F506" s="157" t="s">
        <v>416</v>
      </c>
      <c r="G506" s="158">
        <v>-20.511649999999999</v>
      </c>
      <c r="H506" s="159">
        <v>-2</v>
      </c>
      <c r="I506" s="159">
        <v>1</v>
      </c>
      <c r="J506" s="158">
        <v>5.2326899999999998</v>
      </c>
      <c r="K506" s="157" t="s">
        <v>408</v>
      </c>
    </row>
    <row r="507" spans="1:11" s="58" customFormat="1" ht="14.85" customHeight="1" x14ac:dyDescent="0.15">
      <c r="A507" s="154">
        <v>-395952</v>
      </c>
      <c r="B507" s="155">
        <v>48</v>
      </c>
      <c r="C507" s="154">
        <v>262</v>
      </c>
      <c r="D507" s="156" t="s">
        <v>410</v>
      </c>
      <c r="E507" s="157" t="s">
        <v>417</v>
      </c>
      <c r="F507" s="157" t="s">
        <v>418</v>
      </c>
      <c r="G507" s="158">
        <v>-49.40305</v>
      </c>
      <c r="H507" s="159">
        <v>-2</v>
      </c>
      <c r="I507" s="159">
        <v>0</v>
      </c>
      <c r="J507" s="158">
        <v>0.29104000000000002</v>
      </c>
      <c r="K507" s="157" t="s">
        <v>411</v>
      </c>
    </row>
    <row r="508" spans="1:11" s="58" customFormat="1" ht="14.85" customHeight="1" x14ac:dyDescent="0.15">
      <c r="A508" s="154">
        <v>-395952</v>
      </c>
      <c r="B508" s="155">
        <v>48</v>
      </c>
      <c r="C508" s="154">
        <v>262</v>
      </c>
      <c r="D508" s="156" t="s">
        <v>410</v>
      </c>
      <c r="E508" s="157" t="s">
        <v>417</v>
      </c>
      <c r="F508" s="157" t="s">
        <v>418</v>
      </c>
      <c r="G508" s="158">
        <v>-6.8796400000000002</v>
      </c>
      <c r="H508" s="159">
        <v>0</v>
      </c>
      <c r="I508" s="159">
        <v>0</v>
      </c>
      <c r="J508" s="158">
        <v>4.0282200000000001</v>
      </c>
      <c r="K508" s="157" t="s">
        <v>408</v>
      </c>
    </row>
    <row r="509" spans="1:11" s="58" customFormat="1" ht="14.85" customHeight="1" x14ac:dyDescent="0.15">
      <c r="A509" s="154">
        <v>-395952</v>
      </c>
      <c r="B509" s="155">
        <v>48</v>
      </c>
      <c r="C509" s="154">
        <v>262</v>
      </c>
      <c r="D509" s="156" t="s">
        <v>410</v>
      </c>
      <c r="E509" s="157" t="s">
        <v>417</v>
      </c>
      <c r="F509" s="157" t="s">
        <v>407</v>
      </c>
      <c r="G509" s="158">
        <v>9.8977599999999999</v>
      </c>
      <c r="H509" s="159">
        <v>0</v>
      </c>
      <c r="I509" s="159">
        <v>0</v>
      </c>
      <c r="J509" s="158">
        <v>11.930260000000001</v>
      </c>
      <c r="K509" s="157" t="s">
        <v>411</v>
      </c>
    </row>
    <row r="510" spans="1:11" s="58" customFormat="1" ht="14.85" customHeight="1" x14ac:dyDescent="0.15">
      <c r="A510" s="154">
        <v>-395952</v>
      </c>
      <c r="B510" s="155">
        <v>48</v>
      </c>
      <c r="C510" s="154">
        <v>262</v>
      </c>
      <c r="D510" s="156" t="s">
        <v>410</v>
      </c>
      <c r="E510" s="157" t="s">
        <v>417</v>
      </c>
      <c r="F510" s="157" t="s">
        <v>407</v>
      </c>
      <c r="G510" s="158">
        <v>1.0984799999999999</v>
      </c>
      <c r="H510" s="159">
        <v>0</v>
      </c>
      <c r="I510" s="159">
        <v>0</v>
      </c>
      <c r="J510" s="158">
        <v>1.6148199999999999</v>
      </c>
      <c r="K510" s="157" t="s">
        <v>408</v>
      </c>
    </row>
    <row r="511" spans="1:11" s="58" customFormat="1" ht="14.85" customHeight="1" x14ac:dyDescent="0.15">
      <c r="A511" s="154">
        <v>-395952</v>
      </c>
      <c r="B511" s="155">
        <v>48</v>
      </c>
      <c r="C511" s="154">
        <v>262</v>
      </c>
      <c r="D511" s="156" t="s">
        <v>410</v>
      </c>
      <c r="E511" s="157" t="s">
        <v>419</v>
      </c>
      <c r="F511" s="157" t="s">
        <v>414</v>
      </c>
      <c r="G511" s="158">
        <v>-11.66193</v>
      </c>
      <c r="H511" s="159">
        <v>-1</v>
      </c>
      <c r="I511" s="159">
        <v>0</v>
      </c>
      <c r="J511" s="158">
        <v>69.874889999999994</v>
      </c>
      <c r="K511" s="157" t="s">
        <v>411</v>
      </c>
    </row>
    <row r="512" spans="1:11" s="58" customFormat="1" ht="14.85" customHeight="1" x14ac:dyDescent="0.15">
      <c r="A512" s="154">
        <v>-395952</v>
      </c>
      <c r="B512" s="155">
        <v>48</v>
      </c>
      <c r="C512" s="154">
        <v>262</v>
      </c>
      <c r="D512" s="156" t="s">
        <v>410</v>
      </c>
      <c r="E512" s="157" t="s">
        <v>419</v>
      </c>
      <c r="F512" s="157" t="s">
        <v>414</v>
      </c>
      <c r="G512" s="158">
        <v>13.19754</v>
      </c>
      <c r="H512" s="159">
        <v>-1</v>
      </c>
      <c r="I512" s="159">
        <v>0</v>
      </c>
      <c r="J512" s="158">
        <v>169.98014000000001</v>
      </c>
      <c r="K512" s="157" t="s">
        <v>408</v>
      </c>
    </row>
    <row r="513" spans="1:11" s="58" customFormat="1" ht="14.85" customHeight="1" x14ac:dyDescent="0.15">
      <c r="A513" s="154">
        <v>-395946</v>
      </c>
      <c r="B513" s="155">
        <v>54</v>
      </c>
      <c r="C513" s="154">
        <v>262</v>
      </c>
      <c r="D513" s="156" t="s">
        <v>410</v>
      </c>
      <c r="E513" s="157" t="s">
        <v>412</v>
      </c>
      <c r="F513" s="157" t="s">
        <v>407</v>
      </c>
      <c r="G513" s="158">
        <v>-14.352639999999999</v>
      </c>
      <c r="H513" s="159">
        <v>1</v>
      </c>
      <c r="I513" s="159">
        <v>2</v>
      </c>
      <c r="J513" s="158">
        <v>1.15564</v>
      </c>
      <c r="K513" s="157" t="s">
        <v>411</v>
      </c>
    </row>
    <row r="514" spans="1:11" s="58" customFormat="1" ht="14.85" customHeight="1" x14ac:dyDescent="0.15">
      <c r="A514" s="154">
        <v>-395946</v>
      </c>
      <c r="B514" s="155">
        <v>54</v>
      </c>
      <c r="C514" s="154">
        <v>262</v>
      </c>
      <c r="D514" s="156" t="s">
        <v>410</v>
      </c>
      <c r="E514" s="157" t="s">
        <v>412</v>
      </c>
      <c r="F514" s="157" t="s">
        <v>407</v>
      </c>
      <c r="G514" s="158">
        <v>-8.0199999999999994E-3</v>
      </c>
      <c r="H514" s="159">
        <v>0</v>
      </c>
      <c r="I514" s="159">
        <v>1</v>
      </c>
      <c r="J514" s="158">
        <v>0</v>
      </c>
      <c r="K514" s="157" t="s">
        <v>408</v>
      </c>
    </row>
    <row r="515" spans="1:11" s="58" customFormat="1" ht="14.85" customHeight="1" x14ac:dyDescent="0.15">
      <c r="A515" s="154">
        <v>-395946</v>
      </c>
      <c r="B515" s="155">
        <v>54</v>
      </c>
      <c r="C515" s="154">
        <v>262</v>
      </c>
      <c r="D515" s="156" t="s">
        <v>410</v>
      </c>
      <c r="E515" s="157" t="s">
        <v>412</v>
      </c>
      <c r="F515" s="157" t="s">
        <v>413</v>
      </c>
      <c r="G515" s="158">
        <v>53.778919999999999</v>
      </c>
      <c r="H515" s="159">
        <v>4</v>
      </c>
      <c r="I515" s="159">
        <v>5</v>
      </c>
      <c r="J515" s="158">
        <v>502.96809000000002</v>
      </c>
      <c r="K515" s="157" t="s">
        <v>408</v>
      </c>
    </row>
    <row r="516" spans="1:11" s="58" customFormat="1" ht="14.85" customHeight="1" x14ac:dyDescent="0.15">
      <c r="A516" s="154">
        <v>-395946</v>
      </c>
      <c r="B516" s="155">
        <v>54</v>
      </c>
      <c r="C516" s="154">
        <v>262</v>
      </c>
      <c r="D516" s="156" t="s">
        <v>410</v>
      </c>
      <c r="E516" s="157" t="s">
        <v>412</v>
      </c>
      <c r="F516" s="157" t="s">
        <v>414</v>
      </c>
      <c r="G516" s="158">
        <v>25.224959999999999</v>
      </c>
      <c r="H516" s="159">
        <v>-2</v>
      </c>
      <c r="I516" s="159">
        <v>1</v>
      </c>
      <c r="J516" s="158">
        <v>72.013919999999999</v>
      </c>
      <c r="K516" s="157" t="s">
        <v>411</v>
      </c>
    </row>
    <row r="517" spans="1:11" s="58" customFormat="1" ht="14.85" customHeight="1" x14ac:dyDescent="0.15">
      <c r="A517" s="154">
        <v>-395946</v>
      </c>
      <c r="B517" s="155">
        <v>54</v>
      </c>
      <c r="C517" s="154">
        <v>262</v>
      </c>
      <c r="D517" s="156" t="s">
        <v>410</v>
      </c>
      <c r="E517" s="157" t="s">
        <v>412</v>
      </c>
      <c r="F517" s="157" t="s">
        <v>414</v>
      </c>
      <c r="G517" s="158">
        <v>-1.09E-2</v>
      </c>
      <c r="H517" s="159">
        <v>-2</v>
      </c>
      <c r="I517" s="159">
        <v>0</v>
      </c>
      <c r="J517" s="158">
        <v>0</v>
      </c>
      <c r="K517" s="157" t="s">
        <v>408</v>
      </c>
    </row>
    <row r="518" spans="1:11" s="58" customFormat="1" ht="14.85" customHeight="1" x14ac:dyDescent="0.15">
      <c r="A518" s="154">
        <v>-395946</v>
      </c>
      <c r="B518" s="155">
        <v>54</v>
      </c>
      <c r="C518" s="154">
        <v>262</v>
      </c>
      <c r="D518" s="156" t="s">
        <v>410</v>
      </c>
      <c r="E518" s="157" t="s">
        <v>412</v>
      </c>
      <c r="F518" s="157" t="s">
        <v>415</v>
      </c>
      <c r="G518" s="158">
        <v>28.02</v>
      </c>
      <c r="H518" s="159">
        <v>0</v>
      </c>
      <c r="I518" s="159">
        <v>0</v>
      </c>
      <c r="J518" s="158">
        <v>28.02</v>
      </c>
      <c r="K518" s="157" t="s">
        <v>411</v>
      </c>
    </row>
    <row r="519" spans="1:11" s="58" customFormat="1" ht="14.85" customHeight="1" x14ac:dyDescent="0.15">
      <c r="A519" s="154">
        <v>-395946</v>
      </c>
      <c r="B519" s="155">
        <v>54</v>
      </c>
      <c r="C519" s="154">
        <v>262</v>
      </c>
      <c r="D519" s="156" t="s">
        <v>410</v>
      </c>
      <c r="E519" s="157" t="s">
        <v>412</v>
      </c>
      <c r="F519" s="157" t="s">
        <v>415</v>
      </c>
      <c r="G519" s="158">
        <v>40.659999999999997</v>
      </c>
      <c r="H519" s="159">
        <v>0</v>
      </c>
      <c r="I519" s="159">
        <v>0</v>
      </c>
      <c r="J519" s="158">
        <v>40.659999999999997</v>
      </c>
      <c r="K519" s="157" t="s">
        <v>408</v>
      </c>
    </row>
    <row r="520" spans="1:11" s="58" customFormat="1" ht="14.85" customHeight="1" x14ac:dyDescent="0.15">
      <c r="A520" s="154">
        <v>-395946</v>
      </c>
      <c r="B520" s="155">
        <v>54</v>
      </c>
      <c r="C520" s="154">
        <v>262</v>
      </c>
      <c r="D520" s="156" t="s">
        <v>410</v>
      </c>
      <c r="E520" s="157" t="s">
        <v>412</v>
      </c>
      <c r="F520" s="157" t="s">
        <v>416</v>
      </c>
      <c r="G520" s="158">
        <v>29.813459999999999</v>
      </c>
      <c r="H520" s="159">
        <v>0</v>
      </c>
      <c r="I520" s="159">
        <v>1</v>
      </c>
      <c r="J520" s="158">
        <v>38.419519999999999</v>
      </c>
      <c r="K520" s="157" t="s">
        <v>411</v>
      </c>
    </row>
    <row r="521" spans="1:11" s="58" customFormat="1" ht="14.85" customHeight="1" x14ac:dyDescent="0.15">
      <c r="A521" s="154">
        <v>-395946</v>
      </c>
      <c r="B521" s="155">
        <v>54</v>
      </c>
      <c r="C521" s="154">
        <v>262</v>
      </c>
      <c r="D521" s="156" t="s">
        <v>410</v>
      </c>
      <c r="E521" s="157" t="s">
        <v>412</v>
      </c>
      <c r="F521" s="157" t="s">
        <v>416</v>
      </c>
      <c r="G521" s="158">
        <v>0.5</v>
      </c>
      <c r="H521" s="159">
        <v>0</v>
      </c>
      <c r="I521" s="159">
        <v>0</v>
      </c>
      <c r="J521" s="158">
        <v>0.5</v>
      </c>
      <c r="K521" s="157" t="s">
        <v>408</v>
      </c>
    </row>
    <row r="522" spans="1:11" s="58" customFormat="1" ht="14.85" customHeight="1" x14ac:dyDescent="0.15">
      <c r="A522" s="154">
        <v>-395946</v>
      </c>
      <c r="B522" s="155">
        <v>54</v>
      </c>
      <c r="C522" s="154">
        <v>262</v>
      </c>
      <c r="D522" s="156" t="s">
        <v>410</v>
      </c>
      <c r="E522" s="157" t="s">
        <v>417</v>
      </c>
      <c r="F522" s="157" t="s">
        <v>418</v>
      </c>
      <c r="G522" s="158">
        <v>3.2266599999999999</v>
      </c>
      <c r="H522" s="159">
        <v>1</v>
      </c>
      <c r="I522" s="159">
        <v>1</v>
      </c>
      <c r="J522" s="158">
        <v>3.2266599999999999</v>
      </c>
      <c r="K522" s="157" t="s">
        <v>411</v>
      </c>
    </row>
    <row r="523" spans="1:11" s="58" customFormat="1" ht="14.85" customHeight="1" x14ac:dyDescent="0.15">
      <c r="A523" s="154">
        <v>-395946</v>
      </c>
      <c r="B523" s="155">
        <v>54</v>
      </c>
      <c r="C523" s="154">
        <v>262</v>
      </c>
      <c r="D523" s="156" t="s">
        <v>410</v>
      </c>
      <c r="E523" s="157" t="s">
        <v>417</v>
      </c>
      <c r="F523" s="157" t="s">
        <v>418</v>
      </c>
      <c r="G523" s="158">
        <v>-2.69923</v>
      </c>
      <c r="H523" s="159">
        <v>-1</v>
      </c>
      <c r="I523" s="159">
        <v>0</v>
      </c>
      <c r="J523" s="158">
        <v>0.36</v>
      </c>
      <c r="K523" s="157" t="s">
        <v>408</v>
      </c>
    </row>
    <row r="524" spans="1:11" s="58" customFormat="1" ht="14.85" customHeight="1" x14ac:dyDescent="0.15">
      <c r="A524" s="154">
        <v>-395946</v>
      </c>
      <c r="B524" s="155">
        <v>54</v>
      </c>
      <c r="C524" s="154">
        <v>262</v>
      </c>
      <c r="D524" s="156" t="s">
        <v>410</v>
      </c>
      <c r="E524" s="157" t="s">
        <v>417</v>
      </c>
      <c r="F524" s="157" t="s">
        <v>407</v>
      </c>
      <c r="G524" s="158">
        <v>0.18098</v>
      </c>
      <c r="H524" s="159">
        <v>2</v>
      </c>
      <c r="I524" s="159">
        <v>2</v>
      </c>
      <c r="J524" s="158">
        <v>18.236979999999999</v>
      </c>
      <c r="K524" s="157" t="s">
        <v>411</v>
      </c>
    </row>
    <row r="525" spans="1:11" s="58" customFormat="1" ht="14.85" customHeight="1" x14ac:dyDescent="0.15">
      <c r="A525" s="154">
        <v>-395946</v>
      </c>
      <c r="B525" s="155">
        <v>54</v>
      </c>
      <c r="C525" s="154">
        <v>262</v>
      </c>
      <c r="D525" s="156" t="s">
        <v>410</v>
      </c>
      <c r="E525" s="157" t="s">
        <v>417</v>
      </c>
      <c r="F525" s="157" t="s">
        <v>407</v>
      </c>
      <c r="G525" s="158">
        <v>4.87E-2</v>
      </c>
      <c r="H525" s="159">
        <v>0</v>
      </c>
      <c r="I525" s="159">
        <v>0</v>
      </c>
      <c r="J525" s="158">
        <v>2.0533000000000001</v>
      </c>
      <c r="K525" s="157" t="s">
        <v>408</v>
      </c>
    </row>
    <row r="526" spans="1:11" s="58" customFormat="1" ht="14.85" customHeight="1" x14ac:dyDescent="0.15">
      <c r="A526" s="154">
        <v>-395946</v>
      </c>
      <c r="B526" s="155">
        <v>54</v>
      </c>
      <c r="C526" s="154">
        <v>262</v>
      </c>
      <c r="D526" s="156" t="s">
        <v>410</v>
      </c>
      <c r="E526" s="157" t="s">
        <v>419</v>
      </c>
      <c r="F526" s="157" t="s">
        <v>414</v>
      </c>
      <c r="G526" s="158">
        <v>23.49663</v>
      </c>
      <c r="H526" s="159">
        <v>1</v>
      </c>
      <c r="I526" s="159">
        <v>2</v>
      </c>
      <c r="J526" s="158">
        <v>113.68432</v>
      </c>
      <c r="K526" s="157" t="s">
        <v>411</v>
      </c>
    </row>
    <row r="527" spans="1:11" s="58" customFormat="1" ht="14.85" customHeight="1" x14ac:dyDescent="0.15">
      <c r="A527" s="154">
        <v>-395946</v>
      </c>
      <c r="B527" s="155">
        <v>54</v>
      </c>
      <c r="C527" s="154">
        <v>262</v>
      </c>
      <c r="D527" s="156" t="s">
        <v>410</v>
      </c>
      <c r="E527" s="157" t="s">
        <v>419</v>
      </c>
      <c r="F527" s="157" t="s">
        <v>414</v>
      </c>
      <c r="G527" s="158">
        <v>16.692160000000001</v>
      </c>
      <c r="H527" s="159">
        <v>0</v>
      </c>
      <c r="I527" s="159">
        <v>0</v>
      </c>
      <c r="J527" s="158">
        <v>95.491569999999996</v>
      </c>
      <c r="K527" s="157" t="s">
        <v>408</v>
      </c>
    </row>
    <row r="528" spans="1:11" s="58" customFormat="1" ht="14.85" customHeight="1" x14ac:dyDescent="0.15">
      <c r="A528" s="154">
        <v>-395943</v>
      </c>
      <c r="B528" s="155">
        <v>57</v>
      </c>
      <c r="C528" s="154">
        <v>262</v>
      </c>
      <c r="D528" s="156" t="s">
        <v>410</v>
      </c>
      <c r="E528" s="157" t="s">
        <v>412</v>
      </c>
      <c r="F528" s="157" t="s">
        <v>407</v>
      </c>
      <c r="G528" s="158">
        <v>1.20783</v>
      </c>
      <c r="H528" s="159">
        <v>5</v>
      </c>
      <c r="I528" s="159">
        <v>5</v>
      </c>
      <c r="J528" s="158">
        <v>4.9177099999999996</v>
      </c>
      <c r="K528" s="157" t="s">
        <v>411</v>
      </c>
    </row>
    <row r="529" spans="1:11" s="58" customFormat="1" ht="14.85" customHeight="1" x14ac:dyDescent="0.15">
      <c r="A529" s="154">
        <v>-395943</v>
      </c>
      <c r="B529" s="155">
        <v>57</v>
      </c>
      <c r="C529" s="154">
        <v>262</v>
      </c>
      <c r="D529" s="156" t="s">
        <v>410</v>
      </c>
      <c r="E529" s="157" t="s">
        <v>412</v>
      </c>
      <c r="F529" s="157" t="s">
        <v>407</v>
      </c>
      <c r="G529" s="158">
        <v>-41.581389999999999</v>
      </c>
      <c r="H529" s="159">
        <v>-4</v>
      </c>
      <c r="I529" s="159">
        <v>1</v>
      </c>
      <c r="J529" s="158">
        <v>0.17301</v>
      </c>
      <c r="K529" s="157" t="s">
        <v>408</v>
      </c>
    </row>
    <row r="530" spans="1:11" s="58" customFormat="1" ht="14.85" customHeight="1" x14ac:dyDescent="0.15">
      <c r="A530" s="154">
        <v>-395943</v>
      </c>
      <c r="B530" s="155">
        <v>57</v>
      </c>
      <c r="C530" s="154">
        <v>262</v>
      </c>
      <c r="D530" s="156" t="s">
        <v>410</v>
      </c>
      <c r="E530" s="157" t="s">
        <v>412</v>
      </c>
      <c r="F530" s="157" t="s">
        <v>413</v>
      </c>
      <c r="G530" s="158">
        <v>191.79263</v>
      </c>
      <c r="H530" s="159">
        <v>2</v>
      </c>
      <c r="I530" s="159">
        <v>7</v>
      </c>
      <c r="J530" s="158">
        <v>858.42196000000001</v>
      </c>
      <c r="K530" s="157" t="s">
        <v>408</v>
      </c>
    </row>
    <row r="531" spans="1:11" s="58" customFormat="1" ht="14.85" customHeight="1" x14ac:dyDescent="0.15">
      <c r="A531" s="154">
        <v>-395943</v>
      </c>
      <c r="B531" s="155">
        <v>57</v>
      </c>
      <c r="C531" s="154">
        <v>262</v>
      </c>
      <c r="D531" s="156" t="s">
        <v>410</v>
      </c>
      <c r="E531" s="157" t="s">
        <v>412</v>
      </c>
      <c r="F531" s="157" t="s">
        <v>414</v>
      </c>
      <c r="G531" s="158">
        <v>-11.64138</v>
      </c>
      <c r="H531" s="159">
        <v>-1</v>
      </c>
      <c r="I531" s="159">
        <v>2</v>
      </c>
      <c r="J531" s="158">
        <v>44.165410000000001</v>
      </c>
      <c r="K531" s="157" t="s">
        <v>411</v>
      </c>
    </row>
    <row r="532" spans="1:11" s="58" customFormat="1" ht="14.85" customHeight="1" x14ac:dyDescent="0.15">
      <c r="A532" s="154">
        <v>-395943</v>
      </c>
      <c r="B532" s="155">
        <v>57</v>
      </c>
      <c r="C532" s="154">
        <v>262</v>
      </c>
      <c r="D532" s="156" t="s">
        <v>410</v>
      </c>
      <c r="E532" s="157" t="s">
        <v>412</v>
      </c>
      <c r="F532" s="157" t="s">
        <v>414</v>
      </c>
      <c r="G532" s="158">
        <v>-3.3429000000000002</v>
      </c>
      <c r="H532" s="159">
        <v>-4</v>
      </c>
      <c r="I532" s="159">
        <v>1</v>
      </c>
      <c r="J532" s="158">
        <v>11.844849999999999</v>
      </c>
      <c r="K532" s="157" t="s">
        <v>408</v>
      </c>
    </row>
    <row r="533" spans="1:11" s="58" customFormat="1" ht="14.85" customHeight="1" x14ac:dyDescent="0.15">
      <c r="A533" s="154">
        <v>-395943</v>
      </c>
      <c r="B533" s="155">
        <v>57</v>
      </c>
      <c r="C533" s="154">
        <v>262</v>
      </c>
      <c r="D533" s="156" t="s">
        <v>410</v>
      </c>
      <c r="E533" s="157" t="s">
        <v>412</v>
      </c>
      <c r="F533" s="157" t="s">
        <v>415</v>
      </c>
      <c r="G533" s="158">
        <v>2</v>
      </c>
      <c r="H533" s="159">
        <v>0</v>
      </c>
      <c r="I533" s="159">
        <v>0</v>
      </c>
      <c r="J533" s="158">
        <v>2</v>
      </c>
      <c r="K533" s="157" t="s">
        <v>411</v>
      </c>
    </row>
    <row r="534" spans="1:11" s="58" customFormat="1" ht="14.85" customHeight="1" x14ac:dyDescent="0.15">
      <c r="A534" s="154">
        <v>-395943</v>
      </c>
      <c r="B534" s="155">
        <v>57</v>
      </c>
      <c r="C534" s="154">
        <v>262</v>
      </c>
      <c r="D534" s="156" t="s">
        <v>410</v>
      </c>
      <c r="E534" s="157" t="s">
        <v>412</v>
      </c>
      <c r="F534" s="157" t="s">
        <v>415</v>
      </c>
      <c r="G534" s="158">
        <v>48.82</v>
      </c>
      <c r="H534" s="159">
        <v>0</v>
      </c>
      <c r="I534" s="159">
        <v>0</v>
      </c>
      <c r="J534" s="158">
        <v>49.12</v>
      </c>
      <c r="K534" s="157" t="s">
        <v>408</v>
      </c>
    </row>
    <row r="535" spans="1:11" s="58" customFormat="1" ht="14.85" customHeight="1" x14ac:dyDescent="0.15">
      <c r="A535" s="154">
        <v>-395943</v>
      </c>
      <c r="B535" s="155">
        <v>57</v>
      </c>
      <c r="C535" s="154">
        <v>262</v>
      </c>
      <c r="D535" s="156" t="s">
        <v>410</v>
      </c>
      <c r="E535" s="157" t="s">
        <v>412</v>
      </c>
      <c r="F535" s="157" t="s">
        <v>416</v>
      </c>
      <c r="G535" s="158">
        <v>40.311</v>
      </c>
      <c r="H535" s="159">
        <v>0</v>
      </c>
      <c r="I535" s="159">
        <v>0</v>
      </c>
      <c r="J535" s="158">
        <v>40.311</v>
      </c>
      <c r="K535" s="157" t="s">
        <v>411</v>
      </c>
    </row>
    <row r="536" spans="1:11" s="58" customFormat="1" ht="14.85" customHeight="1" x14ac:dyDescent="0.15">
      <c r="A536" s="154">
        <v>-395943</v>
      </c>
      <c r="B536" s="155">
        <v>57</v>
      </c>
      <c r="C536" s="154">
        <v>262</v>
      </c>
      <c r="D536" s="156" t="s">
        <v>410</v>
      </c>
      <c r="E536" s="157" t="s">
        <v>412</v>
      </c>
      <c r="F536" s="157" t="s">
        <v>416</v>
      </c>
      <c r="G536" s="158">
        <v>-8.3110999999999997</v>
      </c>
      <c r="H536" s="159">
        <v>-1</v>
      </c>
      <c r="I536" s="159">
        <v>0</v>
      </c>
      <c r="J536" s="158">
        <v>4.3845999999999998</v>
      </c>
      <c r="K536" s="157" t="s">
        <v>408</v>
      </c>
    </row>
    <row r="537" spans="1:11" s="58" customFormat="1" ht="14.85" customHeight="1" x14ac:dyDescent="0.15">
      <c r="A537" s="154">
        <v>-395943</v>
      </c>
      <c r="B537" s="155">
        <v>57</v>
      </c>
      <c r="C537" s="154">
        <v>262</v>
      </c>
      <c r="D537" s="156" t="s">
        <v>410</v>
      </c>
      <c r="E537" s="157" t="s">
        <v>417</v>
      </c>
      <c r="F537" s="157" t="s">
        <v>418</v>
      </c>
      <c r="G537" s="158">
        <v>-1.88178</v>
      </c>
      <c r="H537" s="159">
        <v>1</v>
      </c>
      <c r="I537" s="159">
        <v>2</v>
      </c>
      <c r="J537" s="158">
        <v>3.64</v>
      </c>
      <c r="K537" s="157" t="s">
        <v>411</v>
      </c>
    </row>
    <row r="538" spans="1:11" s="58" customFormat="1" ht="14.85" customHeight="1" x14ac:dyDescent="0.15">
      <c r="A538" s="154">
        <v>-395943</v>
      </c>
      <c r="B538" s="155">
        <v>57</v>
      </c>
      <c r="C538" s="154">
        <v>262</v>
      </c>
      <c r="D538" s="156" t="s">
        <v>410</v>
      </c>
      <c r="E538" s="157" t="s">
        <v>417</v>
      </c>
      <c r="F538" s="157" t="s">
        <v>418</v>
      </c>
      <c r="G538" s="158">
        <v>69.264799999999994</v>
      </c>
      <c r="H538" s="159">
        <v>1</v>
      </c>
      <c r="I538" s="159">
        <v>1</v>
      </c>
      <c r="J538" s="158">
        <v>69.264799999999994</v>
      </c>
      <c r="K538" s="157" t="s">
        <v>408</v>
      </c>
    </row>
    <row r="539" spans="1:11" s="58" customFormat="1" ht="14.85" customHeight="1" x14ac:dyDescent="0.15">
      <c r="A539" s="154">
        <v>-395943</v>
      </c>
      <c r="B539" s="155">
        <v>57</v>
      </c>
      <c r="C539" s="154">
        <v>262</v>
      </c>
      <c r="D539" s="156" t="s">
        <v>410</v>
      </c>
      <c r="E539" s="157" t="s">
        <v>417</v>
      </c>
      <c r="F539" s="157" t="s">
        <v>407</v>
      </c>
      <c r="G539" s="158">
        <v>0.16350000000000001</v>
      </c>
      <c r="H539" s="159">
        <v>0</v>
      </c>
      <c r="I539" s="159">
        <v>0</v>
      </c>
      <c r="J539" s="158">
        <v>1.0035000000000001</v>
      </c>
      <c r="K539" s="157" t="s">
        <v>411</v>
      </c>
    </row>
    <row r="540" spans="1:11" s="58" customFormat="1" ht="14.85" customHeight="1" x14ac:dyDescent="0.15">
      <c r="A540" s="154">
        <v>-395943</v>
      </c>
      <c r="B540" s="155">
        <v>57</v>
      </c>
      <c r="C540" s="154">
        <v>262</v>
      </c>
      <c r="D540" s="156" t="s">
        <v>410</v>
      </c>
      <c r="E540" s="157" t="s">
        <v>417</v>
      </c>
      <c r="F540" s="157" t="s">
        <v>407</v>
      </c>
      <c r="G540" s="158">
        <v>9.6200000000000105E-2</v>
      </c>
      <c r="H540" s="159">
        <v>0</v>
      </c>
      <c r="I540" s="159">
        <v>0</v>
      </c>
      <c r="J540" s="158">
        <v>1.12205</v>
      </c>
      <c r="K540" s="157" t="s">
        <v>408</v>
      </c>
    </row>
    <row r="541" spans="1:11" s="58" customFormat="1" ht="14.85" customHeight="1" x14ac:dyDescent="0.15">
      <c r="A541" s="154">
        <v>-395943</v>
      </c>
      <c r="B541" s="155">
        <v>57</v>
      </c>
      <c r="C541" s="154">
        <v>262</v>
      </c>
      <c r="D541" s="156" t="s">
        <v>410</v>
      </c>
      <c r="E541" s="157" t="s">
        <v>419</v>
      </c>
      <c r="F541" s="157" t="s">
        <v>414</v>
      </c>
      <c r="G541" s="158">
        <v>-8.1729000000000003</v>
      </c>
      <c r="H541" s="159">
        <v>-4</v>
      </c>
      <c r="I541" s="159">
        <v>0</v>
      </c>
      <c r="J541" s="158">
        <v>42.476289999999999</v>
      </c>
      <c r="K541" s="157" t="s">
        <v>411</v>
      </c>
    </row>
    <row r="542" spans="1:11" s="58" customFormat="1" ht="14.85" customHeight="1" x14ac:dyDescent="0.15">
      <c r="A542" s="154">
        <v>-395943</v>
      </c>
      <c r="B542" s="155">
        <v>57</v>
      </c>
      <c r="C542" s="154">
        <v>262</v>
      </c>
      <c r="D542" s="156" t="s">
        <v>410</v>
      </c>
      <c r="E542" s="157" t="s">
        <v>419</v>
      </c>
      <c r="F542" s="157" t="s">
        <v>414</v>
      </c>
      <c r="G542" s="158">
        <v>-10.227309999999999</v>
      </c>
      <c r="H542" s="159">
        <v>-1</v>
      </c>
      <c r="I542" s="159">
        <v>0</v>
      </c>
      <c r="J542" s="158">
        <v>62.420059999999999</v>
      </c>
      <c r="K542" s="157" t="s">
        <v>408</v>
      </c>
    </row>
    <row r="543" spans="1:11" s="58" customFormat="1" ht="14.85" customHeight="1" x14ac:dyDescent="0.15">
      <c r="A543" s="154">
        <v>-395943</v>
      </c>
      <c r="B543" s="155">
        <v>58</v>
      </c>
      <c r="C543" s="154">
        <v>262</v>
      </c>
      <c r="D543" s="156" t="s">
        <v>410</v>
      </c>
      <c r="E543" s="157" t="s">
        <v>412</v>
      </c>
      <c r="F543" s="157" t="s">
        <v>407</v>
      </c>
      <c r="G543" s="158">
        <v>-0.04</v>
      </c>
      <c r="H543" s="159">
        <v>0</v>
      </c>
      <c r="I543" s="159">
        <v>0</v>
      </c>
      <c r="J543" s="158">
        <v>0</v>
      </c>
      <c r="K543" s="157" t="s">
        <v>411</v>
      </c>
    </row>
    <row r="544" spans="1:11" s="58" customFormat="1" ht="14.85" customHeight="1" x14ac:dyDescent="0.15">
      <c r="A544" s="154">
        <v>-395943</v>
      </c>
      <c r="B544" s="155">
        <v>58</v>
      </c>
      <c r="C544" s="154">
        <v>262</v>
      </c>
      <c r="D544" s="156" t="s">
        <v>410</v>
      </c>
      <c r="E544" s="157" t="s">
        <v>412</v>
      </c>
      <c r="F544" s="157" t="s">
        <v>407</v>
      </c>
      <c r="G544" s="158">
        <v>1.95</v>
      </c>
      <c r="H544" s="159">
        <v>0</v>
      </c>
      <c r="I544" s="159">
        <v>0</v>
      </c>
      <c r="J544" s="158">
        <v>1.95</v>
      </c>
      <c r="K544" s="157" t="s">
        <v>408</v>
      </c>
    </row>
    <row r="545" spans="1:11" s="58" customFormat="1" ht="14.85" customHeight="1" x14ac:dyDescent="0.15">
      <c r="A545" s="154">
        <v>-395943</v>
      </c>
      <c r="B545" s="155">
        <v>58</v>
      </c>
      <c r="C545" s="154">
        <v>262</v>
      </c>
      <c r="D545" s="156" t="s">
        <v>410</v>
      </c>
      <c r="E545" s="157" t="s">
        <v>412</v>
      </c>
      <c r="F545" s="157" t="s">
        <v>413</v>
      </c>
      <c r="G545" s="158">
        <v>25.04185</v>
      </c>
      <c r="H545" s="159">
        <v>1</v>
      </c>
      <c r="I545" s="159">
        <v>2</v>
      </c>
      <c r="J545" s="158">
        <v>35.595750000000002</v>
      </c>
      <c r="K545" s="157" t="s">
        <v>408</v>
      </c>
    </row>
    <row r="546" spans="1:11" s="58" customFormat="1" ht="14.85" customHeight="1" x14ac:dyDescent="0.15">
      <c r="A546" s="154">
        <v>-395943</v>
      </c>
      <c r="B546" s="155">
        <v>58</v>
      </c>
      <c r="C546" s="154">
        <v>262</v>
      </c>
      <c r="D546" s="156" t="s">
        <v>410</v>
      </c>
      <c r="E546" s="157" t="s">
        <v>412</v>
      </c>
      <c r="F546" s="157" t="s">
        <v>414</v>
      </c>
      <c r="G546" s="158">
        <v>-0.44838</v>
      </c>
      <c r="H546" s="159">
        <v>-1</v>
      </c>
      <c r="I546" s="159">
        <v>0</v>
      </c>
      <c r="J546" s="158">
        <v>3.0000000000000001E-5</v>
      </c>
      <c r="K546" s="157" t="s">
        <v>411</v>
      </c>
    </row>
    <row r="547" spans="1:11" s="58" customFormat="1" ht="14.85" customHeight="1" x14ac:dyDescent="0.15">
      <c r="A547" s="154">
        <v>-395943</v>
      </c>
      <c r="B547" s="155">
        <v>58</v>
      </c>
      <c r="C547" s="154">
        <v>262</v>
      </c>
      <c r="D547" s="156" t="s">
        <v>410</v>
      </c>
      <c r="E547" s="157" t="s">
        <v>412</v>
      </c>
      <c r="F547" s="157" t="s">
        <v>414</v>
      </c>
      <c r="G547" s="158">
        <v>-2.001E-2</v>
      </c>
      <c r="H547" s="159">
        <v>0</v>
      </c>
      <c r="I547" s="159">
        <v>0</v>
      </c>
      <c r="J547" s="158">
        <v>0</v>
      </c>
      <c r="K547" s="157" t="s">
        <v>408</v>
      </c>
    </row>
    <row r="548" spans="1:11" s="58" customFormat="1" ht="14.85" customHeight="1" x14ac:dyDescent="0.15">
      <c r="A548" s="154">
        <v>-395943</v>
      </c>
      <c r="B548" s="155">
        <v>58</v>
      </c>
      <c r="C548" s="154">
        <v>262</v>
      </c>
      <c r="D548" s="156" t="s">
        <v>410</v>
      </c>
      <c r="E548" s="157" t="s">
        <v>412</v>
      </c>
      <c r="F548" s="157" t="s">
        <v>416</v>
      </c>
      <c r="G548" s="158">
        <v>0.495</v>
      </c>
      <c r="H548" s="159">
        <v>0</v>
      </c>
      <c r="I548" s="159">
        <v>0</v>
      </c>
      <c r="J548" s="158">
        <v>0.495</v>
      </c>
      <c r="K548" s="157" t="s">
        <v>411</v>
      </c>
    </row>
    <row r="549" spans="1:11" s="58" customFormat="1" ht="14.85" customHeight="1" x14ac:dyDescent="0.15">
      <c r="A549" s="154">
        <v>-395943</v>
      </c>
      <c r="B549" s="155">
        <v>58</v>
      </c>
      <c r="C549" s="154">
        <v>262</v>
      </c>
      <c r="D549" s="156" t="s">
        <v>410</v>
      </c>
      <c r="E549" s="157" t="s">
        <v>412</v>
      </c>
      <c r="F549" s="157" t="s">
        <v>416</v>
      </c>
      <c r="G549" s="158">
        <v>1.7</v>
      </c>
      <c r="H549" s="159">
        <v>0</v>
      </c>
      <c r="I549" s="159">
        <v>0</v>
      </c>
      <c r="J549" s="158">
        <v>1.7</v>
      </c>
      <c r="K549" s="157" t="s">
        <v>408</v>
      </c>
    </row>
    <row r="550" spans="1:11" s="58" customFormat="1" ht="14.85" customHeight="1" x14ac:dyDescent="0.15">
      <c r="A550" s="154">
        <v>-395943</v>
      </c>
      <c r="B550" s="155">
        <v>58</v>
      </c>
      <c r="C550" s="154">
        <v>262</v>
      </c>
      <c r="D550" s="156" t="s">
        <v>410</v>
      </c>
      <c r="E550" s="157" t="s">
        <v>417</v>
      </c>
      <c r="F550" s="157" t="s">
        <v>418</v>
      </c>
      <c r="G550" s="158">
        <v>2.04</v>
      </c>
      <c r="H550" s="159">
        <v>0</v>
      </c>
      <c r="I550" s="159">
        <v>0</v>
      </c>
      <c r="J550" s="158">
        <v>2.04</v>
      </c>
      <c r="K550" s="157" t="s">
        <v>411</v>
      </c>
    </row>
    <row r="551" spans="1:11" s="58" customFormat="1" ht="14.85" customHeight="1" x14ac:dyDescent="0.15">
      <c r="A551" s="154">
        <v>-395943</v>
      </c>
      <c r="B551" s="155">
        <v>58</v>
      </c>
      <c r="C551" s="154">
        <v>262</v>
      </c>
      <c r="D551" s="156" t="s">
        <v>410</v>
      </c>
      <c r="E551" s="157" t="s">
        <v>417</v>
      </c>
      <c r="F551" s="157" t="s">
        <v>418</v>
      </c>
      <c r="G551" s="158">
        <v>0.96963999999999995</v>
      </c>
      <c r="H551" s="159">
        <v>0</v>
      </c>
      <c r="I551" s="159">
        <v>0</v>
      </c>
      <c r="J551" s="158">
        <v>0.96963999999999995</v>
      </c>
      <c r="K551" s="157" t="s">
        <v>408</v>
      </c>
    </row>
    <row r="552" spans="1:11" s="58" customFormat="1" ht="14.85" customHeight="1" x14ac:dyDescent="0.15">
      <c r="A552" s="154">
        <v>-395943</v>
      </c>
      <c r="B552" s="155">
        <v>58</v>
      </c>
      <c r="C552" s="154">
        <v>262</v>
      </c>
      <c r="D552" s="156" t="s">
        <v>410</v>
      </c>
      <c r="E552" s="157" t="s">
        <v>417</v>
      </c>
      <c r="F552" s="157" t="s">
        <v>407</v>
      </c>
      <c r="G552" s="158">
        <v>0.72199999999999998</v>
      </c>
      <c r="H552" s="159">
        <v>0</v>
      </c>
      <c r="I552" s="159">
        <v>0</v>
      </c>
      <c r="J552" s="158">
        <v>0.75</v>
      </c>
      <c r="K552" s="157" t="s">
        <v>408</v>
      </c>
    </row>
    <row r="553" spans="1:11" s="58" customFormat="1" ht="14.85" customHeight="1" x14ac:dyDescent="0.15">
      <c r="A553" s="154">
        <v>-395943</v>
      </c>
      <c r="B553" s="155">
        <v>58</v>
      </c>
      <c r="C553" s="154">
        <v>262</v>
      </c>
      <c r="D553" s="156" t="s">
        <v>410</v>
      </c>
      <c r="E553" s="157" t="s">
        <v>419</v>
      </c>
      <c r="F553" s="157" t="s">
        <v>414</v>
      </c>
      <c r="G553" s="158">
        <v>-0.79220999999999997</v>
      </c>
      <c r="H553" s="159">
        <v>-1</v>
      </c>
      <c r="I553" s="159">
        <v>1</v>
      </c>
      <c r="J553" s="158">
        <v>6.6258299999999997</v>
      </c>
      <c r="K553" s="157" t="s">
        <v>411</v>
      </c>
    </row>
    <row r="554" spans="1:11" s="58" customFormat="1" ht="14.85" customHeight="1" x14ac:dyDescent="0.15">
      <c r="A554" s="154">
        <v>-395943</v>
      </c>
      <c r="B554" s="155">
        <v>58</v>
      </c>
      <c r="C554" s="154">
        <v>262</v>
      </c>
      <c r="D554" s="156" t="s">
        <v>410</v>
      </c>
      <c r="E554" s="157" t="s">
        <v>419</v>
      </c>
      <c r="F554" s="157" t="s">
        <v>414</v>
      </c>
      <c r="G554" s="158">
        <v>-0.3</v>
      </c>
      <c r="H554" s="159">
        <v>0</v>
      </c>
      <c r="I554" s="159">
        <v>0</v>
      </c>
      <c r="J554" s="158">
        <v>1.2</v>
      </c>
      <c r="K554" s="157" t="s">
        <v>408</v>
      </c>
    </row>
    <row r="555" spans="1:11" s="58" customFormat="1" ht="14.85" customHeight="1" x14ac:dyDescent="0.15">
      <c r="A555" s="154">
        <v>-395943</v>
      </c>
      <c r="B555" s="155">
        <v>59</v>
      </c>
      <c r="C555" s="154">
        <v>262</v>
      </c>
      <c r="D555" s="156" t="s">
        <v>410</v>
      </c>
      <c r="E555" s="157" t="s">
        <v>412</v>
      </c>
      <c r="F555" s="157" t="s">
        <v>407</v>
      </c>
      <c r="G555" s="158">
        <v>0</v>
      </c>
      <c r="H555" s="159">
        <v>1</v>
      </c>
      <c r="I555" s="159">
        <v>1</v>
      </c>
      <c r="J555" s="158">
        <v>0</v>
      </c>
      <c r="K555" s="157" t="s">
        <v>411</v>
      </c>
    </row>
    <row r="556" spans="1:11" s="58" customFormat="1" ht="14.85" customHeight="1" x14ac:dyDescent="0.15">
      <c r="A556" s="154">
        <v>-395943</v>
      </c>
      <c r="B556" s="155">
        <v>59</v>
      </c>
      <c r="C556" s="154">
        <v>262</v>
      </c>
      <c r="D556" s="156" t="s">
        <v>410</v>
      </c>
      <c r="E556" s="157" t="s">
        <v>412</v>
      </c>
      <c r="F556" s="157" t="s">
        <v>407</v>
      </c>
      <c r="G556" s="158">
        <v>0.24323</v>
      </c>
      <c r="H556" s="159">
        <v>0</v>
      </c>
      <c r="I556" s="159">
        <v>1</v>
      </c>
      <c r="J556" s="158">
        <v>1.15628</v>
      </c>
      <c r="K556" s="157" t="s">
        <v>408</v>
      </c>
    </row>
    <row r="557" spans="1:11" s="58" customFormat="1" ht="14.85" customHeight="1" x14ac:dyDescent="0.15">
      <c r="A557" s="154">
        <v>-395943</v>
      </c>
      <c r="B557" s="155">
        <v>59</v>
      </c>
      <c r="C557" s="154">
        <v>262</v>
      </c>
      <c r="D557" s="156" t="s">
        <v>410</v>
      </c>
      <c r="E557" s="157" t="s">
        <v>412</v>
      </c>
      <c r="F557" s="157" t="s">
        <v>413</v>
      </c>
      <c r="G557" s="158">
        <v>-29.599509999999999</v>
      </c>
      <c r="H557" s="159">
        <v>0</v>
      </c>
      <c r="I557" s="159">
        <v>0</v>
      </c>
      <c r="J557" s="158">
        <v>6.2004900000000003</v>
      </c>
      <c r="K557" s="157" t="s">
        <v>408</v>
      </c>
    </row>
    <row r="558" spans="1:11" s="58" customFormat="1" ht="14.85" customHeight="1" x14ac:dyDescent="0.15">
      <c r="A558" s="154">
        <v>-395943</v>
      </c>
      <c r="B558" s="155">
        <v>59</v>
      </c>
      <c r="C558" s="154">
        <v>262</v>
      </c>
      <c r="D558" s="156" t="s">
        <v>410</v>
      </c>
      <c r="E558" s="157" t="s">
        <v>412</v>
      </c>
      <c r="F558" s="157" t="s">
        <v>414</v>
      </c>
      <c r="G558" s="158">
        <v>5.5120000000000002E-2</v>
      </c>
      <c r="H558" s="159">
        <v>-1</v>
      </c>
      <c r="I558" s="159">
        <v>0</v>
      </c>
      <c r="J558" s="158">
        <v>0.29021999999999998</v>
      </c>
      <c r="K558" s="157" t="s">
        <v>411</v>
      </c>
    </row>
    <row r="559" spans="1:11" s="58" customFormat="1" ht="14.85" customHeight="1" x14ac:dyDescent="0.15">
      <c r="A559" s="154">
        <v>-395943</v>
      </c>
      <c r="B559" s="155">
        <v>59</v>
      </c>
      <c r="C559" s="154">
        <v>262</v>
      </c>
      <c r="D559" s="156" t="s">
        <v>410</v>
      </c>
      <c r="E559" s="157" t="s">
        <v>412</v>
      </c>
      <c r="F559" s="157" t="s">
        <v>414</v>
      </c>
      <c r="G559" s="158">
        <v>-19.003900000000002</v>
      </c>
      <c r="H559" s="159">
        <v>0</v>
      </c>
      <c r="I559" s="159">
        <v>0</v>
      </c>
      <c r="J559" s="158">
        <v>1</v>
      </c>
      <c r="K559" s="157" t="s">
        <v>408</v>
      </c>
    </row>
    <row r="560" spans="1:11" s="58" customFormat="1" ht="14.85" customHeight="1" x14ac:dyDescent="0.15">
      <c r="A560" s="154">
        <v>-395943</v>
      </c>
      <c r="B560" s="155">
        <v>59</v>
      </c>
      <c r="C560" s="154">
        <v>262</v>
      </c>
      <c r="D560" s="156" t="s">
        <v>410</v>
      </c>
      <c r="E560" s="157" t="s">
        <v>412</v>
      </c>
      <c r="F560" s="157" t="s">
        <v>415</v>
      </c>
      <c r="G560" s="158">
        <v>0.06</v>
      </c>
      <c r="H560" s="159">
        <v>0</v>
      </c>
      <c r="I560" s="159">
        <v>0</v>
      </c>
      <c r="J560" s="158">
        <v>0.06</v>
      </c>
      <c r="K560" s="157" t="s">
        <v>411</v>
      </c>
    </row>
    <row r="561" spans="1:11" s="58" customFormat="1" ht="14.85" customHeight="1" x14ac:dyDescent="0.15">
      <c r="A561" s="154">
        <v>-395943</v>
      </c>
      <c r="B561" s="155">
        <v>59</v>
      </c>
      <c r="C561" s="154">
        <v>262</v>
      </c>
      <c r="D561" s="156" t="s">
        <v>410</v>
      </c>
      <c r="E561" s="157" t="s">
        <v>412</v>
      </c>
      <c r="F561" s="157" t="s">
        <v>416</v>
      </c>
      <c r="G561" s="158">
        <v>38.08</v>
      </c>
      <c r="H561" s="159">
        <v>1</v>
      </c>
      <c r="I561" s="159">
        <v>1</v>
      </c>
      <c r="J561" s="158">
        <v>38.08</v>
      </c>
      <c r="K561" s="157" t="s">
        <v>411</v>
      </c>
    </row>
    <row r="562" spans="1:11" s="58" customFormat="1" ht="14.85" customHeight="1" x14ac:dyDescent="0.15">
      <c r="A562" s="154">
        <v>-395943</v>
      </c>
      <c r="B562" s="155">
        <v>59</v>
      </c>
      <c r="C562" s="154">
        <v>262</v>
      </c>
      <c r="D562" s="156" t="s">
        <v>410</v>
      </c>
      <c r="E562" s="157" t="s">
        <v>412</v>
      </c>
      <c r="F562" s="157" t="s">
        <v>416</v>
      </c>
      <c r="G562" s="158">
        <v>49.304020000000001</v>
      </c>
      <c r="H562" s="159">
        <v>0</v>
      </c>
      <c r="I562" s="159">
        <v>0</v>
      </c>
      <c r="J562" s="158">
        <v>49.304020000000001</v>
      </c>
      <c r="K562" s="157" t="s">
        <v>408</v>
      </c>
    </row>
    <row r="563" spans="1:11" s="58" customFormat="1" ht="14.85" customHeight="1" x14ac:dyDescent="0.15">
      <c r="A563" s="154">
        <v>-395943</v>
      </c>
      <c r="B563" s="155">
        <v>59</v>
      </c>
      <c r="C563" s="154">
        <v>262</v>
      </c>
      <c r="D563" s="156" t="s">
        <v>410</v>
      </c>
      <c r="E563" s="157" t="s">
        <v>417</v>
      </c>
      <c r="F563" s="157" t="s">
        <v>418</v>
      </c>
      <c r="G563" s="158">
        <v>0.6</v>
      </c>
      <c r="H563" s="159">
        <v>0</v>
      </c>
      <c r="I563" s="159">
        <v>0</v>
      </c>
      <c r="J563" s="158">
        <v>0.6</v>
      </c>
      <c r="K563" s="157" t="s">
        <v>411</v>
      </c>
    </row>
    <row r="564" spans="1:11" s="58" customFormat="1" ht="14.85" customHeight="1" x14ac:dyDescent="0.15">
      <c r="A564" s="154">
        <v>-395943</v>
      </c>
      <c r="B564" s="155">
        <v>59</v>
      </c>
      <c r="C564" s="154">
        <v>262</v>
      </c>
      <c r="D564" s="156" t="s">
        <v>410</v>
      </c>
      <c r="E564" s="157" t="s">
        <v>417</v>
      </c>
      <c r="F564" s="157" t="s">
        <v>418</v>
      </c>
      <c r="G564" s="158">
        <v>1.8</v>
      </c>
      <c r="H564" s="159">
        <v>0</v>
      </c>
      <c r="I564" s="159">
        <v>0</v>
      </c>
      <c r="J564" s="158">
        <v>1.8</v>
      </c>
      <c r="K564" s="157" t="s">
        <v>408</v>
      </c>
    </row>
    <row r="565" spans="1:11" s="58" customFormat="1" ht="14.85" customHeight="1" x14ac:dyDescent="0.15">
      <c r="A565" s="154">
        <v>-395943</v>
      </c>
      <c r="B565" s="155">
        <v>59</v>
      </c>
      <c r="C565" s="154">
        <v>262</v>
      </c>
      <c r="D565" s="156" t="s">
        <v>410</v>
      </c>
      <c r="E565" s="157" t="s">
        <v>419</v>
      </c>
      <c r="F565" s="157" t="s">
        <v>414</v>
      </c>
      <c r="G565" s="158">
        <v>20.86177</v>
      </c>
      <c r="H565" s="159">
        <v>0</v>
      </c>
      <c r="I565" s="159">
        <v>0</v>
      </c>
      <c r="J565" s="158">
        <v>40.783999999999999</v>
      </c>
      <c r="K565" s="157" t="s">
        <v>411</v>
      </c>
    </row>
    <row r="566" spans="1:11" s="58" customFormat="1" ht="14.85" customHeight="1" x14ac:dyDescent="0.15">
      <c r="A566" s="154">
        <v>-395943</v>
      </c>
      <c r="B566" s="155">
        <v>59</v>
      </c>
      <c r="C566" s="154">
        <v>262</v>
      </c>
      <c r="D566" s="156" t="s">
        <v>410</v>
      </c>
      <c r="E566" s="157" t="s">
        <v>419</v>
      </c>
      <c r="F566" s="157" t="s">
        <v>414</v>
      </c>
      <c r="G566" s="158">
        <v>-4.4359400000000004</v>
      </c>
      <c r="H566" s="159">
        <v>0</v>
      </c>
      <c r="I566" s="159">
        <v>0</v>
      </c>
      <c r="J566" s="158">
        <v>35.963059999999999</v>
      </c>
      <c r="K566" s="157" t="s">
        <v>408</v>
      </c>
    </row>
    <row r="567" spans="1:11" s="58" customFormat="1" ht="14.85" customHeight="1" x14ac:dyDescent="0.15">
      <c r="A567" s="154">
        <v>-395940</v>
      </c>
      <c r="B567" s="155">
        <v>60</v>
      </c>
      <c r="C567" s="154">
        <v>262</v>
      </c>
      <c r="D567" s="156" t="s">
        <v>410</v>
      </c>
      <c r="E567" s="157" t="s">
        <v>412</v>
      </c>
      <c r="F567" s="157" t="s">
        <v>407</v>
      </c>
      <c r="G567" s="158">
        <v>15.53884</v>
      </c>
      <c r="H567" s="159">
        <v>-2</v>
      </c>
      <c r="I567" s="159">
        <v>5</v>
      </c>
      <c r="J567" s="158">
        <v>41.692279999999997</v>
      </c>
      <c r="K567" s="157" t="s">
        <v>411</v>
      </c>
    </row>
    <row r="568" spans="1:11" s="58" customFormat="1" ht="14.85" customHeight="1" x14ac:dyDescent="0.15">
      <c r="A568" s="154">
        <v>-395940</v>
      </c>
      <c r="B568" s="155">
        <v>60</v>
      </c>
      <c r="C568" s="154">
        <v>262</v>
      </c>
      <c r="D568" s="156" t="s">
        <v>410</v>
      </c>
      <c r="E568" s="157" t="s">
        <v>412</v>
      </c>
      <c r="F568" s="157" t="s">
        <v>407</v>
      </c>
      <c r="G568" s="158">
        <v>-40.588509999999999</v>
      </c>
      <c r="H568" s="159">
        <v>-7</v>
      </c>
      <c r="I568" s="159">
        <v>3</v>
      </c>
      <c r="J568" s="158">
        <v>8.9064200000000007</v>
      </c>
      <c r="K568" s="157" t="s">
        <v>408</v>
      </c>
    </row>
    <row r="569" spans="1:11" s="58" customFormat="1" ht="14.85" customHeight="1" x14ac:dyDescent="0.15">
      <c r="A569" s="154">
        <v>-395940</v>
      </c>
      <c r="B569" s="155">
        <v>60</v>
      </c>
      <c r="C569" s="154">
        <v>262</v>
      </c>
      <c r="D569" s="156" t="s">
        <v>410</v>
      </c>
      <c r="E569" s="157" t="s">
        <v>412</v>
      </c>
      <c r="F569" s="157" t="s">
        <v>413</v>
      </c>
      <c r="G569" s="158">
        <v>-564.06074999999998</v>
      </c>
      <c r="H569" s="159">
        <v>-4</v>
      </c>
      <c r="I569" s="159">
        <v>5</v>
      </c>
      <c r="J569" s="158">
        <v>2236.9165600000001</v>
      </c>
      <c r="K569" s="157" t="s">
        <v>408</v>
      </c>
    </row>
    <row r="570" spans="1:11" s="58" customFormat="1" ht="14.85" customHeight="1" x14ac:dyDescent="0.15">
      <c r="A570" s="154">
        <v>-395940</v>
      </c>
      <c r="B570" s="155">
        <v>60</v>
      </c>
      <c r="C570" s="154">
        <v>262</v>
      </c>
      <c r="D570" s="156" t="s">
        <v>410</v>
      </c>
      <c r="E570" s="157" t="s">
        <v>412</v>
      </c>
      <c r="F570" s="157" t="s">
        <v>414</v>
      </c>
      <c r="G570" s="158">
        <v>4.3750600000000004</v>
      </c>
      <c r="H570" s="159">
        <v>-8</v>
      </c>
      <c r="I570" s="159">
        <v>6</v>
      </c>
      <c r="J570" s="158">
        <v>122.23009</v>
      </c>
      <c r="K570" s="157" t="s">
        <v>411</v>
      </c>
    </row>
    <row r="571" spans="1:11" s="58" customFormat="1" ht="14.85" customHeight="1" x14ac:dyDescent="0.15">
      <c r="A571" s="154">
        <v>-395940</v>
      </c>
      <c r="B571" s="155">
        <v>60</v>
      </c>
      <c r="C571" s="154">
        <v>262</v>
      </c>
      <c r="D571" s="156" t="s">
        <v>410</v>
      </c>
      <c r="E571" s="157" t="s">
        <v>412</v>
      </c>
      <c r="F571" s="157" t="s">
        <v>414</v>
      </c>
      <c r="G571" s="158">
        <v>-18.279039999999998</v>
      </c>
      <c r="H571" s="159">
        <v>-3</v>
      </c>
      <c r="I571" s="159">
        <v>1</v>
      </c>
      <c r="J571" s="158">
        <v>287.08350000000002</v>
      </c>
      <c r="K571" s="157" t="s">
        <v>408</v>
      </c>
    </row>
    <row r="572" spans="1:11" s="58" customFormat="1" ht="14.85" customHeight="1" x14ac:dyDescent="0.15">
      <c r="A572" s="154">
        <v>-395940</v>
      </c>
      <c r="B572" s="155">
        <v>60</v>
      </c>
      <c r="C572" s="154">
        <v>262</v>
      </c>
      <c r="D572" s="156" t="s">
        <v>410</v>
      </c>
      <c r="E572" s="157" t="s">
        <v>412</v>
      </c>
      <c r="F572" s="157" t="s">
        <v>415</v>
      </c>
      <c r="G572" s="158">
        <v>5.76</v>
      </c>
      <c r="H572" s="159">
        <v>0</v>
      </c>
      <c r="I572" s="159">
        <v>0</v>
      </c>
      <c r="J572" s="158">
        <v>15.84</v>
      </c>
      <c r="K572" s="157" t="s">
        <v>411</v>
      </c>
    </row>
    <row r="573" spans="1:11" s="58" customFormat="1" ht="14.85" customHeight="1" x14ac:dyDescent="0.15">
      <c r="A573" s="154">
        <v>-395940</v>
      </c>
      <c r="B573" s="155">
        <v>60</v>
      </c>
      <c r="C573" s="154">
        <v>262</v>
      </c>
      <c r="D573" s="156" t="s">
        <v>410</v>
      </c>
      <c r="E573" s="157" t="s">
        <v>412</v>
      </c>
      <c r="F573" s="157" t="s">
        <v>415</v>
      </c>
      <c r="G573" s="158">
        <v>51.28</v>
      </c>
      <c r="H573" s="159">
        <v>0</v>
      </c>
      <c r="I573" s="159">
        <v>0</v>
      </c>
      <c r="J573" s="158">
        <v>80.52</v>
      </c>
      <c r="K573" s="157" t="s">
        <v>408</v>
      </c>
    </row>
    <row r="574" spans="1:11" s="58" customFormat="1" ht="14.85" customHeight="1" x14ac:dyDescent="0.15">
      <c r="A574" s="154">
        <v>-395940</v>
      </c>
      <c r="B574" s="155">
        <v>60</v>
      </c>
      <c r="C574" s="154">
        <v>262</v>
      </c>
      <c r="D574" s="156" t="s">
        <v>410</v>
      </c>
      <c r="E574" s="157" t="s">
        <v>412</v>
      </c>
      <c r="F574" s="157" t="s">
        <v>416</v>
      </c>
      <c r="G574" s="158">
        <v>45.87144</v>
      </c>
      <c r="H574" s="159">
        <v>-2</v>
      </c>
      <c r="I574" s="159">
        <v>0</v>
      </c>
      <c r="J574" s="158">
        <v>61.675080000000001</v>
      </c>
      <c r="K574" s="157" t="s">
        <v>411</v>
      </c>
    </row>
    <row r="575" spans="1:11" s="58" customFormat="1" ht="14.85" customHeight="1" x14ac:dyDescent="0.15">
      <c r="A575" s="154">
        <v>-395940</v>
      </c>
      <c r="B575" s="155">
        <v>60</v>
      </c>
      <c r="C575" s="154">
        <v>262</v>
      </c>
      <c r="D575" s="156" t="s">
        <v>410</v>
      </c>
      <c r="E575" s="157" t="s">
        <v>412</v>
      </c>
      <c r="F575" s="157" t="s">
        <v>416</v>
      </c>
      <c r="G575" s="158">
        <v>29.31653</v>
      </c>
      <c r="H575" s="159">
        <v>-1</v>
      </c>
      <c r="I575" s="159">
        <v>0</v>
      </c>
      <c r="J575" s="158">
        <v>36.731529999999999</v>
      </c>
      <c r="K575" s="157" t="s">
        <v>408</v>
      </c>
    </row>
    <row r="576" spans="1:11" s="58" customFormat="1" ht="14.85" customHeight="1" x14ac:dyDescent="0.15">
      <c r="A576" s="154">
        <v>-395940</v>
      </c>
      <c r="B576" s="155">
        <v>60</v>
      </c>
      <c r="C576" s="154">
        <v>262</v>
      </c>
      <c r="D576" s="156" t="s">
        <v>410</v>
      </c>
      <c r="E576" s="157" t="s">
        <v>417</v>
      </c>
      <c r="F576" s="157" t="s">
        <v>418</v>
      </c>
      <c r="G576" s="158">
        <v>-132.29364000000001</v>
      </c>
      <c r="H576" s="159">
        <v>0</v>
      </c>
      <c r="I576" s="159">
        <v>3</v>
      </c>
      <c r="J576" s="158">
        <v>164.74256</v>
      </c>
      <c r="K576" s="157" t="s">
        <v>411</v>
      </c>
    </row>
    <row r="577" spans="1:11" s="58" customFormat="1" ht="14.85" customHeight="1" x14ac:dyDescent="0.15">
      <c r="A577" s="154">
        <v>-395940</v>
      </c>
      <c r="B577" s="155">
        <v>60</v>
      </c>
      <c r="C577" s="154">
        <v>262</v>
      </c>
      <c r="D577" s="156" t="s">
        <v>410</v>
      </c>
      <c r="E577" s="157" t="s">
        <v>417</v>
      </c>
      <c r="F577" s="157" t="s">
        <v>418</v>
      </c>
      <c r="G577" s="158">
        <v>-41.779240000000001</v>
      </c>
      <c r="H577" s="159">
        <v>-4</v>
      </c>
      <c r="I577" s="159">
        <v>1</v>
      </c>
      <c r="J577" s="158">
        <v>164.89961</v>
      </c>
      <c r="K577" s="157" t="s">
        <v>408</v>
      </c>
    </row>
    <row r="578" spans="1:11" s="58" customFormat="1" ht="14.85" customHeight="1" x14ac:dyDescent="0.15">
      <c r="A578" s="154">
        <v>-395940</v>
      </c>
      <c r="B578" s="155">
        <v>60</v>
      </c>
      <c r="C578" s="154">
        <v>262</v>
      </c>
      <c r="D578" s="156" t="s">
        <v>410</v>
      </c>
      <c r="E578" s="157" t="s">
        <v>417</v>
      </c>
      <c r="F578" s="157" t="s">
        <v>407</v>
      </c>
      <c r="G578" s="158">
        <v>3.1990799999999999</v>
      </c>
      <c r="H578" s="159">
        <v>0</v>
      </c>
      <c r="I578" s="159">
        <v>0</v>
      </c>
      <c r="J578" s="158">
        <v>57.427689999999998</v>
      </c>
      <c r="K578" s="157" t="s">
        <v>411</v>
      </c>
    </row>
    <row r="579" spans="1:11" s="58" customFormat="1" ht="14.85" customHeight="1" x14ac:dyDescent="0.15">
      <c r="A579" s="154">
        <v>-395940</v>
      </c>
      <c r="B579" s="155">
        <v>60</v>
      </c>
      <c r="C579" s="154">
        <v>262</v>
      </c>
      <c r="D579" s="156" t="s">
        <v>410</v>
      </c>
      <c r="E579" s="157" t="s">
        <v>417</v>
      </c>
      <c r="F579" s="157" t="s">
        <v>407</v>
      </c>
      <c r="G579" s="158">
        <v>-48.87603</v>
      </c>
      <c r="H579" s="159">
        <v>-2</v>
      </c>
      <c r="I579" s="159">
        <v>2</v>
      </c>
      <c r="J579" s="158">
        <v>92.503420000000006</v>
      </c>
      <c r="K579" s="157" t="s">
        <v>408</v>
      </c>
    </row>
    <row r="580" spans="1:11" s="58" customFormat="1" ht="14.85" customHeight="1" x14ac:dyDescent="0.15">
      <c r="A580" s="154">
        <v>-395940</v>
      </c>
      <c r="B580" s="155">
        <v>60</v>
      </c>
      <c r="C580" s="154">
        <v>262</v>
      </c>
      <c r="D580" s="156" t="s">
        <v>410</v>
      </c>
      <c r="E580" s="157" t="s">
        <v>419</v>
      </c>
      <c r="F580" s="157" t="s">
        <v>414</v>
      </c>
      <c r="G580" s="158">
        <v>48.609529999999999</v>
      </c>
      <c r="H580" s="159">
        <v>-8</v>
      </c>
      <c r="I580" s="159">
        <v>0</v>
      </c>
      <c r="J580" s="158">
        <v>433.01452</v>
      </c>
      <c r="K580" s="157" t="s">
        <v>411</v>
      </c>
    </row>
    <row r="581" spans="1:11" s="58" customFormat="1" ht="14.85" customHeight="1" x14ac:dyDescent="0.15">
      <c r="A581" s="154">
        <v>-395940</v>
      </c>
      <c r="B581" s="155">
        <v>60</v>
      </c>
      <c r="C581" s="154">
        <v>262</v>
      </c>
      <c r="D581" s="156" t="s">
        <v>410</v>
      </c>
      <c r="E581" s="157" t="s">
        <v>419</v>
      </c>
      <c r="F581" s="157" t="s">
        <v>414</v>
      </c>
      <c r="G581" s="158">
        <v>26.171559999999999</v>
      </c>
      <c r="H581" s="159">
        <v>-1</v>
      </c>
      <c r="I581" s="159">
        <v>1</v>
      </c>
      <c r="J581" s="158">
        <v>238.33793</v>
      </c>
      <c r="K581" s="157" t="s">
        <v>408</v>
      </c>
    </row>
    <row r="582" spans="1:11" s="58" customFormat="1" ht="14.85" customHeight="1" x14ac:dyDescent="0.15">
      <c r="A582" s="154">
        <v>-395936</v>
      </c>
      <c r="B582" s="155">
        <v>64</v>
      </c>
      <c r="C582" s="154">
        <v>262</v>
      </c>
      <c r="D582" s="156" t="s">
        <v>410</v>
      </c>
      <c r="E582" s="157" t="s">
        <v>412</v>
      </c>
      <c r="F582" s="157" t="s">
        <v>407</v>
      </c>
      <c r="G582" s="158">
        <v>-3.1001099999999999</v>
      </c>
      <c r="H582" s="159">
        <v>2</v>
      </c>
      <c r="I582" s="159">
        <v>2</v>
      </c>
      <c r="J582" s="158">
        <v>13.482570000000001</v>
      </c>
      <c r="K582" s="157" t="s">
        <v>411</v>
      </c>
    </row>
    <row r="583" spans="1:11" s="58" customFormat="1" ht="14.85" customHeight="1" x14ac:dyDescent="0.15">
      <c r="A583" s="154">
        <v>-395936</v>
      </c>
      <c r="B583" s="155">
        <v>64</v>
      </c>
      <c r="C583" s="154">
        <v>262</v>
      </c>
      <c r="D583" s="156" t="s">
        <v>410</v>
      </c>
      <c r="E583" s="157" t="s">
        <v>412</v>
      </c>
      <c r="F583" s="157" t="s">
        <v>407</v>
      </c>
      <c r="G583" s="158">
        <v>-2.1835300000000002</v>
      </c>
      <c r="H583" s="159">
        <v>0</v>
      </c>
      <c r="I583" s="159">
        <v>0</v>
      </c>
      <c r="J583" s="158">
        <v>5.4798900000000001</v>
      </c>
      <c r="K583" s="157" t="s">
        <v>408</v>
      </c>
    </row>
    <row r="584" spans="1:11" s="58" customFormat="1" ht="14.85" customHeight="1" x14ac:dyDescent="0.15">
      <c r="A584" s="154">
        <v>-395936</v>
      </c>
      <c r="B584" s="155">
        <v>64</v>
      </c>
      <c r="C584" s="154">
        <v>262</v>
      </c>
      <c r="D584" s="156" t="s">
        <v>410</v>
      </c>
      <c r="E584" s="157" t="s">
        <v>412</v>
      </c>
      <c r="F584" s="157" t="s">
        <v>413</v>
      </c>
      <c r="G584" s="158">
        <v>215.08599000000001</v>
      </c>
      <c r="H584" s="159">
        <v>1</v>
      </c>
      <c r="I584" s="159">
        <v>4</v>
      </c>
      <c r="J584" s="158">
        <v>655.49311</v>
      </c>
      <c r="K584" s="157" t="s">
        <v>408</v>
      </c>
    </row>
    <row r="585" spans="1:11" s="58" customFormat="1" ht="14.85" customHeight="1" x14ac:dyDescent="0.15">
      <c r="A585" s="154">
        <v>-395936</v>
      </c>
      <c r="B585" s="155">
        <v>64</v>
      </c>
      <c r="C585" s="154">
        <v>262</v>
      </c>
      <c r="D585" s="156" t="s">
        <v>410</v>
      </c>
      <c r="E585" s="157" t="s">
        <v>412</v>
      </c>
      <c r="F585" s="157" t="s">
        <v>414</v>
      </c>
      <c r="G585" s="158">
        <v>5.2011099999999999</v>
      </c>
      <c r="H585" s="159">
        <v>1</v>
      </c>
      <c r="I585" s="159">
        <v>2</v>
      </c>
      <c r="J585" s="158">
        <v>33.811340000000001</v>
      </c>
      <c r="K585" s="157" t="s">
        <v>411</v>
      </c>
    </row>
    <row r="586" spans="1:11" s="58" customFormat="1" ht="14.85" customHeight="1" x14ac:dyDescent="0.15">
      <c r="A586" s="154">
        <v>-395936</v>
      </c>
      <c r="B586" s="155">
        <v>64</v>
      </c>
      <c r="C586" s="154">
        <v>262</v>
      </c>
      <c r="D586" s="156" t="s">
        <v>410</v>
      </c>
      <c r="E586" s="157" t="s">
        <v>412</v>
      </c>
      <c r="F586" s="157" t="s">
        <v>414</v>
      </c>
      <c r="G586" s="158">
        <v>8.6451100000000007</v>
      </c>
      <c r="H586" s="159">
        <v>0</v>
      </c>
      <c r="I586" s="159">
        <v>1</v>
      </c>
      <c r="J586" s="158">
        <v>19.7</v>
      </c>
      <c r="K586" s="157" t="s">
        <v>408</v>
      </c>
    </row>
    <row r="587" spans="1:11" s="58" customFormat="1" ht="14.85" customHeight="1" x14ac:dyDescent="0.15">
      <c r="A587" s="154">
        <v>-395936</v>
      </c>
      <c r="B587" s="155">
        <v>64</v>
      </c>
      <c r="C587" s="154">
        <v>262</v>
      </c>
      <c r="D587" s="156" t="s">
        <v>410</v>
      </c>
      <c r="E587" s="157" t="s">
        <v>412</v>
      </c>
      <c r="F587" s="157" t="s">
        <v>415</v>
      </c>
      <c r="G587" s="158">
        <v>54.92</v>
      </c>
      <c r="H587" s="159">
        <v>0</v>
      </c>
      <c r="I587" s="159">
        <v>0</v>
      </c>
      <c r="J587" s="158">
        <v>54.92</v>
      </c>
      <c r="K587" s="157" t="s">
        <v>408</v>
      </c>
    </row>
    <row r="588" spans="1:11" s="58" customFormat="1" ht="14.85" customHeight="1" x14ac:dyDescent="0.15">
      <c r="A588" s="154">
        <v>-395936</v>
      </c>
      <c r="B588" s="155">
        <v>64</v>
      </c>
      <c r="C588" s="154">
        <v>262</v>
      </c>
      <c r="D588" s="156" t="s">
        <v>410</v>
      </c>
      <c r="E588" s="157" t="s">
        <v>412</v>
      </c>
      <c r="F588" s="157" t="s">
        <v>416</v>
      </c>
      <c r="G588" s="158">
        <v>4.468</v>
      </c>
      <c r="H588" s="159">
        <v>0</v>
      </c>
      <c r="I588" s="159">
        <v>0</v>
      </c>
      <c r="J588" s="158">
        <v>4.468</v>
      </c>
      <c r="K588" s="157" t="s">
        <v>411</v>
      </c>
    </row>
    <row r="589" spans="1:11" s="58" customFormat="1" ht="14.85" customHeight="1" x14ac:dyDescent="0.15">
      <c r="A589" s="154">
        <v>-395936</v>
      </c>
      <c r="B589" s="155">
        <v>64</v>
      </c>
      <c r="C589" s="154">
        <v>262</v>
      </c>
      <c r="D589" s="156" t="s">
        <v>410</v>
      </c>
      <c r="E589" s="157" t="s">
        <v>412</v>
      </c>
      <c r="F589" s="157" t="s">
        <v>416</v>
      </c>
      <c r="G589" s="158">
        <v>-21.18365</v>
      </c>
      <c r="H589" s="159">
        <v>-1</v>
      </c>
      <c r="I589" s="159">
        <v>0</v>
      </c>
      <c r="J589" s="158">
        <v>11.93113</v>
      </c>
      <c r="K589" s="157" t="s">
        <v>408</v>
      </c>
    </row>
    <row r="590" spans="1:11" s="58" customFormat="1" ht="14.85" customHeight="1" x14ac:dyDescent="0.15">
      <c r="A590" s="154">
        <v>-395936</v>
      </c>
      <c r="B590" s="155">
        <v>64</v>
      </c>
      <c r="C590" s="154">
        <v>262</v>
      </c>
      <c r="D590" s="156" t="s">
        <v>410</v>
      </c>
      <c r="E590" s="157" t="s">
        <v>417</v>
      </c>
      <c r="F590" s="157" t="s">
        <v>418</v>
      </c>
      <c r="G590" s="158">
        <v>1.2696000000000001</v>
      </c>
      <c r="H590" s="159">
        <v>0</v>
      </c>
      <c r="I590" s="159">
        <v>0</v>
      </c>
      <c r="J590" s="158">
        <v>1.2696000000000001</v>
      </c>
      <c r="K590" s="157" t="s">
        <v>411</v>
      </c>
    </row>
    <row r="591" spans="1:11" s="58" customFormat="1" ht="14.85" customHeight="1" x14ac:dyDescent="0.15">
      <c r="A591" s="154">
        <v>-395936</v>
      </c>
      <c r="B591" s="155">
        <v>64</v>
      </c>
      <c r="C591" s="154">
        <v>262</v>
      </c>
      <c r="D591" s="156" t="s">
        <v>410</v>
      </c>
      <c r="E591" s="157" t="s">
        <v>417</v>
      </c>
      <c r="F591" s="157" t="s">
        <v>418</v>
      </c>
      <c r="G591" s="158">
        <v>-2.3191700000000002</v>
      </c>
      <c r="H591" s="159">
        <v>-1</v>
      </c>
      <c r="I591" s="159">
        <v>0</v>
      </c>
      <c r="J591" s="158">
        <v>0.36</v>
      </c>
      <c r="K591" s="157" t="s">
        <v>408</v>
      </c>
    </row>
    <row r="592" spans="1:11" s="58" customFormat="1" ht="14.85" customHeight="1" x14ac:dyDescent="0.15">
      <c r="A592" s="154">
        <v>-395936</v>
      </c>
      <c r="B592" s="155">
        <v>64</v>
      </c>
      <c r="C592" s="154">
        <v>262</v>
      </c>
      <c r="D592" s="156" t="s">
        <v>410</v>
      </c>
      <c r="E592" s="157" t="s">
        <v>417</v>
      </c>
      <c r="F592" s="157" t="s">
        <v>407</v>
      </c>
      <c r="G592" s="158">
        <v>5.9999999999999995E-4</v>
      </c>
      <c r="H592" s="159">
        <v>0</v>
      </c>
      <c r="I592" s="159">
        <v>0</v>
      </c>
      <c r="J592" s="158">
        <v>5.9999999999999995E-4</v>
      </c>
      <c r="K592" s="157" t="s">
        <v>411</v>
      </c>
    </row>
    <row r="593" spans="1:11" s="58" customFormat="1" ht="14.85" customHeight="1" x14ac:dyDescent="0.15">
      <c r="A593" s="154">
        <v>-395936</v>
      </c>
      <c r="B593" s="155">
        <v>64</v>
      </c>
      <c r="C593" s="154">
        <v>262</v>
      </c>
      <c r="D593" s="156" t="s">
        <v>410</v>
      </c>
      <c r="E593" s="157" t="s">
        <v>417</v>
      </c>
      <c r="F593" s="157" t="s">
        <v>407</v>
      </c>
      <c r="G593" s="158">
        <v>-0.53442999999999996</v>
      </c>
      <c r="H593" s="159">
        <v>0</v>
      </c>
      <c r="I593" s="159">
        <v>0</v>
      </c>
      <c r="J593" s="158">
        <v>3.1268799999999999</v>
      </c>
      <c r="K593" s="157" t="s">
        <v>408</v>
      </c>
    </row>
    <row r="594" spans="1:11" s="58" customFormat="1" ht="14.85" customHeight="1" x14ac:dyDescent="0.15">
      <c r="A594" s="154">
        <v>-395936</v>
      </c>
      <c r="B594" s="155">
        <v>64</v>
      </c>
      <c r="C594" s="154">
        <v>262</v>
      </c>
      <c r="D594" s="156" t="s">
        <v>410</v>
      </c>
      <c r="E594" s="157" t="s">
        <v>419</v>
      </c>
      <c r="F594" s="157" t="s">
        <v>414</v>
      </c>
      <c r="G594" s="158">
        <v>9.6188599999999997</v>
      </c>
      <c r="H594" s="159">
        <v>1</v>
      </c>
      <c r="I594" s="159">
        <v>1</v>
      </c>
      <c r="J594" s="158">
        <v>66.071290000000005</v>
      </c>
      <c r="K594" s="157" t="s">
        <v>411</v>
      </c>
    </row>
    <row r="595" spans="1:11" s="58" customFormat="1" ht="14.85" customHeight="1" x14ac:dyDescent="0.15">
      <c r="A595" s="154">
        <v>-395936</v>
      </c>
      <c r="B595" s="155">
        <v>64</v>
      </c>
      <c r="C595" s="154">
        <v>262</v>
      </c>
      <c r="D595" s="156" t="s">
        <v>410</v>
      </c>
      <c r="E595" s="157" t="s">
        <v>419</v>
      </c>
      <c r="F595" s="157" t="s">
        <v>414</v>
      </c>
      <c r="G595" s="158">
        <v>-108.26486</v>
      </c>
      <c r="H595" s="159">
        <v>-2</v>
      </c>
      <c r="I595" s="159">
        <v>0</v>
      </c>
      <c r="J595" s="158">
        <v>29.275980000000001</v>
      </c>
      <c r="K595" s="157" t="s">
        <v>408</v>
      </c>
    </row>
    <row r="596" spans="1:11" s="58" customFormat="1" ht="14.85" customHeight="1" x14ac:dyDescent="0.15">
      <c r="A596" s="154">
        <v>-395934</v>
      </c>
      <c r="B596" s="155">
        <v>66</v>
      </c>
      <c r="C596" s="154">
        <v>262</v>
      </c>
      <c r="D596" s="156" t="s">
        <v>410</v>
      </c>
      <c r="E596" s="157" t="s">
        <v>412</v>
      </c>
      <c r="F596" s="157" t="s">
        <v>407</v>
      </c>
      <c r="G596" s="158">
        <v>-45.749000000000002</v>
      </c>
      <c r="H596" s="159">
        <v>-1</v>
      </c>
      <c r="I596" s="159">
        <v>0</v>
      </c>
      <c r="J596" s="158">
        <v>0</v>
      </c>
      <c r="K596" s="157" t="s">
        <v>411</v>
      </c>
    </row>
    <row r="597" spans="1:11" s="58" customFormat="1" ht="14.85" customHeight="1" x14ac:dyDescent="0.15">
      <c r="A597" s="154">
        <v>-395934</v>
      </c>
      <c r="B597" s="155">
        <v>66</v>
      </c>
      <c r="C597" s="154">
        <v>262</v>
      </c>
      <c r="D597" s="156" t="s">
        <v>410</v>
      </c>
      <c r="E597" s="157" t="s">
        <v>412</v>
      </c>
      <c r="F597" s="157" t="s">
        <v>407</v>
      </c>
      <c r="G597" s="158">
        <v>-52.547130000000003</v>
      </c>
      <c r="H597" s="159">
        <v>-3</v>
      </c>
      <c r="I597" s="159">
        <v>0</v>
      </c>
      <c r="J597" s="158">
        <v>21.385400000000001</v>
      </c>
      <c r="K597" s="157" t="s">
        <v>408</v>
      </c>
    </row>
    <row r="598" spans="1:11" s="58" customFormat="1" ht="14.85" customHeight="1" x14ac:dyDescent="0.15">
      <c r="A598" s="154">
        <v>-395934</v>
      </c>
      <c r="B598" s="155">
        <v>66</v>
      </c>
      <c r="C598" s="154">
        <v>262</v>
      </c>
      <c r="D598" s="156" t="s">
        <v>410</v>
      </c>
      <c r="E598" s="157" t="s">
        <v>412</v>
      </c>
      <c r="F598" s="157" t="s">
        <v>413</v>
      </c>
      <c r="G598" s="158">
        <v>-37.013489999999997</v>
      </c>
      <c r="H598" s="159">
        <v>2</v>
      </c>
      <c r="I598" s="159">
        <v>2</v>
      </c>
      <c r="J598" s="158">
        <v>50.895499999999998</v>
      </c>
      <c r="K598" s="157" t="s">
        <v>408</v>
      </c>
    </row>
    <row r="599" spans="1:11" s="58" customFormat="1" ht="14.85" customHeight="1" x14ac:dyDescent="0.15">
      <c r="A599" s="154">
        <v>-395934</v>
      </c>
      <c r="B599" s="155">
        <v>66</v>
      </c>
      <c r="C599" s="154">
        <v>262</v>
      </c>
      <c r="D599" s="156" t="s">
        <v>410</v>
      </c>
      <c r="E599" s="157" t="s">
        <v>412</v>
      </c>
      <c r="F599" s="157" t="s">
        <v>414</v>
      </c>
      <c r="G599" s="158">
        <v>-16.91798</v>
      </c>
      <c r="H599" s="159">
        <v>-2</v>
      </c>
      <c r="I599" s="159">
        <v>1</v>
      </c>
      <c r="J599" s="158">
        <v>56.249809999999997</v>
      </c>
      <c r="K599" s="157" t="s">
        <v>411</v>
      </c>
    </row>
    <row r="600" spans="1:11" s="58" customFormat="1" ht="14.85" customHeight="1" x14ac:dyDescent="0.15">
      <c r="A600" s="154">
        <v>-395934</v>
      </c>
      <c r="B600" s="155">
        <v>66</v>
      </c>
      <c r="C600" s="154">
        <v>262</v>
      </c>
      <c r="D600" s="156" t="s">
        <v>410</v>
      </c>
      <c r="E600" s="157" t="s">
        <v>412</v>
      </c>
      <c r="F600" s="157" t="s">
        <v>414</v>
      </c>
      <c r="G600" s="158">
        <v>-3.1230699999999998</v>
      </c>
      <c r="H600" s="159">
        <v>-2</v>
      </c>
      <c r="I600" s="159">
        <v>0</v>
      </c>
      <c r="J600" s="158">
        <v>25.101880000000001</v>
      </c>
      <c r="K600" s="157" t="s">
        <v>408</v>
      </c>
    </row>
    <row r="601" spans="1:11" s="58" customFormat="1" ht="14.85" customHeight="1" x14ac:dyDescent="0.15">
      <c r="A601" s="154">
        <v>-395934</v>
      </c>
      <c r="B601" s="155">
        <v>66</v>
      </c>
      <c r="C601" s="154">
        <v>262</v>
      </c>
      <c r="D601" s="156" t="s">
        <v>410</v>
      </c>
      <c r="E601" s="157" t="s">
        <v>412</v>
      </c>
      <c r="F601" s="157" t="s">
        <v>415</v>
      </c>
      <c r="G601" s="158">
        <v>0.06</v>
      </c>
      <c r="H601" s="159">
        <v>0</v>
      </c>
      <c r="I601" s="159">
        <v>0</v>
      </c>
      <c r="J601" s="158">
        <v>0.06</v>
      </c>
      <c r="K601" s="157" t="s">
        <v>411</v>
      </c>
    </row>
    <row r="602" spans="1:11" s="58" customFormat="1" ht="14.85" customHeight="1" x14ac:dyDescent="0.15">
      <c r="A602" s="154">
        <v>-395934</v>
      </c>
      <c r="B602" s="155">
        <v>66</v>
      </c>
      <c r="C602" s="154">
        <v>262</v>
      </c>
      <c r="D602" s="156" t="s">
        <v>410</v>
      </c>
      <c r="E602" s="157" t="s">
        <v>412</v>
      </c>
      <c r="F602" s="157" t="s">
        <v>415</v>
      </c>
      <c r="G602" s="158">
        <v>-44.98</v>
      </c>
      <c r="H602" s="159">
        <v>0</v>
      </c>
      <c r="I602" s="159">
        <v>0</v>
      </c>
      <c r="J602" s="158">
        <v>35.020000000000003</v>
      </c>
      <c r="K602" s="157" t="s">
        <v>408</v>
      </c>
    </row>
    <row r="603" spans="1:11" s="58" customFormat="1" ht="14.85" customHeight="1" x14ac:dyDescent="0.15">
      <c r="A603" s="154">
        <v>-395934</v>
      </c>
      <c r="B603" s="155">
        <v>66</v>
      </c>
      <c r="C603" s="154">
        <v>262</v>
      </c>
      <c r="D603" s="156" t="s">
        <v>410</v>
      </c>
      <c r="E603" s="157" t="s">
        <v>412</v>
      </c>
      <c r="F603" s="157" t="s">
        <v>416</v>
      </c>
      <c r="G603" s="158">
        <v>5.0255000000000001</v>
      </c>
      <c r="H603" s="159">
        <v>0</v>
      </c>
      <c r="I603" s="159">
        <v>0</v>
      </c>
      <c r="J603" s="158">
        <v>5.0255000000000001</v>
      </c>
      <c r="K603" s="157" t="s">
        <v>411</v>
      </c>
    </row>
    <row r="604" spans="1:11" s="58" customFormat="1" ht="14.85" customHeight="1" x14ac:dyDescent="0.15">
      <c r="A604" s="154">
        <v>-395934</v>
      </c>
      <c r="B604" s="155">
        <v>66</v>
      </c>
      <c r="C604" s="154">
        <v>262</v>
      </c>
      <c r="D604" s="156" t="s">
        <v>410</v>
      </c>
      <c r="E604" s="157" t="s">
        <v>412</v>
      </c>
      <c r="F604" s="157" t="s">
        <v>416</v>
      </c>
      <c r="G604" s="158">
        <v>0.495</v>
      </c>
      <c r="H604" s="159">
        <v>0</v>
      </c>
      <c r="I604" s="159">
        <v>0</v>
      </c>
      <c r="J604" s="158">
        <v>0.495</v>
      </c>
      <c r="K604" s="157" t="s">
        <v>408</v>
      </c>
    </row>
    <row r="605" spans="1:11" s="58" customFormat="1" ht="14.85" customHeight="1" x14ac:dyDescent="0.15">
      <c r="A605" s="154">
        <v>-395934</v>
      </c>
      <c r="B605" s="155">
        <v>66</v>
      </c>
      <c r="C605" s="154">
        <v>262</v>
      </c>
      <c r="D605" s="156" t="s">
        <v>410</v>
      </c>
      <c r="E605" s="157" t="s">
        <v>417</v>
      </c>
      <c r="F605" s="157" t="s">
        <v>418</v>
      </c>
      <c r="G605" s="158">
        <v>15.6</v>
      </c>
      <c r="H605" s="159">
        <v>1</v>
      </c>
      <c r="I605" s="159">
        <v>1</v>
      </c>
      <c r="J605" s="158">
        <v>15.6</v>
      </c>
      <c r="K605" s="157" t="s">
        <v>411</v>
      </c>
    </row>
    <row r="606" spans="1:11" s="58" customFormat="1" ht="14.85" customHeight="1" x14ac:dyDescent="0.15">
      <c r="A606" s="154">
        <v>-395934</v>
      </c>
      <c r="B606" s="155">
        <v>66</v>
      </c>
      <c r="C606" s="154">
        <v>262</v>
      </c>
      <c r="D606" s="156" t="s">
        <v>410</v>
      </c>
      <c r="E606" s="157" t="s">
        <v>417</v>
      </c>
      <c r="F606" s="157" t="s">
        <v>418</v>
      </c>
      <c r="G606" s="158">
        <v>63.832999999999998</v>
      </c>
      <c r="H606" s="159">
        <v>1</v>
      </c>
      <c r="I606" s="159">
        <v>1</v>
      </c>
      <c r="J606" s="158">
        <v>63.832999999999998</v>
      </c>
      <c r="K606" s="157" t="s">
        <v>408</v>
      </c>
    </row>
    <row r="607" spans="1:11" s="58" customFormat="1" ht="14.85" customHeight="1" x14ac:dyDescent="0.15">
      <c r="A607" s="154">
        <v>-395934</v>
      </c>
      <c r="B607" s="155">
        <v>66</v>
      </c>
      <c r="C607" s="154">
        <v>262</v>
      </c>
      <c r="D607" s="156" t="s">
        <v>410</v>
      </c>
      <c r="E607" s="157" t="s">
        <v>417</v>
      </c>
      <c r="F607" s="157" t="s">
        <v>407</v>
      </c>
      <c r="G607" s="158">
        <v>-2.8069000000000002</v>
      </c>
      <c r="H607" s="159">
        <v>0</v>
      </c>
      <c r="I607" s="159">
        <v>0</v>
      </c>
      <c r="J607" s="158">
        <v>1.1170800000000001</v>
      </c>
      <c r="K607" s="157" t="s">
        <v>411</v>
      </c>
    </row>
    <row r="608" spans="1:11" s="58" customFormat="1" ht="14.85" customHeight="1" x14ac:dyDescent="0.15">
      <c r="A608" s="154">
        <v>-395934</v>
      </c>
      <c r="B608" s="155">
        <v>66</v>
      </c>
      <c r="C608" s="154">
        <v>262</v>
      </c>
      <c r="D608" s="156" t="s">
        <v>410</v>
      </c>
      <c r="E608" s="157" t="s">
        <v>417</v>
      </c>
      <c r="F608" s="157" t="s">
        <v>407</v>
      </c>
      <c r="G608" s="158">
        <v>3.65909</v>
      </c>
      <c r="H608" s="159">
        <v>0</v>
      </c>
      <c r="I608" s="159">
        <v>0</v>
      </c>
      <c r="J608" s="158">
        <v>3.73509</v>
      </c>
      <c r="K608" s="157" t="s">
        <v>408</v>
      </c>
    </row>
    <row r="609" spans="1:11" s="58" customFormat="1" ht="14.85" customHeight="1" x14ac:dyDescent="0.15">
      <c r="A609" s="154">
        <v>-395934</v>
      </c>
      <c r="B609" s="155">
        <v>66</v>
      </c>
      <c r="C609" s="154">
        <v>262</v>
      </c>
      <c r="D609" s="156" t="s">
        <v>410</v>
      </c>
      <c r="E609" s="157" t="s">
        <v>419</v>
      </c>
      <c r="F609" s="157" t="s">
        <v>414</v>
      </c>
      <c r="G609" s="158">
        <v>-14.104889999999999</v>
      </c>
      <c r="H609" s="159">
        <v>0</v>
      </c>
      <c r="I609" s="159">
        <v>0</v>
      </c>
      <c r="J609" s="158">
        <v>63.89781</v>
      </c>
      <c r="K609" s="157" t="s">
        <v>411</v>
      </c>
    </row>
    <row r="610" spans="1:11" s="58" customFormat="1" ht="14.85" customHeight="1" x14ac:dyDescent="0.15">
      <c r="A610" s="154">
        <v>-395934</v>
      </c>
      <c r="B610" s="155">
        <v>66</v>
      </c>
      <c r="C610" s="154">
        <v>262</v>
      </c>
      <c r="D610" s="156" t="s">
        <v>410</v>
      </c>
      <c r="E610" s="157" t="s">
        <v>419</v>
      </c>
      <c r="F610" s="157" t="s">
        <v>414</v>
      </c>
      <c r="G610" s="158">
        <v>5.7333800000000004</v>
      </c>
      <c r="H610" s="159">
        <v>-1</v>
      </c>
      <c r="I610" s="159">
        <v>0</v>
      </c>
      <c r="J610" s="158">
        <v>46.401850000000003</v>
      </c>
      <c r="K610" s="157" t="s">
        <v>408</v>
      </c>
    </row>
    <row r="611" spans="1:11" s="58" customFormat="1" ht="14.85" customHeight="1" x14ac:dyDescent="0.15">
      <c r="A611" s="154">
        <v>-395934</v>
      </c>
      <c r="B611" s="155">
        <v>68</v>
      </c>
      <c r="C611" s="154">
        <v>262</v>
      </c>
      <c r="D611" s="156" t="s">
        <v>410</v>
      </c>
      <c r="E611" s="157" t="s">
        <v>412</v>
      </c>
      <c r="F611" s="157" t="s">
        <v>407</v>
      </c>
      <c r="G611" s="158">
        <v>-0.31935999999999998</v>
      </c>
      <c r="H611" s="159">
        <v>-3</v>
      </c>
      <c r="I611" s="159">
        <v>0</v>
      </c>
      <c r="J611" s="158">
        <v>28.000820000000001</v>
      </c>
      <c r="K611" s="157" t="s">
        <v>411</v>
      </c>
    </row>
    <row r="612" spans="1:11" s="58" customFormat="1" ht="14.85" customHeight="1" x14ac:dyDescent="0.15">
      <c r="A612" s="154">
        <v>-395934</v>
      </c>
      <c r="B612" s="155">
        <v>68</v>
      </c>
      <c r="C612" s="154">
        <v>262</v>
      </c>
      <c r="D612" s="156" t="s">
        <v>410</v>
      </c>
      <c r="E612" s="157" t="s">
        <v>412</v>
      </c>
      <c r="F612" s="157" t="s">
        <v>407</v>
      </c>
      <c r="G612" s="158">
        <v>-0.32134000000000001</v>
      </c>
      <c r="H612" s="159">
        <v>-1</v>
      </c>
      <c r="I612" s="159">
        <v>0</v>
      </c>
      <c r="J612" s="158">
        <v>8.3000000000000001E-4</v>
      </c>
      <c r="K612" s="157" t="s">
        <v>408</v>
      </c>
    </row>
    <row r="613" spans="1:11" s="58" customFormat="1" ht="14.85" customHeight="1" x14ac:dyDescent="0.15">
      <c r="A613" s="154">
        <v>-395934</v>
      </c>
      <c r="B613" s="155">
        <v>68</v>
      </c>
      <c r="C613" s="154">
        <v>262</v>
      </c>
      <c r="D613" s="156" t="s">
        <v>410</v>
      </c>
      <c r="E613" s="157" t="s">
        <v>412</v>
      </c>
      <c r="F613" s="157" t="s">
        <v>413</v>
      </c>
      <c r="G613" s="158">
        <v>47.033760000000001</v>
      </c>
      <c r="H613" s="159">
        <v>1</v>
      </c>
      <c r="I613" s="159">
        <v>1</v>
      </c>
      <c r="J613" s="158">
        <v>56.580910000000003</v>
      </c>
      <c r="K613" s="157" t="s">
        <v>408</v>
      </c>
    </row>
    <row r="614" spans="1:11" s="58" customFormat="1" ht="14.85" customHeight="1" x14ac:dyDescent="0.15">
      <c r="A614" s="154">
        <v>-395934</v>
      </c>
      <c r="B614" s="155">
        <v>68</v>
      </c>
      <c r="C614" s="154">
        <v>262</v>
      </c>
      <c r="D614" s="156" t="s">
        <v>410</v>
      </c>
      <c r="E614" s="157" t="s">
        <v>412</v>
      </c>
      <c r="F614" s="157" t="s">
        <v>414</v>
      </c>
      <c r="G614" s="158">
        <v>7.4548699999999997</v>
      </c>
      <c r="H614" s="159">
        <v>-1</v>
      </c>
      <c r="I614" s="159">
        <v>0</v>
      </c>
      <c r="J614" s="158">
        <v>29.97418</v>
      </c>
      <c r="K614" s="157" t="s">
        <v>411</v>
      </c>
    </row>
    <row r="615" spans="1:11" s="58" customFormat="1" ht="14.85" customHeight="1" x14ac:dyDescent="0.15">
      <c r="A615" s="154">
        <v>-395934</v>
      </c>
      <c r="B615" s="155">
        <v>68</v>
      </c>
      <c r="C615" s="154">
        <v>262</v>
      </c>
      <c r="D615" s="156" t="s">
        <v>410</v>
      </c>
      <c r="E615" s="157" t="s">
        <v>412</v>
      </c>
      <c r="F615" s="157" t="s">
        <v>414</v>
      </c>
      <c r="G615" s="158">
        <v>-1.414E-2</v>
      </c>
      <c r="H615" s="159">
        <v>-1</v>
      </c>
      <c r="I615" s="159">
        <v>0</v>
      </c>
      <c r="J615" s="158">
        <v>0</v>
      </c>
      <c r="K615" s="157" t="s">
        <v>408</v>
      </c>
    </row>
    <row r="616" spans="1:11" s="58" customFormat="1" ht="14.85" customHeight="1" x14ac:dyDescent="0.15">
      <c r="A616" s="154">
        <v>-395934</v>
      </c>
      <c r="B616" s="155">
        <v>68</v>
      </c>
      <c r="C616" s="154">
        <v>262</v>
      </c>
      <c r="D616" s="156" t="s">
        <v>410</v>
      </c>
      <c r="E616" s="157" t="s">
        <v>412</v>
      </c>
      <c r="F616" s="157" t="s">
        <v>415</v>
      </c>
      <c r="G616" s="158">
        <v>-0.9</v>
      </c>
      <c r="H616" s="159">
        <v>0</v>
      </c>
      <c r="I616" s="159">
        <v>0</v>
      </c>
      <c r="J616" s="158">
        <v>0.16</v>
      </c>
      <c r="K616" s="157" t="s">
        <v>411</v>
      </c>
    </row>
    <row r="617" spans="1:11" s="58" customFormat="1" ht="14.85" customHeight="1" x14ac:dyDescent="0.15">
      <c r="A617" s="154">
        <v>-395934</v>
      </c>
      <c r="B617" s="155">
        <v>68</v>
      </c>
      <c r="C617" s="154">
        <v>262</v>
      </c>
      <c r="D617" s="156" t="s">
        <v>410</v>
      </c>
      <c r="E617" s="157" t="s">
        <v>412</v>
      </c>
      <c r="F617" s="157" t="s">
        <v>416</v>
      </c>
      <c r="G617" s="158">
        <v>2.09</v>
      </c>
      <c r="H617" s="159">
        <v>0</v>
      </c>
      <c r="I617" s="159">
        <v>0</v>
      </c>
      <c r="J617" s="158">
        <v>2.09</v>
      </c>
      <c r="K617" s="157" t="s">
        <v>411</v>
      </c>
    </row>
    <row r="618" spans="1:11" s="58" customFormat="1" ht="14.85" customHeight="1" x14ac:dyDescent="0.15">
      <c r="A618" s="154">
        <v>-395934</v>
      </c>
      <c r="B618" s="155">
        <v>68</v>
      </c>
      <c r="C618" s="154">
        <v>262</v>
      </c>
      <c r="D618" s="156" t="s">
        <v>410</v>
      </c>
      <c r="E618" s="157" t="s">
        <v>412</v>
      </c>
      <c r="F618" s="157" t="s">
        <v>416</v>
      </c>
      <c r="G618" s="158">
        <v>2.35</v>
      </c>
      <c r="H618" s="159">
        <v>0</v>
      </c>
      <c r="I618" s="159">
        <v>0</v>
      </c>
      <c r="J618" s="158">
        <v>2.35</v>
      </c>
      <c r="K618" s="157" t="s">
        <v>408</v>
      </c>
    </row>
    <row r="619" spans="1:11" s="58" customFormat="1" ht="14.85" customHeight="1" x14ac:dyDescent="0.15">
      <c r="A619" s="154">
        <v>-395934</v>
      </c>
      <c r="B619" s="155">
        <v>68</v>
      </c>
      <c r="C619" s="154">
        <v>262</v>
      </c>
      <c r="D619" s="156" t="s">
        <v>410</v>
      </c>
      <c r="E619" s="157" t="s">
        <v>417</v>
      </c>
      <c r="F619" s="157" t="s">
        <v>418</v>
      </c>
      <c r="G619" s="158">
        <v>3.72262</v>
      </c>
      <c r="H619" s="159">
        <v>0</v>
      </c>
      <c r="I619" s="159">
        <v>1</v>
      </c>
      <c r="J619" s="158">
        <v>3.8643999999999998</v>
      </c>
      <c r="K619" s="157" t="s">
        <v>411</v>
      </c>
    </row>
    <row r="620" spans="1:11" s="58" customFormat="1" ht="14.85" customHeight="1" x14ac:dyDescent="0.15">
      <c r="A620" s="154">
        <v>-395934</v>
      </c>
      <c r="B620" s="155">
        <v>68</v>
      </c>
      <c r="C620" s="154">
        <v>262</v>
      </c>
      <c r="D620" s="156" t="s">
        <v>410</v>
      </c>
      <c r="E620" s="157" t="s">
        <v>417</v>
      </c>
      <c r="F620" s="157" t="s">
        <v>418</v>
      </c>
      <c r="G620" s="158">
        <v>0.67120000000000002</v>
      </c>
      <c r="H620" s="159">
        <v>0</v>
      </c>
      <c r="I620" s="159">
        <v>0</v>
      </c>
      <c r="J620" s="158">
        <v>0.67120000000000002</v>
      </c>
      <c r="K620" s="157" t="s">
        <v>408</v>
      </c>
    </row>
    <row r="621" spans="1:11" s="58" customFormat="1" ht="14.85" customHeight="1" x14ac:dyDescent="0.15">
      <c r="A621" s="154">
        <v>-395934</v>
      </c>
      <c r="B621" s="155">
        <v>68</v>
      </c>
      <c r="C621" s="154">
        <v>262</v>
      </c>
      <c r="D621" s="156" t="s">
        <v>410</v>
      </c>
      <c r="E621" s="157" t="s">
        <v>417</v>
      </c>
      <c r="F621" s="157" t="s">
        <v>407</v>
      </c>
      <c r="G621" s="158">
        <v>-8.8999999999999996E-2</v>
      </c>
      <c r="H621" s="159">
        <v>-4</v>
      </c>
      <c r="I621" s="159">
        <v>0</v>
      </c>
      <c r="J621" s="158">
        <v>1.0412999999999999</v>
      </c>
      <c r="K621" s="157" t="s">
        <v>411</v>
      </c>
    </row>
    <row r="622" spans="1:11" s="58" customFormat="1" ht="14.85" customHeight="1" x14ac:dyDescent="0.15">
      <c r="A622" s="154">
        <v>-395934</v>
      </c>
      <c r="B622" s="155">
        <v>68</v>
      </c>
      <c r="C622" s="154">
        <v>262</v>
      </c>
      <c r="D622" s="156" t="s">
        <v>410</v>
      </c>
      <c r="E622" s="157" t="s">
        <v>417</v>
      </c>
      <c r="F622" s="157" t="s">
        <v>407</v>
      </c>
      <c r="G622" s="158">
        <v>-0.12640999999999999</v>
      </c>
      <c r="H622" s="159">
        <v>-1</v>
      </c>
      <c r="I622" s="159">
        <v>0</v>
      </c>
      <c r="J622" s="158">
        <v>2.9999999999999997E-4</v>
      </c>
      <c r="K622" s="157" t="s">
        <v>408</v>
      </c>
    </row>
    <row r="623" spans="1:11" s="58" customFormat="1" ht="14.85" customHeight="1" x14ac:dyDescent="0.15">
      <c r="A623" s="154">
        <v>-395934</v>
      </c>
      <c r="B623" s="155">
        <v>68</v>
      </c>
      <c r="C623" s="154">
        <v>262</v>
      </c>
      <c r="D623" s="156" t="s">
        <v>410</v>
      </c>
      <c r="E623" s="157" t="s">
        <v>419</v>
      </c>
      <c r="F623" s="157" t="s">
        <v>414</v>
      </c>
      <c r="G623" s="158">
        <v>31.216830000000002</v>
      </c>
      <c r="H623" s="159">
        <v>0</v>
      </c>
      <c r="I623" s="159">
        <v>1</v>
      </c>
      <c r="J623" s="158">
        <v>76.553110000000004</v>
      </c>
      <c r="K623" s="157" t="s">
        <v>411</v>
      </c>
    </row>
    <row r="624" spans="1:11" s="58" customFormat="1" ht="14.85" customHeight="1" x14ac:dyDescent="0.15">
      <c r="A624" s="154">
        <v>-395934</v>
      </c>
      <c r="B624" s="155">
        <v>68</v>
      </c>
      <c r="C624" s="154">
        <v>262</v>
      </c>
      <c r="D624" s="156" t="s">
        <v>410</v>
      </c>
      <c r="E624" s="157" t="s">
        <v>419</v>
      </c>
      <c r="F624" s="157" t="s">
        <v>414</v>
      </c>
      <c r="G624" s="158">
        <v>11.20138</v>
      </c>
      <c r="H624" s="159">
        <v>-1</v>
      </c>
      <c r="I624" s="159">
        <v>0</v>
      </c>
      <c r="J624" s="158">
        <v>29.320309999999999</v>
      </c>
      <c r="K624" s="157" t="s">
        <v>408</v>
      </c>
    </row>
    <row r="625" spans="1:11" s="58" customFormat="1" ht="14.85" customHeight="1" x14ac:dyDescent="0.15">
      <c r="A625" s="154">
        <v>-395934</v>
      </c>
      <c r="B625" s="155">
        <v>70</v>
      </c>
      <c r="C625" s="154">
        <v>262</v>
      </c>
      <c r="D625" s="156" t="s">
        <v>410</v>
      </c>
      <c r="E625" s="157" t="s">
        <v>412</v>
      </c>
      <c r="F625" s="157" t="s">
        <v>407</v>
      </c>
      <c r="G625" s="158">
        <v>-0.33856000000000003</v>
      </c>
      <c r="H625" s="159">
        <v>-1</v>
      </c>
      <c r="I625" s="159">
        <v>0</v>
      </c>
      <c r="J625" s="158">
        <v>9.3999999999999997E-4</v>
      </c>
      <c r="K625" s="157" t="s">
        <v>411</v>
      </c>
    </row>
    <row r="626" spans="1:11" s="58" customFormat="1" ht="14.85" customHeight="1" x14ac:dyDescent="0.15">
      <c r="A626" s="154">
        <v>-395934</v>
      </c>
      <c r="B626" s="155">
        <v>70</v>
      </c>
      <c r="C626" s="154">
        <v>262</v>
      </c>
      <c r="D626" s="156" t="s">
        <v>410</v>
      </c>
      <c r="E626" s="157" t="s">
        <v>412</v>
      </c>
      <c r="F626" s="157" t="s">
        <v>407</v>
      </c>
      <c r="G626" s="158">
        <v>-6.1941300000000004</v>
      </c>
      <c r="H626" s="159">
        <v>-1</v>
      </c>
      <c r="I626" s="159">
        <v>0</v>
      </c>
      <c r="J626" s="158">
        <v>1.06E-3</v>
      </c>
      <c r="K626" s="157" t="s">
        <v>408</v>
      </c>
    </row>
    <row r="627" spans="1:11" s="58" customFormat="1" ht="14.85" customHeight="1" x14ac:dyDescent="0.15">
      <c r="A627" s="154">
        <v>-395934</v>
      </c>
      <c r="B627" s="155">
        <v>70</v>
      </c>
      <c r="C627" s="154">
        <v>262</v>
      </c>
      <c r="D627" s="156" t="s">
        <v>410</v>
      </c>
      <c r="E627" s="157" t="s">
        <v>412</v>
      </c>
      <c r="F627" s="157" t="s">
        <v>413</v>
      </c>
      <c r="G627" s="158">
        <v>34.149360000000001</v>
      </c>
      <c r="H627" s="159">
        <v>1</v>
      </c>
      <c r="I627" s="159">
        <v>1</v>
      </c>
      <c r="J627" s="158">
        <v>62.149369999999998</v>
      </c>
      <c r="K627" s="157" t="s">
        <v>408</v>
      </c>
    </row>
    <row r="628" spans="1:11" s="58" customFormat="1" ht="14.85" customHeight="1" x14ac:dyDescent="0.15">
      <c r="A628" s="154">
        <v>-395934</v>
      </c>
      <c r="B628" s="155">
        <v>70</v>
      </c>
      <c r="C628" s="154">
        <v>262</v>
      </c>
      <c r="D628" s="156" t="s">
        <v>410</v>
      </c>
      <c r="E628" s="157" t="s">
        <v>412</v>
      </c>
      <c r="F628" s="157" t="s">
        <v>414</v>
      </c>
      <c r="G628" s="158">
        <v>36.97842</v>
      </c>
      <c r="H628" s="159">
        <v>-1</v>
      </c>
      <c r="I628" s="159">
        <v>0</v>
      </c>
      <c r="J628" s="158">
        <v>51.964309999999998</v>
      </c>
      <c r="K628" s="157" t="s">
        <v>411</v>
      </c>
    </row>
    <row r="629" spans="1:11" s="58" customFormat="1" ht="14.85" customHeight="1" x14ac:dyDescent="0.15">
      <c r="A629" s="154">
        <v>-395934</v>
      </c>
      <c r="B629" s="155">
        <v>70</v>
      </c>
      <c r="C629" s="154">
        <v>262</v>
      </c>
      <c r="D629" s="156" t="s">
        <v>410</v>
      </c>
      <c r="E629" s="157" t="s">
        <v>412</v>
      </c>
      <c r="F629" s="157" t="s">
        <v>414</v>
      </c>
      <c r="G629" s="158">
        <v>-8.0951400000000007</v>
      </c>
      <c r="H629" s="159">
        <v>-2</v>
      </c>
      <c r="I629" s="159">
        <v>0</v>
      </c>
      <c r="J629" s="158">
        <v>5.5</v>
      </c>
      <c r="K629" s="157" t="s">
        <v>408</v>
      </c>
    </row>
    <row r="630" spans="1:11" s="58" customFormat="1" ht="14.85" customHeight="1" x14ac:dyDescent="0.15">
      <c r="A630" s="154">
        <v>-395934</v>
      </c>
      <c r="B630" s="155">
        <v>70</v>
      </c>
      <c r="C630" s="154">
        <v>262</v>
      </c>
      <c r="D630" s="156" t="s">
        <v>410</v>
      </c>
      <c r="E630" s="157" t="s">
        <v>412</v>
      </c>
      <c r="F630" s="157" t="s">
        <v>416</v>
      </c>
      <c r="G630" s="158">
        <v>2.2510400000000002</v>
      </c>
      <c r="H630" s="159">
        <v>0</v>
      </c>
      <c r="I630" s="159">
        <v>0</v>
      </c>
      <c r="J630" s="158">
        <v>2.2510400000000002</v>
      </c>
      <c r="K630" s="157" t="s">
        <v>411</v>
      </c>
    </row>
    <row r="631" spans="1:11" s="58" customFormat="1" ht="14.85" customHeight="1" x14ac:dyDescent="0.15">
      <c r="A631" s="154">
        <v>-395934</v>
      </c>
      <c r="B631" s="155">
        <v>70</v>
      </c>
      <c r="C631" s="154">
        <v>262</v>
      </c>
      <c r="D631" s="156" t="s">
        <v>410</v>
      </c>
      <c r="E631" s="157" t="s">
        <v>417</v>
      </c>
      <c r="F631" s="157" t="s">
        <v>418</v>
      </c>
      <c r="G631" s="158">
        <v>-14.803089999999999</v>
      </c>
      <c r="H631" s="159">
        <v>0</v>
      </c>
      <c r="I631" s="159">
        <v>0</v>
      </c>
      <c r="J631" s="158">
        <v>0.69599999999999995</v>
      </c>
      <c r="K631" s="157" t="s">
        <v>408</v>
      </c>
    </row>
    <row r="632" spans="1:11" s="58" customFormat="1" ht="14.85" customHeight="1" x14ac:dyDescent="0.15">
      <c r="A632" s="154">
        <v>-395934</v>
      </c>
      <c r="B632" s="155">
        <v>70</v>
      </c>
      <c r="C632" s="154">
        <v>262</v>
      </c>
      <c r="D632" s="156" t="s">
        <v>410</v>
      </c>
      <c r="E632" s="157" t="s">
        <v>417</v>
      </c>
      <c r="F632" s="157" t="s">
        <v>407</v>
      </c>
      <c r="G632" s="158">
        <v>0</v>
      </c>
      <c r="H632" s="159">
        <v>0</v>
      </c>
      <c r="I632" s="159">
        <v>0</v>
      </c>
      <c r="J632" s="158">
        <v>0</v>
      </c>
      <c r="K632" s="157" t="s">
        <v>411</v>
      </c>
    </row>
    <row r="633" spans="1:11" s="58" customFormat="1" ht="14.85" customHeight="1" x14ac:dyDescent="0.15">
      <c r="A633" s="154">
        <v>-395934</v>
      </c>
      <c r="B633" s="155">
        <v>70</v>
      </c>
      <c r="C633" s="154">
        <v>262</v>
      </c>
      <c r="D633" s="156" t="s">
        <v>410</v>
      </c>
      <c r="E633" s="157" t="s">
        <v>417</v>
      </c>
      <c r="F633" s="157" t="s">
        <v>407</v>
      </c>
      <c r="G633" s="158">
        <v>9.8647200000000002</v>
      </c>
      <c r="H633" s="159">
        <v>1</v>
      </c>
      <c r="I633" s="159">
        <v>1</v>
      </c>
      <c r="J633" s="158">
        <v>17.67144</v>
      </c>
      <c r="K633" s="157" t="s">
        <v>408</v>
      </c>
    </row>
    <row r="634" spans="1:11" s="58" customFormat="1" ht="14.85" customHeight="1" x14ac:dyDescent="0.15">
      <c r="A634" s="154">
        <v>-395934</v>
      </c>
      <c r="B634" s="155">
        <v>70</v>
      </c>
      <c r="C634" s="154">
        <v>262</v>
      </c>
      <c r="D634" s="156" t="s">
        <v>410</v>
      </c>
      <c r="E634" s="157" t="s">
        <v>419</v>
      </c>
      <c r="F634" s="157" t="s">
        <v>414</v>
      </c>
      <c r="G634" s="158">
        <v>42.879899999999999</v>
      </c>
      <c r="H634" s="159">
        <v>0</v>
      </c>
      <c r="I634" s="159">
        <v>0</v>
      </c>
      <c r="J634" s="158">
        <v>54.937660000000001</v>
      </c>
      <c r="K634" s="157" t="s">
        <v>411</v>
      </c>
    </row>
    <row r="635" spans="1:11" s="58" customFormat="1" ht="14.85" customHeight="1" x14ac:dyDescent="0.15">
      <c r="A635" s="154">
        <v>-395934</v>
      </c>
      <c r="B635" s="155">
        <v>70</v>
      </c>
      <c r="C635" s="154">
        <v>262</v>
      </c>
      <c r="D635" s="156" t="s">
        <v>410</v>
      </c>
      <c r="E635" s="157" t="s">
        <v>419</v>
      </c>
      <c r="F635" s="157" t="s">
        <v>414</v>
      </c>
      <c r="G635" s="158">
        <v>-25.03472</v>
      </c>
      <c r="H635" s="159">
        <v>-2</v>
      </c>
      <c r="I635" s="159">
        <v>0</v>
      </c>
      <c r="J635" s="158">
        <v>94.664709999999999</v>
      </c>
      <c r="K635" s="157" t="s">
        <v>408</v>
      </c>
    </row>
    <row r="636" spans="1:11" s="58" customFormat="1" ht="14.85" customHeight="1" x14ac:dyDescent="0.15">
      <c r="A636" s="154">
        <v>-395933</v>
      </c>
      <c r="B636" s="155">
        <v>67</v>
      </c>
      <c r="C636" s="154">
        <v>262</v>
      </c>
      <c r="D636" s="156" t="s">
        <v>410</v>
      </c>
      <c r="E636" s="157" t="s">
        <v>412</v>
      </c>
      <c r="F636" s="157" t="s">
        <v>407</v>
      </c>
      <c r="G636" s="158">
        <v>1.33782</v>
      </c>
      <c r="H636" s="159">
        <v>-5</v>
      </c>
      <c r="I636" s="159">
        <v>0</v>
      </c>
      <c r="J636" s="158">
        <v>12.3506</v>
      </c>
      <c r="K636" s="157" t="s">
        <v>411</v>
      </c>
    </row>
    <row r="637" spans="1:11" s="58" customFormat="1" ht="14.85" customHeight="1" x14ac:dyDescent="0.15">
      <c r="A637" s="154">
        <v>-395933</v>
      </c>
      <c r="B637" s="155">
        <v>67</v>
      </c>
      <c r="C637" s="154">
        <v>262</v>
      </c>
      <c r="D637" s="156" t="s">
        <v>410</v>
      </c>
      <c r="E637" s="157" t="s">
        <v>412</v>
      </c>
      <c r="F637" s="157" t="s">
        <v>407</v>
      </c>
      <c r="G637" s="158">
        <v>-100</v>
      </c>
      <c r="H637" s="159">
        <v>-1</v>
      </c>
      <c r="I637" s="159">
        <v>1</v>
      </c>
      <c r="J637" s="158">
        <v>23.157920000000001</v>
      </c>
      <c r="K637" s="157" t="s">
        <v>408</v>
      </c>
    </row>
    <row r="638" spans="1:11" s="58" customFormat="1" ht="14.85" customHeight="1" x14ac:dyDescent="0.15">
      <c r="A638" s="154">
        <v>-395933</v>
      </c>
      <c r="B638" s="155">
        <v>67</v>
      </c>
      <c r="C638" s="154">
        <v>262</v>
      </c>
      <c r="D638" s="156" t="s">
        <v>410</v>
      </c>
      <c r="E638" s="157" t="s">
        <v>412</v>
      </c>
      <c r="F638" s="157" t="s">
        <v>413</v>
      </c>
      <c r="G638" s="158">
        <v>-127.07066</v>
      </c>
      <c r="H638" s="159">
        <v>1</v>
      </c>
      <c r="I638" s="159">
        <v>2</v>
      </c>
      <c r="J638" s="158">
        <v>552.85104999999999</v>
      </c>
      <c r="K638" s="157" t="s">
        <v>408</v>
      </c>
    </row>
    <row r="639" spans="1:11" s="58" customFormat="1" ht="14.85" customHeight="1" x14ac:dyDescent="0.15">
      <c r="A639" s="154">
        <v>-395933</v>
      </c>
      <c r="B639" s="155">
        <v>67</v>
      </c>
      <c r="C639" s="154">
        <v>262</v>
      </c>
      <c r="D639" s="156" t="s">
        <v>410</v>
      </c>
      <c r="E639" s="157" t="s">
        <v>412</v>
      </c>
      <c r="F639" s="157" t="s">
        <v>414</v>
      </c>
      <c r="G639" s="158">
        <v>-10.965769999999999</v>
      </c>
      <c r="H639" s="159">
        <v>-5</v>
      </c>
      <c r="I639" s="159">
        <v>2</v>
      </c>
      <c r="J639" s="158">
        <v>26.908449999999998</v>
      </c>
      <c r="K639" s="157" t="s">
        <v>411</v>
      </c>
    </row>
    <row r="640" spans="1:11" s="58" customFormat="1" ht="14.85" customHeight="1" x14ac:dyDescent="0.15">
      <c r="A640" s="154">
        <v>-395933</v>
      </c>
      <c r="B640" s="155">
        <v>67</v>
      </c>
      <c r="C640" s="154">
        <v>262</v>
      </c>
      <c r="D640" s="156" t="s">
        <v>410</v>
      </c>
      <c r="E640" s="157" t="s">
        <v>412</v>
      </c>
      <c r="F640" s="157" t="s">
        <v>414</v>
      </c>
      <c r="G640" s="158">
        <v>-19.908999999999999</v>
      </c>
      <c r="H640" s="159">
        <v>0</v>
      </c>
      <c r="I640" s="159">
        <v>0</v>
      </c>
      <c r="J640" s="158">
        <v>91.194900000000004</v>
      </c>
      <c r="K640" s="157" t="s">
        <v>408</v>
      </c>
    </row>
    <row r="641" spans="1:11" s="58" customFormat="1" ht="14.85" customHeight="1" x14ac:dyDescent="0.15">
      <c r="A641" s="154">
        <v>-395933</v>
      </c>
      <c r="B641" s="155">
        <v>67</v>
      </c>
      <c r="C641" s="154">
        <v>262</v>
      </c>
      <c r="D641" s="156" t="s">
        <v>410</v>
      </c>
      <c r="E641" s="157" t="s">
        <v>412</v>
      </c>
      <c r="F641" s="157" t="s">
        <v>415</v>
      </c>
      <c r="G641" s="158">
        <v>109.26</v>
      </c>
      <c r="H641" s="159">
        <v>0</v>
      </c>
      <c r="I641" s="159">
        <v>0</v>
      </c>
      <c r="J641" s="158">
        <v>109.8</v>
      </c>
      <c r="K641" s="157" t="s">
        <v>408</v>
      </c>
    </row>
    <row r="642" spans="1:11" s="58" customFormat="1" ht="14.85" customHeight="1" x14ac:dyDescent="0.15">
      <c r="A642" s="154">
        <v>-395933</v>
      </c>
      <c r="B642" s="155">
        <v>67</v>
      </c>
      <c r="C642" s="154">
        <v>262</v>
      </c>
      <c r="D642" s="156" t="s">
        <v>410</v>
      </c>
      <c r="E642" s="157" t="s">
        <v>412</v>
      </c>
      <c r="F642" s="157" t="s">
        <v>416</v>
      </c>
      <c r="G642" s="158">
        <v>3.4715199999999999</v>
      </c>
      <c r="H642" s="159">
        <v>1</v>
      </c>
      <c r="I642" s="159">
        <v>2</v>
      </c>
      <c r="J642" s="158">
        <v>6.7650100000000002</v>
      </c>
      <c r="K642" s="157" t="s">
        <v>411</v>
      </c>
    </row>
    <row r="643" spans="1:11" s="58" customFormat="1" ht="14.85" customHeight="1" x14ac:dyDescent="0.15">
      <c r="A643" s="154">
        <v>-395933</v>
      </c>
      <c r="B643" s="155">
        <v>67</v>
      </c>
      <c r="C643" s="154">
        <v>262</v>
      </c>
      <c r="D643" s="156" t="s">
        <v>410</v>
      </c>
      <c r="E643" s="157" t="s">
        <v>412</v>
      </c>
      <c r="F643" s="157" t="s">
        <v>416</v>
      </c>
      <c r="G643" s="158">
        <v>68.715000000000003</v>
      </c>
      <c r="H643" s="159">
        <v>0</v>
      </c>
      <c r="I643" s="159">
        <v>0</v>
      </c>
      <c r="J643" s="158">
        <v>68.715000000000003</v>
      </c>
      <c r="K643" s="157" t="s">
        <v>408</v>
      </c>
    </row>
    <row r="644" spans="1:11" s="58" customFormat="1" ht="14.85" customHeight="1" x14ac:dyDescent="0.15">
      <c r="A644" s="154">
        <v>-395933</v>
      </c>
      <c r="B644" s="155">
        <v>67</v>
      </c>
      <c r="C644" s="154">
        <v>262</v>
      </c>
      <c r="D644" s="156" t="s">
        <v>410</v>
      </c>
      <c r="E644" s="157" t="s">
        <v>417</v>
      </c>
      <c r="F644" s="157" t="s">
        <v>418</v>
      </c>
      <c r="G644" s="158">
        <v>4.3220799999999997</v>
      </c>
      <c r="H644" s="159">
        <v>0</v>
      </c>
      <c r="I644" s="159">
        <v>0</v>
      </c>
      <c r="J644" s="158">
        <v>4.3220799999999997</v>
      </c>
      <c r="K644" s="157" t="s">
        <v>411</v>
      </c>
    </row>
    <row r="645" spans="1:11" s="58" customFormat="1" ht="14.85" customHeight="1" x14ac:dyDescent="0.15">
      <c r="A645" s="154">
        <v>-395933</v>
      </c>
      <c r="B645" s="155">
        <v>67</v>
      </c>
      <c r="C645" s="154">
        <v>262</v>
      </c>
      <c r="D645" s="156" t="s">
        <v>410</v>
      </c>
      <c r="E645" s="157" t="s">
        <v>417</v>
      </c>
      <c r="F645" s="157" t="s">
        <v>418</v>
      </c>
      <c r="G645" s="158">
        <v>99.920270000000002</v>
      </c>
      <c r="H645" s="159">
        <v>1</v>
      </c>
      <c r="I645" s="159">
        <v>1</v>
      </c>
      <c r="J645" s="158">
        <v>100.31027</v>
      </c>
      <c r="K645" s="157" t="s">
        <v>408</v>
      </c>
    </row>
    <row r="646" spans="1:11" s="58" customFormat="1" ht="14.85" customHeight="1" x14ac:dyDescent="0.15">
      <c r="A646" s="154">
        <v>-395933</v>
      </c>
      <c r="B646" s="155">
        <v>67</v>
      </c>
      <c r="C646" s="154">
        <v>262</v>
      </c>
      <c r="D646" s="156" t="s">
        <v>410</v>
      </c>
      <c r="E646" s="157" t="s">
        <v>417</v>
      </c>
      <c r="F646" s="157" t="s">
        <v>407</v>
      </c>
      <c r="G646" s="158">
        <v>2.1719599999999999</v>
      </c>
      <c r="H646" s="159">
        <v>1</v>
      </c>
      <c r="I646" s="159">
        <v>1</v>
      </c>
      <c r="J646" s="158">
        <v>6.6940400000000002</v>
      </c>
      <c r="K646" s="157" t="s">
        <v>411</v>
      </c>
    </row>
    <row r="647" spans="1:11" s="58" customFormat="1" ht="14.85" customHeight="1" x14ac:dyDescent="0.15">
      <c r="A647" s="154">
        <v>-395933</v>
      </c>
      <c r="B647" s="155">
        <v>67</v>
      </c>
      <c r="C647" s="154">
        <v>262</v>
      </c>
      <c r="D647" s="156" t="s">
        <v>410</v>
      </c>
      <c r="E647" s="157" t="s">
        <v>417</v>
      </c>
      <c r="F647" s="157" t="s">
        <v>407</v>
      </c>
      <c r="G647" s="158">
        <v>13.52111</v>
      </c>
      <c r="H647" s="159">
        <v>4</v>
      </c>
      <c r="I647" s="159">
        <v>4</v>
      </c>
      <c r="J647" s="158">
        <v>26.634239999999998</v>
      </c>
      <c r="K647" s="157" t="s">
        <v>408</v>
      </c>
    </row>
    <row r="648" spans="1:11" s="58" customFormat="1" ht="14.85" customHeight="1" x14ac:dyDescent="0.15">
      <c r="A648" s="154">
        <v>-395933</v>
      </c>
      <c r="B648" s="155">
        <v>67</v>
      </c>
      <c r="C648" s="154">
        <v>262</v>
      </c>
      <c r="D648" s="156" t="s">
        <v>410</v>
      </c>
      <c r="E648" s="157" t="s">
        <v>419</v>
      </c>
      <c r="F648" s="157" t="s">
        <v>414</v>
      </c>
      <c r="G648" s="158">
        <v>-38.443800000000003</v>
      </c>
      <c r="H648" s="159">
        <v>-5</v>
      </c>
      <c r="I648" s="159">
        <v>1</v>
      </c>
      <c r="J648" s="158">
        <v>67.17304</v>
      </c>
      <c r="K648" s="157" t="s">
        <v>411</v>
      </c>
    </row>
    <row r="649" spans="1:11" s="58" customFormat="1" ht="14.85" customHeight="1" x14ac:dyDescent="0.15">
      <c r="A649" s="154">
        <v>-395933</v>
      </c>
      <c r="B649" s="155">
        <v>67</v>
      </c>
      <c r="C649" s="154">
        <v>262</v>
      </c>
      <c r="D649" s="156" t="s">
        <v>410</v>
      </c>
      <c r="E649" s="157" t="s">
        <v>419</v>
      </c>
      <c r="F649" s="157" t="s">
        <v>414</v>
      </c>
      <c r="G649" s="158">
        <v>-4.1983499999999996</v>
      </c>
      <c r="H649" s="159">
        <v>-2</v>
      </c>
      <c r="I649" s="159">
        <v>0</v>
      </c>
      <c r="J649" s="158">
        <v>100.57897</v>
      </c>
      <c r="K649" s="157" t="s">
        <v>408</v>
      </c>
    </row>
    <row r="650" spans="1:11" s="58" customFormat="1" ht="14.85" customHeight="1" x14ac:dyDescent="0.15">
      <c r="A650" s="154">
        <v>-395929</v>
      </c>
      <c r="B650" s="155">
        <v>71</v>
      </c>
      <c r="C650" s="154">
        <v>262</v>
      </c>
      <c r="D650" s="156" t="s">
        <v>410</v>
      </c>
      <c r="E650" s="157" t="s">
        <v>412</v>
      </c>
      <c r="F650" s="157" t="s">
        <v>407</v>
      </c>
      <c r="G650" s="158">
        <v>-21.438559999999999</v>
      </c>
      <c r="H650" s="159">
        <v>1</v>
      </c>
      <c r="I650" s="159">
        <v>1</v>
      </c>
      <c r="J650" s="158">
        <v>4.0552400000000004</v>
      </c>
      <c r="K650" s="157" t="s">
        <v>411</v>
      </c>
    </row>
    <row r="651" spans="1:11" s="58" customFormat="1" ht="14.85" customHeight="1" x14ac:dyDescent="0.15">
      <c r="A651" s="154">
        <v>-395929</v>
      </c>
      <c r="B651" s="155">
        <v>71</v>
      </c>
      <c r="C651" s="154">
        <v>262</v>
      </c>
      <c r="D651" s="156" t="s">
        <v>410</v>
      </c>
      <c r="E651" s="157" t="s">
        <v>412</v>
      </c>
      <c r="F651" s="157" t="s">
        <v>407</v>
      </c>
      <c r="G651" s="158">
        <v>-30.310269999999999</v>
      </c>
      <c r="H651" s="159">
        <v>-15</v>
      </c>
      <c r="I651" s="159">
        <v>1</v>
      </c>
      <c r="J651" s="158">
        <v>2.6025399999999999</v>
      </c>
      <c r="K651" s="157" t="s">
        <v>408</v>
      </c>
    </row>
    <row r="652" spans="1:11" s="58" customFormat="1" ht="14.85" customHeight="1" x14ac:dyDescent="0.15">
      <c r="A652" s="154">
        <v>-395929</v>
      </c>
      <c r="B652" s="155">
        <v>71</v>
      </c>
      <c r="C652" s="154">
        <v>262</v>
      </c>
      <c r="D652" s="156" t="s">
        <v>410</v>
      </c>
      <c r="E652" s="157" t="s">
        <v>412</v>
      </c>
      <c r="F652" s="157" t="s">
        <v>413</v>
      </c>
      <c r="G652" s="158">
        <v>-114.16219</v>
      </c>
      <c r="H652" s="159">
        <v>1</v>
      </c>
      <c r="I652" s="159">
        <v>3</v>
      </c>
      <c r="J652" s="158">
        <v>628.88877000000002</v>
      </c>
      <c r="K652" s="157" t="s">
        <v>408</v>
      </c>
    </row>
    <row r="653" spans="1:11" s="58" customFormat="1" ht="14.85" customHeight="1" x14ac:dyDescent="0.15">
      <c r="A653" s="154">
        <v>-395929</v>
      </c>
      <c r="B653" s="155">
        <v>71</v>
      </c>
      <c r="C653" s="154">
        <v>262</v>
      </c>
      <c r="D653" s="156" t="s">
        <v>410</v>
      </c>
      <c r="E653" s="157" t="s">
        <v>412</v>
      </c>
      <c r="F653" s="157" t="s">
        <v>414</v>
      </c>
      <c r="G653" s="158">
        <v>-1.44086</v>
      </c>
      <c r="H653" s="159">
        <v>0</v>
      </c>
      <c r="I653" s="159">
        <v>1</v>
      </c>
      <c r="J653" s="158">
        <v>25.353000000000002</v>
      </c>
      <c r="K653" s="157" t="s">
        <v>411</v>
      </c>
    </row>
    <row r="654" spans="1:11" s="58" customFormat="1" ht="14.85" customHeight="1" x14ac:dyDescent="0.15">
      <c r="A654" s="154">
        <v>-395929</v>
      </c>
      <c r="B654" s="155">
        <v>71</v>
      </c>
      <c r="C654" s="154">
        <v>262</v>
      </c>
      <c r="D654" s="156" t="s">
        <v>410</v>
      </c>
      <c r="E654" s="157" t="s">
        <v>412</v>
      </c>
      <c r="F654" s="157" t="s">
        <v>414</v>
      </c>
      <c r="G654" s="158">
        <v>429.74896000000001</v>
      </c>
      <c r="H654" s="159">
        <v>-1</v>
      </c>
      <c r="I654" s="159">
        <v>2</v>
      </c>
      <c r="J654" s="158">
        <v>530.45162000000005</v>
      </c>
      <c r="K654" s="157" t="s">
        <v>408</v>
      </c>
    </row>
    <row r="655" spans="1:11" s="58" customFormat="1" ht="14.85" customHeight="1" x14ac:dyDescent="0.15">
      <c r="A655" s="154">
        <v>-395929</v>
      </c>
      <c r="B655" s="155">
        <v>71</v>
      </c>
      <c r="C655" s="154">
        <v>262</v>
      </c>
      <c r="D655" s="156" t="s">
        <v>410</v>
      </c>
      <c r="E655" s="157" t="s">
        <v>412</v>
      </c>
      <c r="F655" s="157" t="s">
        <v>415</v>
      </c>
      <c r="G655" s="158">
        <v>0</v>
      </c>
      <c r="H655" s="159">
        <v>0</v>
      </c>
      <c r="I655" s="159">
        <v>0</v>
      </c>
      <c r="J655" s="158">
        <v>0.2</v>
      </c>
      <c r="K655" s="157" t="s">
        <v>411</v>
      </c>
    </row>
    <row r="656" spans="1:11" s="58" customFormat="1" ht="14.85" customHeight="1" x14ac:dyDescent="0.15">
      <c r="A656" s="154">
        <v>-395929</v>
      </c>
      <c r="B656" s="155">
        <v>71</v>
      </c>
      <c r="C656" s="154">
        <v>262</v>
      </c>
      <c r="D656" s="156" t="s">
        <v>410</v>
      </c>
      <c r="E656" s="157" t="s">
        <v>412</v>
      </c>
      <c r="F656" s="157" t="s">
        <v>415</v>
      </c>
      <c r="G656" s="158">
        <v>-7.44</v>
      </c>
      <c r="H656" s="159">
        <v>0</v>
      </c>
      <c r="I656" s="159">
        <v>0</v>
      </c>
      <c r="J656" s="158">
        <v>25.1</v>
      </c>
      <c r="K656" s="157" t="s">
        <v>408</v>
      </c>
    </row>
    <row r="657" spans="1:11" s="58" customFormat="1" ht="14.85" customHeight="1" x14ac:dyDescent="0.15">
      <c r="A657" s="154">
        <v>-395929</v>
      </c>
      <c r="B657" s="155">
        <v>71</v>
      </c>
      <c r="C657" s="154">
        <v>262</v>
      </c>
      <c r="D657" s="156" t="s">
        <v>410</v>
      </c>
      <c r="E657" s="157" t="s">
        <v>412</v>
      </c>
      <c r="F657" s="157" t="s">
        <v>416</v>
      </c>
      <c r="G657" s="158">
        <v>3.895</v>
      </c>
      <c r="H657" s="159">
        <v>0</v>
      </c>
      <c r="I657" s="159">
        <v>0</v>
      </c>
      <c r="J657" s="158">
        <v>3.895</v>
      </c>
      <c r="K657" s="157" t="s">
        <v>411</v>
      </c>
    </row>
    <row r="658" spans="1:11" s="58" customFormat="1" ht="14.85" customHeight="1" x14ac:dyDescent="0.15">
      <c r="A658" s="154">
        <v>-395929</v>
      </c>
      <c r="B658" s="155">
        <v>71</v>
      </c>
      <c r="C658" s="154">
        <v>262</v>
      </c>
      <c r="D658" s="156" t="s">
        <v>410</v>
      </c>
      <c r="E658" s="157" t="s">
        <v>412</v>
      </c>
      <c r="F658" s="157" t="s">
        <v>416</v>
      </c>
      <c r="G658" s="158">
        <v>-69.788669999999996</v>
      </c>
      <c r="H658" s="159">
        <v>-4</v>
      </c>
      <c r="I658" s="159">
        <v>0</v>
      </c>
      <c r="J658" s="158">
        <v>13.304220000000001</v>
      </c>
      <c r="K658" s="157" t="s">
        <v>408</v>
      </c>
    </row>
    <row r="659" spans="1:11" s="58" customFormat="1" ht="14.85" customHeight="1" x14ac:dyDescent="0.15">
      <c r="A659" s="154">
        <v>-395929</v>
      </c>
      <c r="B659" s="155">
        <v>71</v>
      </c>
      <c r="C659" s="154">
        <v>262</v>
      </c>
      <c r="D659" s="156" t="s">
        <v>410</v>
      </c>
      <c r="E659" s="157" t="s">
        <v>417</v>
      </c>
      <c r="F659" s="157" t="s">
        <v>418</v>
      </c>
      <c r="G659" s="158">
        <v>39.756680000000003</v>
      </c>
      <c r="H659" s="159">
        <v>0</v>
      </c>
      <c r="I659" s="159">
        <v>1</v>
      </c>
      <c r="J659" s="158">
        <v>64.859499999999997</v>
      </c>
      <c r="K659" s="157" t="s">
        <v>411</v>
      </c>
    </row>
    <row r="660" spans="1:11" s="58" customFormat="1" ht="14.85" customHeight="1" x14ac:dyDescent="0.15">
      <c r="A660" s="154">
        <v>-395929</v>
      </c>
      <c r="B660" s="155">
        <v>71</v>
      </c>
      <c r="C660" s="154">
        <v>262</v>
      </c>
      <c r="D660" s="156" t="s">
        <v>410</v>
      </c>
      <c r="E660" s="157" t="s">
        <v>417</v>
      </c>
      <c r="F660" s="157" t="s">
        <v>418</v>
      </c>
      <c r="G660" s="158">
        <v>-17.047000000000001</v>
      </c>
      <c r="H660" s="159">
        <v>-3</v>
      </c>
      <c r="I660" s="159">
        <v>1</v>
      </c>
      <c r="J660" s="158">
        <v>7.8585599999999998</v>
      </c>
      <c r="K660" s="157" t="s">
        <v>408</v>
      </c>
    </row>
    <row r="661" spans="1:11" s="58" customFormat="1" ht="14.85" customHeight="1" x14ac:dyDescent="0.15">
      <c r="A661" s="154">
        <v>-395929</v>
      </c>
      <c r="B661" s="155">
        <v>71</v>
      </c>
      <c r="C661" s="154">
        <v>262</v>
      </c>
      <c r="D661" s="156" t="s">
        <v>410</v>
      </c>
      <c r="E661" s="157" t="s">
        <v>417</v>
      </c>
      <c r="F661" s="157" t="s">
        <v>407</v>
      </c>
      <c r="G661" s="158">
        <v>5.7213399999999996</v>
      </c>
      <c r="H661" s="159">
        <v>-1</v>
      </c>
      <c r="I661" s="159">
        <v>0</v>
      </c>
      <c r="J661" s="158">
        <v>8.2308400000000006</v>
      </c>
      <c r="K661" s="157" t="s">
        <v>411</v>
      </c>
    </row>
    <row r="662" spans="1:11" s="58" customFormat="1" ht="14.85" customHeight="1" x14ac:dyDescent="0.15">
      <c r="A662" s="154">
        <v>-395929</v>
      </c>
      <c r="B662" s="155">
        <v>71</v>
      </c>
      <c r="C662" s="154">
        <v>262</v>
      </c>
      <c r="D662" s="156" t="s">
        <v>410</v>
      </c>
      <c r="E662" s="157" t="s">
        <v>417</v>
      </c>
      <c r="F662" s="157" t="s">
        <v>407</v>
      </c>
      <c r="G662" s="158">
        <v>-24.434470000000001</v>
      </c>
      <c r="H662" s="159">
        <v>-2</v>
      </c>
      <c r="I662" s="159">
        <v>1</v>
      </c>
      <c r="J662" s="158">
        <v>516.57505000000003</v>
      </c>
      <c r="K662" s="157" t="s">
        <v>408</v>
      </c>
    </row>
    <row r="663" spans="1:11" s="58" customFormat="1" ht="14.85" customHeight="1" x14ac:dyDescent="0.15">
      <c r="A663" s="154">
        <v>-395929</v>
      </c>
      <c r="B663" s="155">
        <v>71</v>
      </c>
      <c r="C663" s="154">
        <v>262</v>
      </c>
      <c r="D663" s="156" t="s">
        <v>410</v>
      </c>
      <c r="E663" s="157" t="s">
        <v>419</v>
      </c>
      <c r="F663" s="157" t="s">
        <v>414</v>
      </c>
      <c r="G663" s="158">
        <v>-26.818570000000001</v>
      </c>
      <c r="H663" s="159">
        <v>-1</v>
      </c>
      <c r="I663" s="159">
        <v>2</v>
      </c>
      <c r="J663" s="158">
        <v>136.38452000000001</v>
      </c>
      <c r="K663" s="157" t="s">
        <v>411</v>
      </c>
    </row>
    <row r="664" spans="1:11" s="58" customFormat="1" ht="14.85" customHeight="1" x14ac:dyDescent="0.15">
      <c r="A664" s="154">
        <v>-395929</v>
      </c>
      <c r="B664" s="155">
        <v>71</v>
      </c>
      <c r="C664" s="154">
        <v>262</v>
      </c>
      <c r="D664" s="156" t="s">
        <v>410</v>
      </c>
      <c r="E664" s="157" t="s">
        <v>419</v>
      </c>
      <c r="F664" s="157" t="s">
        <v>414</v>
      </c>
      <c r="G664" s="158">
        <v>-2.0513300000000001</v>
      </c>
      <c r="H664" s="159">
        <v>1</v>
      </c>
      <c r="I664" s="159">
        <v>2</v>
      </c>
      <c r="J664" s="158">
        <v>148.24315999999999</v>
      </c>
      <c r="K664" s="157" t="s">
        <v>408</v>
      </c>
    </row>
    <row r="665" spans="1:11" s="58" customFormat="1" ht="14.85" customHeight="1" x14ac:dyDescent="0.15">
      <c r="A665" s="154">
        <v>-395929</v>
      </c>
      <c r="B665" s="155">
        <v>76</v>
      </c>
      <c r="C665" s="154">
        <v>262</v>
      </c>
      <c r="D665" s="156" t="s">
        <v>410</v>
      </c>
      <c r="E665" s="157" t="s">
        <v>412</v>
      </c>
      <c r="F665" s="157" t="s">
        <v>407</v>
      </c>
      <c r="G665" s="158">
        <v>5.5</v>
      </c>
      <c r="H665" s="159">
        <v>0</v>
      </c>
      <c r="I665" s="159">
        <v>0</v>
      </c>
      <c r="J665" s="158">
        <v>5.5</v>
      </c>
      <c r="K665" s="157" t="s">
        <v>411</v>
      </c>
    </row>
    <row r="666" spans="1:11" s="58" customFormat="1" ht="14.85" customHeight="1" x14ac:dyDescent="0.15">
      <c r="A666" s="154">
        <v>-395929</v>
      </c>
      <c r="B666" s="155">
        <v>76</v>
      </c>
      <c r="C666" s="154">
        <v>262</v>
      </c>
      <c r="D666" s="156" t="s">
        <v>410</v>
      </c>
      <c r="E666" s="157" t="s">
        <v>412</v>
      </c>
      <c r="F666" s="157" t="s">
        <v>407</v>
      </c>
      <c r="G666" s="158">
        <v>2</v>
      </c>
      <c r="H666" s="159">
        <v>0</v>
      </c>
      <c r="I666" s="159">
        <v>0</v>
      </c>
      <c r="J666" s="158">
        <v>2</v>
      </c>
      <c r="K666" s="157" t="s">
        <v>408</v>
      </c>
    </row>
    <row r="667" spans="1:11" s="58" customFormat="1" ht="14.85" customHeight="1" x14ac:dyDescent="0.15">
      <c r="A667" s="154">
        <v>-395929</v>
      </c>
      <c r="B667" s="155">
        <v>76</v>
      </c>
      <c r="C667" s="154">
        <v>262</v>
      </c>
      <c r="D667" s="156" t="s">
        <v>410</v>
      </c>
      <c r="E667" s="157" t="s">
        <v>412</v>
      </c>
      <c r="F667" s="157" t="s">
        <v>413</v>
      </c>
      <c r="G667" s="158">
        <v>-117.44296</v>
      </c>
      <c r="H667" s="159">
        <v>-2</v>
      </c>
      <c r="I667" s="159">
        <v>0</v>
      </c>
      <c r="J667" s="158">
        <v>689.61019999999996</v>
      </c>
      <c r="K667" s="157" t="s">
        <v>408</v>
      </c>
    </row>
    <row r="668" spans="1:11" s="58" customFormat="1" ht="14.85" customHeight="1" x14ac:dyDescent="0.15">
      <c r="A668" s="154">
        <v>-395929</v>
      </c>
      <c r="B668" s="155">
        <v>76</v>
      </c>
      <c r="C668" s="154">
        <v>262</v>
      </c>
      <c r="D668" s="156" t="s">
        <v>410</v>
      </c>
      <c r="E668" s="157" t="s">
        <v>412</v>
      </c>
      <c r="F668" s="157" t="s">
        <v>414</v>
      </c>
      <c r="G668" s="158">
        <v>-97.358140000000006</v>
      </c>
      <c r="H668" s="159">
        <v>1</v>
      </c>
      <c r="I668" s="159">
        <v>1</v>
      </c>
      <c r="J668" s="158">
        <v>71.796310000000005</v>
      </c>
      <c r="K668" s="157" t="s">
        <v>411</v>
      </c>
    </row>
    <row r="669" spans="1:11" s="58" customFormat="1" ht="14.85" customHeight="1" x14ac:dyDescent="0.15">
      <c r="A669" s="154">
        <v>-395929</v>
      </c>
      <c r="B669" s="155">
        <v>76</v>
      </c>
      <c r="C669" s="154">
        <v>262</v>
      </c>
      <c r="D669" s="156" t="s">
        <v>410</v>
      </c>
      <c r="E669" s="157" t="s">
        <v>412</v>
      </c>
      <c r="F669" s="157" t="s">
        <v>414</v>
      </c>
      <c r="G669" s="158">
        <v>-12.993679999999999</v>
      </c>
      <c r="H669" s="159">
        <v>-1</v>
      </c>
      <c r="I669" s="159">
        <v>0</v>
      </c>
      <c r="J669" s="158">
        <v>3.43106</v>
      </c>
      <c r="K669" s="157" t="s">
        <v>408</v>
      </c>
    </row>
    <row r="670" spans="1:11" s="58" customFormat="1" ht="14.85" customHeight="1" x14ac:dyDescent="0.15">
      <c r="A670" s="154">
        <v>-395929</v>
      </c>
      <c r="B670" s="155">
        <v>76</v>
      </c>
      <c r="C670" s="154">
        <v>262</v>
      </c>
      <c r="D670" s="156" t="s">
        <v>410</v>
      </c>
      <c r="E670" s="157" t="s">
        <v>412</v>
      </c>
      <c r="F670" s="157" t="s">
        <v>415</v>
      </c>
      <c r="G670" s="158">
        <v>0.28000000000000003</v>
      </c>
      <c r="H670" s="159">
        <v>0</v>
      </c>
      <c r="I670" s="159">
        <v>0</v>
      </c>
      <c r="J670" s="158">
        <v>0.32</v>
      </c>
      <c r="K670" s="157" t="s">
        <v>411</v>
      </c>
    </row>
    <row r="671" spans="1:11" s="58" customFormat="1" ht="14.85" customHeight="1" x14ac:dyDescent="0.15">
      <c r="A671" s="154">
        <v>-395929</v>
      </c>
      <c r="B671" s="155">
        <v>76</v>
      </c>
      <c r="C671" s="154">
        <v>262</v>
      </c>
      <c r="D671" s="156" t="s">
        <v>410</v>
      </c>
      <c r="E671" s="157" t="s">
        <v>412</v>
      </c>
      <c r="F671" s="157" t="s">
        <v>415</v>
      </c>
      <c r="G671" s="158">
        <v>-0.36</v>
      </c>
      <c r="H671" s="159">
        <v>0</v>
      </c>
      <c r="I671" s="159">
        <v>0</v>
      </c>
      <c r="J671" s="158">
        <v>0.14000000000000001</v>
      </c>
      <c r="K671" s="157" t="s">
        <v>408</v>
      </c>
    </row>
    <row r="672" spans="1:11" s="58" customFormat="1" ht="14.85" customHeight="1" x14ac:dyDescent="0.15">
      <c r="A672" s="154">
        <v>-395929</v>
      </c>
      <c r="B672" s="155">
        <v>76</v>
      </c>
      <c r="C672" s="154">
        <v>262</v>
      </c>
      <c r="D672" s="156" t="s">
        <v>410</v>
      </c>
      <c r="E672" s="157" t="s">
        <v>412</v>
      </c>
      <c r="F672" s="157" t="s">
        <v>416</v>
      </c>
      <c r="G672" s="158">
        <v>1.5184599999999999</v>
      </c>
      <c r="H672" s="159">
        <v>-1</v>
      </c>
      <c r="I672" s="159">
        <v>0</v>
      </c>
      <c r="J672" s="158">
        <v>5.65076</v>
      </c>
      <c r="K672" s="157" t="s">
        <v>411</v>
      </c>
    </row>
    <row r="673" spans="1:11" s="58" customFormat="1" ht="14.85" customHeight="1" x14ac:dyDescent="0.15">
      <c r="A673" s="154">
        <v>-395929</v>
      </c>
      <c r="B673" s="155">
        <v>76</v>
      </c>
      <c r="C673" s="154">
        <v>262</v>
      </c>
      <c r="D673" s="156" t="s">
        <v>410</v>
      </c>
      <c r="E673" s="157" t="s">
        <v>412</v>
      </c>
      <c r="F673" s="157" t="s">
        <v>416</v>
      </c>
      <c r="G673" s="158">
        <v>8.5179799999999997</v>
      </c>
      <c r="H673" s="159">
        <v>0</v>
      </c>
      <c r="I673" s="159">
        <v>0</v>
      </c>
      <c r="J673" s="158">
        <v>8.5179799999999997</v>
      </c>
      <c r="K673" s="157" t="s">
        <v>408</v>
      </c>
    </row>
    <row r="674" spans="1:11" s="58" customFormat="1" ht="14.85" customHeight="1" x14ac:dyDescent="0.15">
      <c r="A674" s="154">
        <v>-395929</v>
      </c>
      <c r="B674" s="155">
        <v>76</v>
      </c>
      <c r="C674" s="154">
        <v>262</v>
      </c>
      <c r="D674" s="156" t="s">
        <v>410</v>
      </c>
      <c r="E674" s="157" t="s">
        <v>417</v>
      </c>
      <c r="F674" s="157" t="s">
        <v>418</v>
      </c>
      <c r="G674" s="158">
        <v>110.72</v>
      </c>
      <c r="H674" s="159">
        <v>1</v>
      </c>
      <c r="I674" s="159">
        <v>1</v>
      </c>
      <c r="J674" s="158">
        <v>110.72</v>
      </c>
      <c r="K674" s="157" t="s">
        <v>411</v>
      </c>
    </row>
    <row r="675" spans="1:11" s="58" customFormat="1" ht="14.85" customHeight="1" x14ac:dyDescent="0.15">
      <c r="A675" s="154">
        <v>-395929</v>
      </c>
      <c r="B675" s="155">
        <v>76</v>
      </c>
      <c r="C675" s="154">
        <v>262</v>
      </c>
      <c r="D675" s="156" t="s">
        <v>410</v>
      </c>
      <c r="E675" s="157" t="s">
        <v>417</v>
      </c>
      <c r="F675" s="157" t="s">
        <v>418</v>
      </c>
      <c r="G675" s="158">
        <v>3.11537</v>
      </c>
      <c r="H675" s="159">
        <v>0</v>
      </c>
      <c r="I675" s="159">
        <v>0</v>
      </c>
      <c r="J675" s="158">
        <v>3.11537</v>
      </c>
      <c r="K675" s="157" t="s">
        <v>408</v>
      </c>
    </row>
    <row r="676" spans="1:11" s="58" customFormat="1" ht="14.85" customHeight="1" x14ac:dyDescent="0.15">
      <c r="A676" s="154">
        <v>-395929</v>
      </c>
      <c r="B676" s="155">
        <v>76</v>
      </c>
      <c r="C676" s="154">
        <v>262</v>
      </c>
      <c r="D676" s="156" t="s">
        <v>410</v>
      </c>
      <c r="E676" s="157" t="s">
        <v>417</v>
      </c>
      <c r="F676" s="157" t="s">
        <v>407</v>
      </c>
      <c r="G676" s="158">
        <v>-22.984819999999999</v>
      </c>
      <c r="H676" s="159">
        <v>0</v>
      </c>
      <c r="I676" s="159">
        <v>0</v>
      </c>
      <c r="J676" s="158">
        <v>23.442299999999999</v>
      </c>
      <c r="K676" s="157" t="s">
        <v>411</v>
      </c>
    </row>
    <row r="677" spans="1:11" s="58" customFormat="1" ht="14.85" customHeight="1" x14ac:dyDescent="0.15">
      <c r="A677" s="154">
        <v>-395929</v>
      </c>
      <c r="B677" s="155">
        <v>76</v>
      </c>
      <c r="C677" s="154">
        <v>262</v>
      </c>
      <c r="D677" s="156" t="s">
        <v>410</v>
      </c>
      <c r="E677" s="157" t="s">
        <v>417</v>
      </c>
      <c r="F677" s="157" t="s">
        <v>407</v>
      </c>
      <c r="G677" s="158">
        <v>0.998</v>
      </c>
      <c r="H677" s="159">
        <v>0</v>
      </c>
      <c r="I677" s="159">
        <v>0</v>
      </c>
      <c r="J677" s="158">
        <v>1.10877</v>
      </c>
      <c r="K677" s="157" t="s">
        <v>408</v>
      </c>
    </row>
    <row r="678" spans="1:11" s="58" customFormat="1" ht="14.85" customHeight="1" x14ac:dyDescent="0.15">
      <c r="A678" s="154">
        <v>-395929</v>
      </c>
      <c r="B678" s="155">
        <v>76</v>
      </c>
      <c r="C678" s="154">
        <v>262</v>
      </c>
      <c r="D678" s="156" t="s">
        <v>410</v>
      </c>
      <c r="E678" s="157" t="s">
        <v>419</v>
      </c>
      <c r="F678" s="157" t="s">
        <v>414</v>
      </c>
      <c r="G678" s="158">
        <v>3.5661700000000001</v>
      </c>
      <c r="H678" s="159">
        <v>-1</v>
      </c>
      <c r="I678" s="159">
        <v>0</v>
      </c>
      <c r="J678" s="158">
        <v>29.72026</v>
      </c>
      <c r="K678" s="157" t="s">
        <v>411</v>
      </c>
    </row>
    <row r="679" spans="1:11" s="58" customFormat="1" ht="14.85" customHeight="1" x14ac:dyDescent="0.15">
      <c r="A679" s="154">
        <v>-395929</v>
      </c>
      <c r="B679" s="155">
        <v>76</v>
      </c>
      <c r="C679" s="154">
        <v>262</v>
      </c>
      <c r="D679" s="156" t="s">
        <v>410</v>
      </c>
      <c r="E679" s="157" t="s">
        <v>419</v>
      </c>
      <c r="F679" s="157" t="s">
        <v>414</v>
      </c>
      <c r="G679" s="158">
        <v>15.08235</v>
      </c>
      <c r="H679" s="159">
        <v>0</v>
      </c>
      <c r="I679" s="159">
        <v>0</v>
      </c>
      <c r="J679" s="158">
        <v>33.533000000000001</v>
      </c>
      <c r="K679" s="157" t="s">
        <v>408</v>
      </c>
    </row>
    <row r="680" spans="1:11" s="58" customFormat="1" ht="14.85" customHeight="1" x14ac:dyDescent="0.15">
      <c r="A680" s="154">
        <v>-395929</v>
      </c>
      <c r="B680" s="155">
        <v>77</v>
      </c>
      <c r="C680" s="154">
        <v>262</v>
      </c>
      <c r="D680" s="156" t="s">
        <v>410</v>
      </c>
      <c r="E680" s="157" t="s">
        <v>412</v>
      </c>
      <c r="F680" s="157" t="s">
        <v>407</v>
      </c>
      <c r="G680" s="158">
        <v>-0.45296999999999998</v>
      </c>
      <c r="H680" s="159">
        <v>-1</v>
      </c>
      <c r="I680" s="159">
        <v>0</v>
      </c>
      <c r="J680" s="158">
        <v>6.9999999999999994E-5</v>
      </c>
      <c r="K680" s="157" t="s">
        <v>411</v>
      </c>
    </row>
    <row r="681" spans="1:11" s="58" customFormat="1" ht="14.85" customHeight="1" x14ac:dyDescent="0.15">
      <c r="A681" s="154">
        <v>-395929</v>
      </c>
      <c r="B681" s="155">
        <v>77</v>
      </c>
      <c r="C681" s="154">
        <v>262</v>
      </c>
      <c r="D681" s="156" t="s">
        <v>410</v>
      </c>
      <c r="E681" s="157" t="s">
        <v>412</v>
      </c>
      <c r="F681" s="157" t="s">
        <v>407</v>
      </c>
      <c r="G681" s="158">
        <v>-0.30720999999999998</v>
      </c>
      <c r="H681" s="159">
        <v>-1</v>
      </c>
      <c r="I681" s="159">
        <v>0</v>
      </c>
      <c r="J681" s="158">
        <v>5.0000000000000002E-5</v>
      </c>
      <c r="K681" s="157" t="s">
        <v>408</v>
      </c>
    </row>
    <row r="682" spans="1:11" s="58" customFormat="1" ht="14.85" customHeight="1" x14ac:dyDescent="0.15">
      <c r="A682" s="154">
        <v>-395929</v>
      </c>
      <c r="B682" s="155">
        <v>77</v>
      </c>
      <c r="C682" s="154">
        <v>262</v>
      </c>
      <c r="D682" s="156" t="s">
        <v>410</v>
      </c>
      <c r="E682" s="157" t="s">
        <v>412</v>
      </c>
      <c r="F682" s="157" t="s">
        <v>413</v>
      </c>
      <c r="G682" s="158">
        <v>180.91755000000001</v>
      </c>
      <c r="H682" s="159">
        <v>2</v>
      </c>
      <c r="I682" s="159">
        <v>3</v>
      </c>
      <c r="J682" s="158">
        <v>283.53982999999999</v>
      </c>
      <c r="K682" s="157" t="s">
        <v>408</v>
      </c>
    </row>
    <row r="683" spans="1:11" s="58" customFormat="1" ht="14.85" customHeight="1" x14ac:dyDescent="0.15">
      <c r="A683" s="154">
        <v>-395929</v>
      </c>
      <c r="B683" s="155">
        <v>77</v>
      </c>
      <c r="C683" s="154">
        <v>262</v>
      </c>
      <c r="D683" s="156" t="s">
        <v>410</v>
      </c>
      <c r="E683" s="157" t="s">
        <v>412</v>
      </c>
      <c r="F683" s="157" t="s">
        <v>414</v>
      </c>
      <c r="G683" s="158">
        <v>0.96043000000000001</v>
      </c>
      <c r="H683" s="159">
        <v>-3</v>
      </c>
      <c r="I683" s="159">
        <v>0</v>
      </c>
      <c r="J683" s="158">
        <v>62.132069999999999</v>
      </c>
      <c r="K683" s="157" t="s">
        <v>411</v>
      </c>
    </row>
    <row r="684" spans="1:11" s="58" customFormat="1" ht="14.85" customHeight="1" x14ac:dyDescent="0.15">
      <c r="A684" s="154">
        <v>-395929</v>
      </c>
      <c r="B684" s="155">
        <v>77</v>
      </c>
      <c r="C684" s="154">
        <v>262</v>
      </c>
      <c r="D684" s="156" t="s">
        <v>410</v>
      </c>
      <c r="E684" s="157" t="s">
        <v>412</v>
      </c>
      <c r="F684" s="157" t="s">
        <v>414</v>
      </c>
      <c r="G684" s="158">
        <v>-0.29468</v>
      </c>
      <c r="H684" s="159">
        <v>-5</v>
      </c>
      <c r="I684" s="159">
        <v>0</v>
      </c>
      <c r="J684" s="158">
        <v>8.40076</v>
      </c>
      <c r="K684" s="157" t="s">
        <v>408</v>
      </c>
    </row>
    <row r="685" spans="1:11" s="58" customFormat="1" ht="14.85" customHeight="1" x14ac:dyDescent="0.15">
      <c r="A685" s="154">
        <v>-395929</v>
      </c>
      <c r="B685" s="155">
        <v>77</v>
      </c>
      <c r="C685" s="154">
        <v>262</v>
      </c>
      <c r="D685" s="156" t="s">
        <v>410</v>
      </c>
      <c r="E685" s="157" t="s">
        <v>412</v>
      </c>
      <c r="F685" s="157" t="s">
        <v>415</v>
      </c>
      <c r="G685" s="158">
        <v>-3.92</v>
      </c>
      <c r="H685" s="159">
        <v>0</v>
      </c>
      <c r="I685" s="159">
        <v>0</v>
      </c>
      <c r="J685" s="158">
        <v>1.08</v>
      </c>
      <c r="K685" s="157" t="s">
        <v>408</v>
      </c>
    </row>
    <row r="686" spans="1:11" s="58" customFormat="1" ht="14.85" customHeight="1" x14ac:dyDescent="0.15">
      <c r="A686" s="154">
        <v>-395929</v>
      </c>
      <c r="B686" s="155">
        <v>77</v>
      </c>
      <c r="C686" s="154">
        <v>262</v>
      </c>
      <c r="D686" s="156" t="s">
        <v>410</v>
      </c>
      <c r="E686" s="157" t="s">
        <v>412</v>
      </c>
      <c r="F686" s="157" t="s">
        <v>416</v>
      </c>
      <c r="G686" s="158">
        <v>1.0077700000000001</v>
      </c>
      <c r="H686" s="159">
        <v>0</v>
      </c>
      <c r="I686" s="159">
        <v>1</v>
      </c>
      <c r="J686" s="158">
        <v>3.7546900000000001</v>
      </c>
      <c r="K686" s="157" t="s">
        <v>411</v>
      </c>
    </row>
    <row r="687" spans="1:11" s="58" customFormat="1" ht="14.85" customHeight="1" x14ac:dyDescent="0.15">
      <c r="A687" s="154">
        <v>-395929</v>
      </c>
      <c r="B687" s="155">
        <v>77</v>
      </c>
      <c r="C687" s="154">
        <v>262</v>
      </c>
      <c r="D687" s="156" t="s">
        <v>410</v>
      </c>
      <c r="E687" s="157" t="s">
        <v>412</v>
      </c>
      <c r="F687" s="157" t="s">
        <v>416</v>
      </c>
      <c r="G687" s="158">
        <v>2.2950900000000001</v>
      </c>
      <c r="H687" s="159">
        <v>-1</v>
      </c>
      <c r="I687" s="159">
        <v>0</v>
      </c>
      <c r="J687" s="158">
        <v>4.2251200000000004</v>
      </c>
      <c r="K687" s="157" t="s">
        <v>408</v>
      </c>
    </row>
    <row r="688" spans="1:11" s="58" customFormat="1" ht="14.85" customHeight="1" x14ac:dyDescent="0.15">
      <c r="A688" s="154">
        <v>-395929</v>
      </c>
      <c r="B688" s="155">
        <v>77</v>
      </c>
      <c r="C688" s="154">
        <v>262</v>
      </c>
      <c r="D688" s="156" t="s">
        <v>410</v>
      </c>
      <c r="E688" s="157" t="s">
        <v>417</v>
      </c>
      <c r="F688" s="157" t="s">
        <v>418</v>
      </c>
      <c r="G688" s="158">
        <v>1.31</v>
      </c>
      <c r="H688" s="159">
        <v>1</v>
      </c>
      <c r="I688" s="159">
        <v>1</v>
      </c>
      <c r="J688" s="158">
        <v>1.31</v>
      </c>
      <c r="K688" s="157" t="s">
        <v>408</v>
      </c>
    </row>
    <row r="689" spans="1:11" s="58" customFormat="1" ht="14.85" customHeight="1" x14ac:dyDescent="0.15">
      <c r="A689" s="154">
        <v>-395929</v>
      </c>
      <c r="B689" s="155">
        <v>77</v>
      </c>
      <c r="C689" s="154">
        <v>262</v>
      </c>
      <c r="D689" s="156" t="s">
        <v>410</v>
      </c>
      <c r="E689" s="157" t="s">
        <v>417</v>
      </c>
      <c r="F689" s="157" t="s">
        <v>407</v>
      </c>
      <c r="G689" s="158">
        <v>6.4799999999999996E-2</v>
      </c>
      <c r="H689" s="159">
        <v>0</v>
      </c>
      <c r="I689" s="159">
        <v>0</v>
      </c>
      <c r="J689" s="158">
        <v>6.4799999999999996E-2</v>
      </c>
      <c r="K689" s="157" t="s">
        <v>411</v>
      </c>
    </row>
    <row r="690" spans="1:11" s="58" customFormat="1" ht="14.85" customHeight="1" x14ac:dyDescent="0.15">
      <c r="A690" s="154">
        <v>-395929</v>
      </c>
      <c r="B690" s="155">
        <v>77</v>
      </c>
      <c r="C690" s="154">
        <v>262</v>
      </c>
      <c r="D690" s="156" t="s">
        <v>410</v>
      </c>
      <c r="E690" s="157" t="s">
        <v>417</v>
      </c>
      <c r="F690" s="157" t="s">
        <v>407</v>
      </c>
      <c r="G690" s="158">
        <v>-1.40987</v>
      </c>
      <c r="H690" s="159">
        <v>-1</v>
      </c>
      <c r="I690" s="159">
        <v>0</v>
      </c>
      <c r="J690" s="158">
        <v>0.36230000000000001</v>
      </c>
      <c r="K690" s="157" t="s">
        <v>408</v>
      </c>
    </row>
    <row r="691" spans="1:11" s="58" customFormat="1" ht="14.85" customHeight="1" x14ac:dyDescent="0.15">
      <c r="A691" s="154">
        <v>-395929</v>
      </c>
      <c r="B691" s="155">
        <v>77</v>
      </c>
      <c r="C691" s="154">
        <v>262</v>
      </c>
      <c r="D691" s="156" t="s">
        <v>410</v>
      </c>
      <c r="E691" s="157" t="s">
        <v>419</v>
      </c>
      <c r="F691" s="157" t="s">
        <v>414</v>
      </c>
      <c r="G691" s="158">
        <v>2.8923299999999998</v>
      </c>
      <c r="H691" s="159">
        <v>0</v>
      </c>
      <c r="I691" s="159">
        <v>0</v>
      </c>
      <c r="J691" s="158">
        <v>13.194520000000001</v>
      </c>
      <c r="K691" s="157" t="s">
        <v>411</v>
      </c>
    </row>
    <row r="692" spans="1:11" s="58" customFormat="1" ht="14.85" customHeight="1" x14ac:dyDescent="0.15">
      <c r="A692" s="154">
        <v>-395929</v>
      </c>
      <c r="B692" s="155">
        <v>77</v>
      </c>
      <c r="C692" s="154">
        <v>262</v>
      </c>
      <c r="D692" s="156" t="s">
        <v>410</v>
      </c>
      <c r="E692" s="157" t="s">
        <v>419</v>
      </c>
      <c r="F692" s="157" t="s">
        <v>414</v>
      </c>
      <c r="G692" s="158">
        <v>-9.1819600000000001</v>
      </c>
      <c r="H692" s="159">
        <v>-1</v>
      </c>
      <c r="I692" s="159">
        <v>0</v>
      </c>
      <c r="J692" s="158">
        <v>3.70079</v>
      </c>
      <c r="K692" s="157" t="s">
        <v>408</v>
      </c>
    </row>
    <row r="693" spans="1:11" s="58" customFormat="1" ht="14.85" customHeight="1" x14ac:dyDescent="0.15">
      <c r="A693" s="154">
        <v>-395929</v>
      </c>
      <c r="B693" s="155">
        <v>78</v>
      </c>
      <c r="C693" s="154">
        <v>262</v>
      </c>
      <c r="D693" s="156" t="s">
        <v>410</v>
      </c>
      <c r="E693" s="157" t="s">
        <v>412</v>
      </c>
      <c r="F693" s="157" t="s">
        <v>413</v>
      </c>
      <c r="G693" s="158">
        <v>67.665639999999996</v>
      </c>
      <c r="H693" s="159">
        <v>4</v>
      </c>
      <c r="I693" s="159">
        <v>4</v>
      </c>
      <c r="J693" s="158">
        <v>250.41203999999999</v>
      </c>
      <c r="K693" s="157" t="s">
        <v>408</v>
      </c>
    </row>
    <row r="694" spans="1:11" s="58" customFormat="1" ht="14.85" customHeight="1" x14ac:dyDescent="0.15">
      <c r="A694" s="154">
        <v>-395929</v>
      </c>
      <c r="B694" s="155">
        <v>78</v>
      </c>
      <c r="C694" s="154">
        <v>262</v>
      </c>
      <c r="D694" s="156" t="s">
        <v>410</v>
      </c>
      <c r="E694" s="157" t="s">
        <v>412</v>
      </c>
      <c r="F694" s="157" t="s">
        <v>414</v>
      </c>
      <c r="G694" s="158">
        <v>-0.91507000000000005</v>
      </c>
      <c r="H694" s="159">
        <v>0</v>
      </c>
      <c r="I694" s="159">
        <v>0</v>
      </c>
      <c r="J694" s="158">
        <v>2.02</v>
      </c>
      <c r="K694" s="157" t="s">
        <v>411</v>
      </c>
    </row>
    <row r="695" spans="1:11" s="58" customFormat="1" ht="14.85" customHeight="1" x14ac:dyDescent="0.15">
      <c r="A695" s="154">
        <v>-395929</v>
      </c>
      <c r="B695" s="155">
        <v>78</v>
      </c>
      <c r="C695" s="154">
        <v>262</v>
      </c>
      <c r="D695" s="156" t="s">
        <v>410</v>
      </c>
      <c r="E695" s="157" t="s">
        <v>412</v>
      </c>
      <c r="F695" s="157" t="s">
        <v>414</v>
      </c>
      <c r="G695" s="158">
        <v>11.65845</v>
      </c>
      <c r="H695" s="159">
        <v>-1</v>
      </c>
      <c r="I695" s="159">
        <v>0</v>
      </c>
      <c r="J695" s="158">
        <v>29.656669999999998</v>
      </c>
      <c r="K695" s="157" t="s">
        <v>408</v>
      </c>
    </row>
    <row r="696" spans="1:11" s="58" customFormat="1" ht="14.85" customHeight="1" x14ac:dyDescent="0.15">
      <c r="A696" s="154">
        <v>-395929</v>
      </c>
      <c r="B696" s="155">
        <v>78</v>
      </c>
      <c r="C696" s="154">
        <v>262</v>
      </c>
      <c r="D696" s="156" t="s">
        <v>410</v>
      </c>
      <c r="E696" s="157" t="s">
        <v>412</v>
      </c>
      <c r="F696" s="157" t="s">
        <v>415</v>
      </c>
      <c r="G696" s="158">
        <v>0.44</v>
      </c>
      <c r="H696" s="159">
        <v>0</v>
      </c>
      <c r="I696" s="159">
        <v>0</v>
      </c>
      <c r="J696" s="158">
        <v>0.44</v>
      </c>
      <c r="K696" s="157" t="s">
        <v>411</v>
      </c>
    </row>
    <row r="697" spans="1:11" s="58" customFormat="1" ht="14.85" customHeight="1" x14ac:dyDescent="0.15">
      <c r="A697" s="154">
        <v>-395929</v>
      </c>
      <c r="B697" s="155">
        <v>78</v>
      </c>
      <c r="C697" s="154">
        <v>262</v>
      </c>
      <c r="D697" s="156" t="s">
        <v>410</v>
      </c>
      <c r="E697" s="157" t="s">
        <v>412</v>
      </c>
      <c r="F697" s="157" t="s">
        <v>415</v>
      </c>
      <c r="G697" s="158">
        <v>-10</v>
      </c>
      <c r="H697" s="159">
        <v>0</v>
      </c>
      <c r="I697" s="159">
        <v>0</v>
      </c>
      <c r="J697" s="158">
        <v>0</v>
      </c>
      <c r="K697" s="157" t="s">
        <v>408</v>
      </c>
    </row>
    <row r="698" spans="1:11" s="58" customFormat="1" ht="14.85" customHeight="1" x14ac:dyDescent="0.15">
      <c r="A698" s="154">
        <v>-395929</v>
      </c>
      <c r="B698" s="155">
        <v>78</v>
      </c>
      <c r="C698" s="154">
        <v>262</v>
      </c>
      <c r="D698" s="156" t="s">
        <v>410</v>
      </c>
      <c r="E698" s="157" t="s">
        <v>412</v>
      </c>
      <c r="F698" s="157" t="s">
        <v>416</v>
      </c>
      <c r="G698" s="158">
        <v>3.1850000000000001</v>
      </c>
      <c r="H698" s="159">
        <v>0</v>
      </c>
      <c r="I698" s="159">
        <v>0</v>
      </c>
      <c r="J698" s="158">
        <v>3.1850000000000001</v>
      </c>
      <c r="K698" s="157" t="s">
        <v>411</v>
      </c>
    </row>
    <row r="699" spans="1:11" s="58" customFormat="1" ht="14.85" customHeight="1" x14ac:dyDescent="0.15">
      <c r="A699" s="154">
        <v>-395929</v>
      </c>
      <c r="B699" s="155">
        <v>78</v>
      </c>
      <c r="C699" s="154">
        <v>262</v>
      </c>
      <c r="D699" s="156" t="s">
        <v>410</v>
      </c>
      <c r="E699" s="157" t="s">
        <v>412</v>
      </c>
      <c r="F699" s="157" t="s">
        <v>416</v>
      </c>
      <c r="G699" s="158">
        <v>-17.793810000000001</v>
      </c>
      <c r="H699" s="159">
        <v>-2</v>
      </c>
      <c r="I699" s="159">
        <v>0</v>
      </c>
      <c r="J699" s="158">
        <v>0.47283999999999998</v>
      </c>
      <c r="K699" s="157" t="s">
        <v>408</v>
      </c>
    </row>
    <row r="700" spans="1:11" s="58" customFormat="1" ht="14.85" customHeight="1" x14ac:dyDescent="0.15">
      <c r="A700" s="154">
        <v>-395929</v>
      </c>
      <c r="B700" s="155">
        <v>78</v>
      </c>
      <c r="C700" s="154">
        <v>262</v>
      </c>
      <c r="D700" s="156" t="s">
        <v>410</v>
      </c>
      <c r="E700" s="157" t="s">
        <v>417</v>
      </c>
      <c r="F700" s="157" t="s">
        <v>418</v>
      </c>
      <c r="G700" s="158">
        <v>1.44</v>
      </c>
      <c r="H700" s="159">
        <v>0</v>
      </c>
      <c r="I700" s="159">
        <v>0</v>
      </c>
      <c r="J700" s="158">
        <v>1.44</v>
      </c>
      <c r="K700" s="157" t="s">
        <v>411</v>
      </c>
    </row>
    <row r="701" spans="1:11" s="58" customFormat="1" ht="14.85" customHeight="1" x14ac:dyDescent="0.15">
      <c r="A701" s="154">
        <v>-395929</v>
      </c>
      <c r="B701" s="155">
        <v>78</v>
      </c>
      <c r="C701" s="154">
        <v>262</v>
      </c>
      <c r="D701" s="156" t="s">
        <v>410</v>
      </c>
      <c r="E701" s="157" t="s">
        <v>417</v>
      </c>
      <c r="F701" s="157" t="s">
        <v>407</v>
      </c>
      <c r="G701" s="158">
        <v>9.2999999999999992E-3</v>
      </c>
      <c r="H701" s="159">
        <v>0</v>
      </c>
      <c r="I701" s="159">
        <v>0</v>
      </c>
      <c r="J701" s="158">
        <v>9.2999999999999992E-3</v>
      </c>
      <c r="K701" s="157" t="s">
        <v>411</v>
      </c>
    </row>
    <row r="702" spans="1:11" s="58" customFormat="1" ht="14.85" customHeight="1" x14ac:dyDescent="0.15">
      <c r="A702" s="154">
        <v>-395929</v>
      </c>
      <c r="B702" s="155">
        <v>78</v>
      </c>
      <c r="C702" s="154">
        <v>262</v>
      </c>
      <c r="D702" s="156" t="s">
        <v>410</v>
      </c>
      <c r="E702" s="157" t="s">
        <v>417</v>
      </c>
      <c r="F702" s="157" t="s">
        <v>407</v>
      </c>
      <c r="G702" s="158">
        <v>16.070540000000001</v>
      </c>
      <c r="H702" s="159">
        <v>0</v>
      </c>
      <c r="I702" s="159">
        <v>0</v>
      </c>
      <c r="J702" s="158">
        <v>23.022200000000002</v>
      </c>
      <c r="K702" s="157" t="s">
        <v>408</v>
      </c>
    </row>
    <row r="703" spans="1:11" s="58" customFormat="1" ht="14.85" customHeight="1" x14ac:dyDescent="0.15">
      <c r="A703" s="154">
        <v>-395929</v>
      </c>
      <c r="B703" s="155">
        <v>78</v>
      </c>
      <c r="C703" s="154">
        <v>262</v>
      </c>
      <c r="D703" s="156" t="s">
        <v>410</v>
      </c>
      <c r="E703" s="157" t="s">
        <v>419</v>
      </c>
      <c r="F703" s="157" t="s">
        <v>414</v>
      </c>
      <c r="G703" s="158">
        <v>-5.0292599999999998</v>
      </c>
      <c r="H703" s="159">
        <v>0</v>
      </c>
      <c r="I703" s="159">
        <v>0</v>
      </c>
      <c r="J703" s="158">
        <v>9.7985199999999999</v>
      </c>
      <c r="K703" s="157" t="s">
        <v>411</v>
      </c>
    </row>
    <row r="704" spans="1:11" s="58" customFormat="1" ht="14.85" customHeight="1" x14ac:dyDescent="0.15">
      <c r="A704" s="154">
        <v>-395929</v>
      </c>
      <c r="B704" s="155">
        <v>78</v>
      </c>
      <c r="C704" s="154">
        <v>262</v>
      </c>
      <c r="D704" s="156" t="s">
        <v>410</v>
      </c>
      <c r="E704" s="157" t="s">
        <v>419</v>
      </c>
      <c r="F704" s="157" t="s">
        <v>414</v>
      </c>
      <c r="G704" s="158">
        <v>1.9112199999999999</v>
      </c>
      <c r="H704" s="159">
        <v>0</v>
      </c>
      <c r="I704" s="159">
        <v>0</v>
      </c>
      <c r="J704" s="158">
        <v>71.108779999999996</v>
      </c>
      <c r="K704" s="157" t="s">
        <v>408</v>
      </c>
    </row>
    <row r="705" spans="1:11" s="58" customFormat="1" ht="14.85" customHeight="1" x14ac:dyDescent="0.15">
      <c r="A705" s="154">
        <v>-395927</v>
      </c>
      <c r="B705" s="155">
        <v>73</v>
      </c>
      <c r="C705" s="154">
        <v>262</v>
      </c>
      <c r="D705" s="156" t="s">
        <v>410</v>
      </c>
      <c r="E705" s="157" t="s">
        <v>412</v>
      </c>
      <c r="F705" s="157" t="s">
        <v>407</v>
      </c>
      <c r="G705" s="158">
        <v>-7.1951000000000001</v>
      </c>
      <c r="H705" s="159">
        <v>-2</v>
      </c>
      <c r="I705" s="159">
        <v>0</v>
      </c>
      <c r="J705" s="158">
        <v>2.5400000000000002E-3</v>
      </c>
      <c r="K705" s="157" t="s">
        <v>411</v>
      </c>
    </row>
    <row r="706" spans="1:11" s="58" customFormat="1" ht="14.85" customHeight="1" x14ac:dyDescent="0.15">
      <c r="A706" s="154">
        <v>-395927</v>
      </c>
      <c r="B706" s="155">
        <v>73</v>
      </c>
      <c r="C706" s="154">
        <v>262</v>
      </c>
      <c r="D706" s="156" t="s">
        <v>410</v>
      </c>
      <c r="E706" s="157" t="s">
        <v>412</v>
      </c>
      <c r="F706" s="157" t="s">
        <v>407</v>
      </c>
      <c r="G706" s="158">
        <v>0.54264999999999997</v>
      </c>
      <c r="H706" s="159">
        <v>0</v>
      </c>
      <c r="I706" s="159">
        <v>1</v>
      </c>
      <c r="J706" s="158">
        <v>1.1553</v>
      </c>
      <c r="K706" s="157" t="s">
        <v>408</v>
      </c>
    </row>
    <row r="707" spans="1:11" s="58" customFormat="1" ht="14.85" customHeight="1" x14ac:dyDescent="0.15">
      <c r="A707" s="154">
        <v>-395927</v>
      </c>
      <c r="B707" s="155">
        <v>73</v>
      </c>
      <c r="C707" s="154">
        <v>262</v>
      </c>
      <c r="D707" s="156" t="s">
        <v>410</v>
      </c>
      <c r="E707" s="157" t="s">
        <v>412</v>
      </c>
      <c r="F707" s="157" t="s">
        <v>413</v>
      </c>
      <c r="G707" s="158">
        <v>64.548259999999999</v>
      </c>
      <c r="H707" s="159">
        <v>1</v>
      </c>
      <c r="I707" s="159">
        <v>3</v>
      </c>
      <c r="J707" s="158">
        <v>482.13236999999998</v>
      </c>
      <c r="K707" s="157" t="s">
        <v>408</v>
      </c>
    </row>
    <row r="708" spans="1:11" s="58" customFormat="1" ht="14.85" customHeight="1" x14ac:dyDescent="0.15">
      <c r="A708" s="154">
        <v>-395927</v>
      </c>
      <c r="B708" s="155">
        <v>73</v>
      </c>
      <c r="C708" s="154">
        <v>262</v>
      </c>
      <c r="D708" s="156" t="s">
        <v>410</v>
      </c>
      <c r="E708" s="157" t="s">
        <v>412</v>
      </c>
      <c r="F708" s="157" t="s">
        <v>414</v>
      </c>
      <c r="G708" s="158">
        <v>-75.68656</v>
      </c>
      <c r="H708" s="159">
        <v>-4</v>
      </c>
      <c r="I708" s="159">
        <v>1</v>
      </c>
      <c r="J708" s="158">
        <v>12.594849999999999</v>
      </c>
      <c r="K708" s="157" t="s">
        <v>411</v>
      </c>
    </row>
    <row r="709" spans="1:11" s="58" customFormat="1" ht="14.85" customHeight="1" x14ac:dyDescent="0.15">
      <c r="A709" s="154">
        <v>-395927</v>
      </c>
      <c r="B709" s="155">
        <v>73</v>
      </c>
      <c r="C709" s="154">
        <v>262</v>
      </c>
      <c r="D709" s="156" t="s">
        <v>410</v>
      </c>
      <c r="E709" s="157" t="s">
        <v>412</v>
      </c>
      <c r="F709" s="157" t="s">
        <v>414</v>
      </c>
      <c r="G709" s="158">
        <v>-6.9042000000000003</v>
      </c>
      <c r="H709" s="159">
        <v>0</v>
      </c>
      <c r="I709" s="159">
        <v>1</v>
      </c>
      <c r="J709" s="158">
        <v>32.005960000000002</v>
      </c>
      <c r="K709" s="157" t="s">
        <v>408</v>
      </c>
    </row>
    <row r="710" spans="1:11" s="58" customFormat="1" ht="14.85" customHeight="1" x14ac:dyDescent="0.15">
      <c r="A710" s="154">
        <v>-395927</v>
      </c>
      <c r="B710" s="155">
        <v>73</v>
      </c>
      <c r="C710" s="154">
        <v>262</v>
      </c>
      <c r="D710" s="156" t="s">
        <v>410</v>
      </c>
      <c r="E710" s="157" t="s">
        <v>412</v>
      </c>
      <c r="F710" s="157" t="s">
        <v>415</v>
      </c>
      <c r="G710" s="158">
        <v>0.26</v>
      </c>
      <c r="H710" s="159">
        <v>0</v>
      </c>
      <c r="I710" s="159">
        <v>0</v>
      </c>
      <c r="J710" s="158">
        <v>0.26</v>
      </c>
      <c r="K710" s="157" t="s">
        <v>411</v>
      </c>
    </row>
    <row r="711" spans="1:11" s="58" customFormat="1" ht="14.85" customHeight="1" x14ac:dyDescent="0.15">
      <c r="A711" s="154">
        <v>-395927</v>
      </c>
      <c r="B711" s="155">
        <v>73</v>
      </c>
      <c r="C711" s="154">
        <v>262</v>
      </c>
      <c r="D711" s="156" t="s">
        <v>410</v>
      </c>
      <c r="E711" s="157" t="s">
        <v>412</v>
      </c>
      <c r="F711" s="157" t="s">
        <v>415</v>
      </c>
      <c r="G711" s="158">
        <v>0.02</v>
      </c>
      <c r="H711" s="159">
        <v>0</v>
      </c>
      <c r="I711" s="159">
        <v>0</v>
      </c>
      <c r="J711" s="158">
        <v>0.54</v>
      </c>
      <c r="K711" s="157" t="s">
        <v>408</v>
      </c>
    </row>
    <row r="712" spans="1:11" s="58" customFormat="1" ht="14.85" customHeight="1" x14ac:dyDescent="0.15">
      <c r="A712" s="154">
        <v>-395927</v>
      </c>
      <c r="B712" s="155">
        <v>73</v>
      </c>
      <c r="C712" s="154">
        <v>262</v>
      </c>
      <c r="D712" s="156" t="s">
        <v>410</v>
      </c>
      <c r="E712" s="157" t="s">
        <v>412</v>
      </c>
      <c r="F712" s="157" t="s">
        <v>416</v>
      </c>
      <c r="G712" s="158">
        <v>29.358969999999999</v>
      </c>
      <c r="H712" s="159">
        <v>0</v>
      </c>
      <c r="I712" s="159">
        <v>0</v>
      </c>
      <c r="J712" s="158">
        <v>29.358969999999999</v>
      </c>
      <c r="K712" s="157" t="s">
        <v>411</v>
      </c>
    </row>
    <row r="713" spans="1:11" s="58" customFormat="1" ht="14.85" customHeight="1" x14ac:dyDescent="0.15">
      <c r="A713" s="154">
        <v>-395927</v>
      </c>
      <c r="B713" s="155">
        <v>73</v>
      </c>
      <c r="C713" s="154">
        <v>262</v>
      </c>
      <c r="D713" s="156" t="s">
        <v>410</v>
      </c>
      <c r="E713" s="157" t="s">
        <v>412</v>
      </c>
      <c r="F713" s="157" t="s">
        <v>416</v>
      </c>
      <c r="G713" s="158">
        <v>7.6449999999999996</v>
      </c>
      <c r="H713" s="159">
        <v>0</v>
      </c>
      <c r="I713" s="159">
        <v>0</v>
      </c>
      <c r="J713" s="158">
        <v>7.6449999999999996</v>
      </c>
      <c r="K713" s="157" t="s">
        <v>408</v>
      </c>
    </row>
    <row r="714" spans="1:11" s="58" customFormat="1" ht="14.85" customHeight="1" x14ac:dyDescent="0.15">
      <c r="A714" s="154">
        <v>-395927</v>
      </c>
      <c r="B714" s="155">
        <v>73</v>
      </c>
      <c r="C714" s="154">
        <v>262</v>
      </c>
      <c r="D714" s="156" t="s">
        <v>410</v>
      </c>
      <c r="E714" s="157" t="s">
        <v>417</v>
      </c>
      <c r="F714" s="157" t="s">
        <v>418</v>
      </c>
      <c r="G714" s="158">
        <v>4.2968799999999998</v>
      </c>
      <c r="H714" s="159">
        <v>2</v>
      </c>
      <c r="I714" s="159">
        <v>2</v>
      </c>
      <c r="J714" s="158">
        <v>40.296880000000002</v>
      </c>
      <c r="K714" s="157" t="s">
        <v>411</v>
      </c>
    </row>
    <row r="715" spans="1:11" s="58" customFormat="1" ht="14.85" customHeight="1" x14ac:dyDescent="0.15">
      <c r="A715" s="154">
        <v>-395927</v>
      </c>
      <c r="B715" s="155">
        <v>73</v>
      </c>
      <c r="C715" s="154">
        <v>262</v>
      </c>
      <c r="D715" s="156" t="s">
        <v>410</v>
      </c>
      <c r="E715" s="157" t="s">
        <v>417</v>
      </c>
      <c r="F715" s="157" t="s">
        <v>418</v>
      </c>
      <c r="G715" s="158">
        <v>1.0837000000000001</v>
      </c>
      <c r="H715" s="159">
        <v>0</v>
      </c>
      <c r="I715" s="159">
        <v>0</v>
      </c>
      <c r="J715" s="158">
        <v>1.0837000000000001</v>
      </c>
      <c r="K715" s="157" t="s">
        <v>408</v>
      </c>
    </row>
    <row r="716" spans="1:11" s="58" customFormat="1" ht="14.85" customHeight="1" x14ac:dyDescent="0.15">
      <c r="A716" s="154">
        <v>-395927</v>
      </c>
      <c r="B716" s="155">
        <v>73</v>
      </c>
      <c r="C716" s="154">
        <v>262</v>
      </c>
      <c r="D716" s="156" t="s">
        <v>410</v>
      </c>
      <c r="E716" s="157" t="s">
        <v>417</v>
      </c>
      <c r="F716" s="157" t="s">
        <v>407</v>
      </c>
      <c r="G716" s="158">
        <v>0.68925999999999998</v>
      </c>
      <c r="H716" s="159">
        <v>0</v>
      </c>
      <c r="I716" s="159">
        <v>0</v>
      </c>
      <c r="J716" s="158">
        <v>0.87883</v>
      </c>
      <c r="K716" s="157" t="s">
        <v>411</v>
      </c>
    </row>
    <row r="717" spans="1:11" s="58" customFormat="1" ht="14.85" customHeight="1" x14ac:dyDescent="0.15">
      <c r="A717" s="154">
        <v>-395927</v>
      </c>
      <c r="B717" s="155">
        <v>73</v>
      </c>
      <c r="C717" s="154">
        <v>262</v>
      </c>
      <c r="D717" s="156" t="s">
        <v>410</v>
      </c>
      <c r="E717" s="157" t="s">
        <v>417</v>
      </c>
      <c r="F717" s="157" t="s">
        <v>407</v>
      </c>
      <c r="G717" s="158">
        <v>1.8630000000000001E-2</v>
      </c>
      <c r="H717" s="159">
        <v>0</v>
      </c>
      <c r="I717" s="159">
        <v>0</v>
      </c>
      <c r="J717" s="158">
        <v>3.8629999999999998E-2</v>
      </c>
      <c r="K717" s="157" t="s">
        <v>408</v>
      </c>
    </row>
    <row r="718" spans="1:11" s="58" customFormat="1" ht="14.85" customHeight="1" x14ac:dyDescent="0.15">
      <c r="A718" s="154">
        <v>-395927</v>
      </c>
      <c r="B718" s="155">
        <v>73</v>
      </c>
      <c r="C718" s="154">
        <v>262</v>
      </c>
      <c r="D718" s="156" t="s">
        <v>410</v>
      </c>
      <c r="E718" s="157" t="s">
        <v>419</v>
      </c>
      <c r="F718" s="157" t="s">
        <v>414</v>
      </c>
      <c r="G718" s="158">
        <v>-24.957180000000001</v>
      </c>
      <c r="H718" s="159">
        <v>1</v>
      </c>
      <c r="I718" s="159">
        <v>1</v>
      </c>
      <c r="J718" s="158">
        <v>86.153319999999994</v>
      </c>
      <c r="K718" s="157" t="s">
        <v>411</v>
      </c>
    </row>
    <row r="719" spans="1:11" s="58" customFormat="1" ht="14.85" customHeight="1" x14ac:dyDescent="0.15">
      <c r="A719" s="154">
        <v>-395927</v>
      </c>
      <c r="B719" s="155">
        <v>73</v>
      </c>
      <c r="C719" s="154">
        <v>262</v>
      </c>
      <c r="D719" s="156" t="s">
        <v>410</v>
      </c>
      <c r="E719" s="157" t="s">
        <v>419</v>
      </c>
      <c r="F719" s="157" t="s">
        <v>414</v>
      </c>
      <c r="G719" s="158">
        <v>7.1805500000000002</v>
      </c>
      <c r="H719" s="159">
        <v>1</v>
      </c>
      <c r="I719" s="159">
        <v>1</v>
      </c>
      <c r="J719" s="158">
        <v>121.97957</v>
      </c>
      <c r="K719" s="157" t="s">
        <v>408</v>
      </c>
    </row>
    <row r="720" spans="1:11" s="58" customFormat="1" ht="14.85" customHeight="1" x14ac:dyDescent="0.15">
      <c r="A720" s="154">
        <v>-395926</v>
      </c>
      <c r="B720" s="155">
        <v>74</v>
      </c>
      <c r="C720" s="154">
        <v>262</v>
      </c>
      <c r="D720" s="156" t="s">
        <v>410</v>
      </c>
      <c r="E720" s="157" t="s">
        <v>412</v>
      </c>
      <c r="F720" s="157" t="s">
        <v>407</v>
      </c>
      <c r="G720" s="158">
        <v>-6.7708399999999997</v>
      </c>
      <c r="H720" s="159">
        <v>-3</v>
      </c>
      <c r="I720" s="159">
        <v>2</v>
      </c>
      <c r="J720" s="158">
        <v>1.9112800000000001</v>
      </c>
      <c r="K720" s="157" t="s">
        <v>411</v>
      </c>
    </row>
    <row r="721" spans="1:11" s="58" customFormat="1" ht="14.85" customHeight="1" x14ac:dyDescent="0.15">
      <c r="A721" s="154">
        <v>-395926</v>
      </c>
      <c r="B721" s="155">
        <v>74</v>
      </c>
      <c r="C721" s="154">
        <v>262</v>
      </c>
      <c r="D721" s="156" t="s">
        <v>410</v>
      </c>
      <c r="E721" s="157" t="s">
        <v>412</v>
      </c>
      <c r="F721" s="157" t="s">
        <v>407</v>
      </c>
      <c r="G721" s="158">
        <v>0</v>
      </c>
      <c r="H721" s="159">
        <v>-2</v>
      </c>
      <c r="I721" s="159">
        <v>1</v>
      </c>
      <c r="J721" s="158">
        <v>0</v>
      </c>
      <c r="K721" s="157" t="s">
        <v>408</v>
      </c>
    </row>
    <row r="722" spans="1:11" s="58" customFormat="1" ht="14.85" customHeight="1" x14ac:dyDescent="0.15">
      <c r="A722" s="154">
        <v>-395926</v>
      </c>
      <c r="B722" s="155">
        <v>74</v>
      </c>
      <c r="C722" s="154">
        <v>262</v>
      </c>
      <c r="D722" s="156" t="s">
        <v>410</v>
      </c>
      <c r="E722" s="157" t="s">
        <v>412</v>
      </c>
      <c r="F722" s="157" t="s">
        <v>413</v>
      </c>
      <c r="G722" s="158">
        <v>181.97747000000001</v>
      </c>
      <c r="H722" s="159">
        <v>-2</v>
      </c>
      <c r="I722" s="159">
        <v>0</v>
      </c>
      <c r="J722" s="158">
        <v>452.91789</v>
      </c>
      <c r="K722" s="157" t="s">
        <v>408</v>
      </c>
    </row>
    <row r="723" spans="1:11" s="58" customFormat="1" ht="14.85" customHeight="1" x14ac:dyDescent="0.15">
      <c r="A723" s="154">
        <v>-395926</v>
      </c>
      <c r="B723" s="155">
        <v>74</v>
      </c>
      <c r="C723" s="154">
        <v>262</v>
      </c>
      <c r="D723" s="156" t="s">
        <v>410</v>
      </c>
      <c r="E723" s="157" t="s">
        <v>412</v>
      </c>
      <c r="F723" s="157" t="s">
        <v>414</v>
      </c>
      <c r="G723" s="158">
        <v>-17.541540000000001</v>
      </c>
      <c r="H723" s="159">
        <v>-1</v>
      </c>
      <c r="I723" s="159">
        <v>1</v>
      </c>
      <c r="J723" s="158">
        <v>8.8334899999999994</v>
      </c>
      <c r="K723" s="157" t="s">
        <v>411</v>
      </c>
    </row>
    <row r="724" spans="1:11" s="58" customFormat="1" ht="14.85" customHeight="1" x14ac:dyDescent="0.15">
      <c r="A724" s="154">
        <v>-395926</v>
      </c>
      <c r="B724" s="155">
        <v>74</v>
      </c>
      <c r="C724" s="154">
        <v>262</v>
      </c>
      <c r="D724" s="156" t="s">
        <v>410</v>
      </c>
      <c r="E724" s="157" t="s">
        <v>412</v>
      </c>
      <c r="F724" s="157" t="s">
        <v>414</v>
      </c>
      <c r="G724" s="158">
        <v>1.82725</v>
      </c>
      <c r="H724" s="159">
        <v>-2</v>
      </c>
      <c r="I724" s="159">
        <v>0</v>
      </c>
      <c r="J724" s="158">
        <v>2.3974000000000002</v>
      </c>
      <c r="K724" s="157" t="s">
        <v>408</v>
      </c>
    </row>
    <row r="725" spans="1:11" s="58" customFormat="1" ht="14.85" customHeight="1" x14ac:dyDescent="0.15">
      <c r="A725" s="154">
        <v>-395926</v>
      </c>
      <c r="B725" s="155">
        <v>74</v>
      </c>
      <c r="C725" s="154">
        <v>262</v>
      </c>
      <c r="D725" s="156" t="s">
        <v>410</v>
      </c>
      <c r="E725" s="157" t="s">
        <v>412</v>
      </c>
      <c r="F725" s="157" t="s">
        <v>415</v>
      </c>
      <c r="G725" s="158">
        <v>0.1</v>
      </c>
      <c r="H725" s="159">
        <v>0</v>
      </c>
      <c r="I725" s="159">
        <v>0</v>
      </c>
      <c r="J725" s="158">
        <v>0.24</v>
      </c>
      <c r="K725" s="157" t="s">
        <v>411</v>
      </c>
    </row>
    <row r="726" spans="1:11" s="58" customFormat="1" ht="14.85" customHeight="1" x14ac:dyDescent="0.15">
      <c r="A726" s="154">
        <v>-395926</v>
      </c>
      <c r="B726" s="155">
        <v>74</v>
      </c>
      <c r="C726" s="154">
        <v>262</v>
      </c>
      <c r="D726" s="156" t="s">
        <v>410</v>
      </c>
      <c r="E726" s="157" t="s">
        <v>412</v>
      </c>
      <c r="F726" s="157" t="s">
        <v>415</v>
      </c>
      <c r="G726" s="158">
        <v>16.5</v>
      </c>
      <c r="H726" s="159">
        <v>0</v>
      </c>
      <c r="I726" s="159">
        <v>0</v>
      </c>
      <c r="J726" s="158">
        <v>62.62</v>
      </c>
      <c r="K726" s="157" t="s">
        <v>408</v>
      </c>
    </row>
    <row r="727" spans="1:11" s="58" customFormat="1" ht="14.85" customHeight="1" x14ac:dyDescent="0.15">
      <c r="A727" s="154">
        <v>-395926</v>
      </c>
      <c r="B727" s="155">
        <v>74</v>
      </c>
      <c r="C727" s="154">
        <v>262</v>
      </c>
      <c r="D727" s="156" t="s">
        <v>410</v>
      </c>
      <c r="E727" s="157" t="s">
        <v>412</v>
      </c>
      <c r="F727" s="157" t="s">
        <v>416</v>
      </c>
      <c r="G727" s="158">
        <v>11.405239999999999</v>
      </c>
      <c r="H727" s="159">
        <v>0</v>
      </c>
      <c r="I727" s="159">
        <v>0</v>
      </c>
      <c r="J727" s="158">
        <v>11.405239999999999</v>
      </c>
      <c r="K727" s="157" t="s">
        <v>411</v>
      </c>
    </row>
    <row r="728" spans="1:11" s="58" customFormat="1" ht="14.85" customHeight="1" x14ac:dyDescent="0.15">
      <c r="A728" s="154">
        <v>-395926</v>
      </c>
      <c r="B728" s="155">
        <v>74</v>
      </c>
      <c r="C728" s="154">
        <v>262</v>
      </c>
      <c r="D728" s="156" t="s">
        <v>410</v>
      </c>
      <c r="E728" s="157" t="s">
        <v>412</v>
      </c>
      <c r="F728" s="157" t="s">
        <v>416</v>
      </c>
      <c r="G728" s="158">
        <v>-2.3939300000000001</v>
      </c>
      <c r="H728" s="159">
        <v>-1</v>
      </c>
      <c r="I728" s="159">
        <v>0</v>
      </c>
      <c r="J728" s="158">
        <v>0.69527000000000005</v>
      </c>
      <c r="K728" s="157" t="s">
        <v>408</v>
      </c>
    </row>
    <row r="729" spans="1:11" s="58" customFormat="1" ht="14.85" customHeight="1" x14ac:dyDescent="0.15">
      <c r="A729" s="154">
        <v>-395926</v>
      </c>
      <c r="B729" s="155">
        <v>74</v>
      </c>
      <c r="C729" s="154">
        <v>262</v>
      </c>
      <c r="D729" s="156" t="s">
        <v>410</v>
      </c>
      <c r="E729" s="157" t="s">
        <v>417</v>
      </c>
      <c r="F729" s="157" t="s">
        <v>418</v>
      </c>
      <c r="G729" s="158">
        <v>0.5</v>
      </c>
      <c r="H729" s="159">
        <v>1</v>
      </c>
      <c r="I729" s="159">
        <v>1</v>
      </c>
      <c r="J729" s="158">
        <v>0.5</v>
      </c>
      <c r="K729" s="157" t="s">
        <v>408</v>
      </c>
    </row>
    <row r="730" spans="1:11" s="58" customFormat="1" ht="14.85" customHeight="1" x14ac:dyDescent="0.15">
      <c r="A730" s="154">
        <v>-395926</v>
      </c>
      <c r="B730" s="155">
        <v>74</v>
      </c>
      <c r="C730" s="154">
        <v>262</v>
      </c>
      <c r="D730" s="156" t="s">
        <v>410</v>
      </c>
      <c r="E730" s="157" t="s">
        <v>417</v>
      </c>
      <c r="F730" s="157" t="s">
        <v>407</v>
      </c>
      <c r="G730" s="158">
        <v>2.103E-2</v>
      </c>
      <c r="H730" s="159">
        <v>0</v>
      </c>
      <c r="I730" s="159">
        <v>0</v>
      </c>
      <c r="J730" s="158">
        <v>0.26102999999999998</v>
      </c>
      <c r="K730" s="157" t="s">
        <v>411</v>
      </c>
    </row>
    <row r="731" spans="1:11" s="58" customFormat="1" ht="14.85" customHeight="1" x14ac:dyDescent="0.15">
      <c r="A731" s="154">
        <v>-395926</v>
      </c>
      <c r="B731" s="155">
        <v>74</v>
      </c>
      <c r="C731" s="154">
        <v>262</v>
      </c>
      <c r="D731" s="156" t="s">
        <v>410</v>
      </c>
      <c r="E731" s="157" t="s">
        <v>417</v>
      </c>
      <c r="F731" s="157" t="s">
        <v>407</v>
      </c>
      <c r="G731" s="158">
        <v>4.147E-2</v>
      </c>
      <c r="H731" s="159">
        <v>0</v>
      </c>
      <c r="I731" s="159">
        <v>0</v>
      </c>
      <c r="J731" s="158">
        <v>0.48147000000000001</v>
      </c>
      <c r="K731" s="157" t="s">
        <v>408</v>
      </c>
    </row>
    <row r="732" spans="1:11" s="58" customFormat="1" ht="14.85" customHeight="1" x14ac:dyDescent="0.15">
      <c r="A732" s="154">
        <v>-395926</v>
      </c>
      <c r="B732" s="155">
        <v>74</v>
      </c>
      <c r="C732" s="154">
        <v>262</v>
      </c>
      <c r="D732" s="156" t="s">
        <v>410</v>
      </c>
      <c r="E732" s="157" t="s">
        <v>419</v>
      </c>
      <c r="F732" s="157" t="s">
        <v>414</v>
      </c>
      <c r="G732" s="158">
        <v>8.4913699999999999</v>
      </c>
      <c r="H732" s="159">
        <v>-4</v>
      </c>
      <c r="I732" s="159">
        <v>0</v>
      </c>
      <c r="J732" s="158">
        <v>39.920299999999997</v>
      </c>
      <c r="K732" s="157" t="s">
        <v>411</v>
      </c>
    </row>
    <row r="733" spans="1:11" s="58" customFormat="1" ht="14.85" customHeight="1" x14ac:dyDescent="0.15">
      <c r="A733" s="154">
        <v>-395926</v>
      </c>
      <c r="B733" s="155">
        <v>74</v>
      </c>
      <c r="C733" s="154">
        <v>262</v>
      </c>
      <c r="D733" s="156" t="s">
        <v>410</v>
      </c>
      <c r="E733" s="157" t="s">
        <v>419</v>
      </c>
      <c r="F733" s="157" t="s">
        <v>414</v>
      </c>
      <c r="G733" s="158">
        <v>16.574339999999999</v>
      </c>
      <c r="H733" s="159">
        <v>0</v>
      </c>
      <c r="I733" s="159">
        <v>0</v>
      </c>
      <c r="J733" s="158">
        <v>21.826239999999999</v>
      </c>
      <c r="K733" s="157" t="s">
        <v>408</v>
      </c>
    </row>
    <row r="734" spans="1:11" s="58" customFormat="1" ht="14.85" customHeight="1" x14ac:dyDescent="0.15">
      <c r="A734" s="154">
        <v>-395921</v>
      </c>
      <c r="B734" s="155">
        <v>79</v>
      </c>
      <c r="C734" s="154">
        <v>262</v>
      </c>
      <c r="D734" s="156" t="s">
        <v>410</v>
      </c>
      <c r="E734" s="157" t="s">
        <v>412</v>
      </c>
      <c r="F734" s="157" t="s">
        <v>407</v>
      </c>
      <c r="G734" s="158">
        <v>-0.43493999999999999</v>
      </c>
      <c r="H734" s="159">
        <v>-1</v>
      </c>
      <c r="I734" s="159">
        <v>0</v>
      </c>
      <c r="J734" s="158">
        <v>8.9999999999999998E-4</v>
      </c>
      <c r="K734" s="157" t="s">
        <v>411</v>
      </c>
    </row>
    <row r="735" spans="1:11" s="58" customFormat="1" ht="14.85" customHeight="1" x14ac:dyDescent="0.15">
      <c r="A735" s="154">
        <v>-395921</v>
      </c>
      <c r="B735" s="155">
        <v>79</v>
      </c>
      <c r="C735" s="154">
        <v>262</v>
      </c>
      <c r="D735" s="156" t="s">
        <v>410</v>
      </c>
      <c r="E735" s="157" t="s">
        <v>412</v>
      </c>
      <c r="F735" s="157" t="s">
        <v>407</v>
      </c>
      <c r="G735" s="158">
        <v>-9.5964899999999993</v>
      </c>
      <c r="H735" s="159">
        <v>-8</v>
      </c>
      <c r="I735" s="159">
        <v>1</v>
      </c>
      <c r="J735" s="158">
        <v>2.7097099999999998</v>
      </c>
      <c r="K735" s="157" t="s">
        <v>408</v>
      </c>
    </row>
    <row r="736" spans="1:11" s="58" customFormat="1" ht="14.85" customHeight="1" x14ac:dyDescent="0.15">
      <c r="A736" s="154">
        <v>-395921</v>
      </c>
      <c r="B736" s="155">
        <v>79</v>
      </c>
      <c r="C736" s="154">
        <v>262</v>
      </c>
      <c r="D736" s="156" t="s">
        <v>410</v>
      </c>
      <c r="E736" s="157" t="s">
        <v>412</v>
      </c>
      <c r="F736" s="157" t="s">
        <v>413</v>
      </c>
      <c r="G736" s="158">
        <v>36.726750000000003</v>
      </c>
      <c r="H736" s="159">
        <v>2</v>
      </c>
      <c r="I736" s="159">
        <v>2</v>
      </c>
      <c r="J736" s="158">
        <v>112.24769999999999</v>
      </c>
      <c r="K736" s="157" t="s">
        <v>408</v>
      </c>
    </row>
    <row r="737" spans="1:11" s="58" customFormat="1" ht="14.85" customHeight="1" x14ac:dyDescent="0.15">
      <c r="A737" s="154">
        <v>-395921</v>
      </c>
      <c r="B737" s="155">
        <v>79</v>
      </c>
      <c r="C737" s="154">
        <v>262</v>
      </c>
      <c r="D737" s="156" t="s">
        <v>410</v>
      </c>
      <c r="E737" s="157" t="s">
        <v>412</v>
      </c>
      <c r="F737" s="157" t="s">
        <v>414</v>
      </c>
      <c r="G737" s="158">
        <v>-11.299530000000001</v>
      </c>
      <c r="H737" s="159">
        <v>-2</v>
      </c>
      <c r="I737" s="159">
        <v>0</v>
      </c>
      <c r="J737" s="158">
        <v>1.2516499999999999</v>
      </c>
      <c r="K737" s="157" t="s">
        <v>411</v>
      </c>
    </row>
    <row r="738" spans="1:11" s="58" customFormat="1" ht="14.85" customHeight="1" x14ac:dyDescent="0.15">
      <c r="A738" s="154">
        <v>-395921</v>
      </c>
      <c r="B738" s="155">
        <v>79</v>
      </c>
      <c r="C738" s="154">
        <v>262</v>
      </c>
      <c r="D738" s="156" t="s">
        <v>410</v>
      </c>
      <c r="E738" s="157" t="s">
        <v>412</v>
      </c>
      <c r="F738" s="157" t="s">
        <v>414</v>
      </c>
      <c r="G738" s="158">
        <v>-14.05189</v>
      </c>
      <c r="H738" s="159">
        <v>-1</v>
      </c>
      <c r="I738" s="159">
        <v>0</v>
      </c>
      <c r="J738" s="158">
        <v>4.58</v>
      </c>
      <c r="K738" s="157" t="s">
        <v>408</v>
      </c>
    </row>
    <row r="739" spans="1:11" s="58" customFormat="1" ht="14.85" customHeight="1" x14ac:dyDescent="0.15">
      <c r="A739" s="154">
        <v>-395921</v>
      </c>
      <c r="B739" s="155">
        <v>79</v>
      </c>
      <c r="C739" s="154">
        <v>262</v>
      </c>
      <c r="D739" s="156" t="s">
        <v>410</v>
      </c>
      <c r="E739" s="157" t="s">
        <v>412</v>
      </c>
      <c r="F739" s="157" t="s">
        <v>416</v>
      </c>
      <c r="G739" s="158">
        <v>-20.209</v>
      </c>
      <c r="H739" s="159">
        <v>-3</v>
      </c>
      <c r="I739" s="159">
        <v>0</v>
      </c>
      <c r="J739" s="158">
        <v>13.299020000000001</v>
      </c>
      <c r="K739" s="157" t="s">
        <v>411</v>
      </c>
    </row>
    <row r="740" spans="1:11" s="58" customFormat="1" ht="14.85" customHeight="1" x14ac:dyDescent="0.15">
      <c r="A740" s="154">
        <v>-395921</v>
      </c>
      <c r="B740" s="155">
        <v>79</v>
      </c>
      <c r="C740" s="154">
        <v>262</v>
      </c>
      <c r="D740" s="156" t="s">
        <v>410</v>
      </c>
      <c r="E740" s="157" t="s">
        <v>412</v>
      </c>
      <c r="F740" s="157" t="s">
        <v>416</v>
      </c>
      <c r="G740" s="158">
        <v>3.3</v>
      </c>
      <c r="H740" s="159">
        <v>0</v>
      </c>
      <c r="I740" s="159">
        <v>0</v>
      </c>
      <c r="J740" s="158">
        <v>3.3</v>
      </c>
      <c r="K740" s="157" t="s">
        <v>408</v>
      </c>
    </row>
    <row r="741" spans="1:11" s="58" customFormat="1" ht="14.85" customHeight="1" x14ac:dyDescent="0.15">
      <c r="A741" s="154">
        <v>-395921</v>
      </c>
      <c r="B741" s="155">
        <v>79</v>
      </c>
      <c r="C741" s="154">
        <v>262</v>
      </c>
      <c r="D741" s="156" t="s">
        <v>410</v>
      </c>
      <c r="E741" s="157" t="s">
        <v>417</v>
      </c>
      <c r="F741" s="157" t="s">
        <v>418</v>
      </c>
      <c r="G741" s="158">
        <v>6.99</v>
      </c>
      <c r="H741" s="159">
        <v>-1</v>
      </c>
      <c r="I741" s="159">
        <v>0</v>
      </c>
      <c r="J741" s="158">
        <v>6.99</v>
      </c>
      <c r="K741" s="157" t="s">
        <v>411</v>
      </c>
    </row>
    <row r="742" spans="1:11" s="58" customFormat="1" ht="14.85" customHeight="1" x14ac:dyDescent="0.15">
      <c r="A742" s="154">
        <v>-395921</v>
      </c>
      <c r="B742" s="155">
        <v>79</v>
      </c>
      <c r="C742" s="154">
        <v>262</v>
      </c>
      <c r="D742" s="156" t="s">
        <v>410</v>
      </c>
      <c r="E742" s="157" t="s">
        <v>417</v>
      </c>
      <c r="F742" s="157" t="s">
        <v>418</v>
      </c>
      <c r="G742" s="158">
        <v>15.21</v>
      </c>
      <c r="H742" s="159">
        <v>-1</v>
      </c>
      <c r="I742" s="159">
        <v>0</v>
      </c>
      <c r="J742" s="158">
        <v>15.21</v>
      </c>
      <c r="K742" s="157" t="s">
        <v>408</v>
      </c>
    </row>
    <row r="743" spans="1:11" s="58" customFormat="1" ht="14.85" customHeight="1" x14ac:dyDescent="0.15">
      <c r="A743" s="154">
        <v>-395921</v>
      </c>
      <c r="B743" s="155">
        <v>79</v>
      </c>
      <c r="C743" s="154">
        <v>262</v>
      </c>
      <c r="D743" s="156" t="s">
        <v>410</v>
      </c>
      <c r="E743" s="157" t="s">
        <v>417</v>
      </c>
      <c r="F743" s="157" t="s">
        <v>407</v>
      </c>
      <c r="G743" s="158">
        <v>0.76842999999999995</v>
      </c>
      <c r="H743" s="159">
        <v>0</v>
      </c>
      <c r="I743" s="159">
        <v>0</v>
      </c>
      <c r="J743" s="158">
        <v>0.76842999999999995</v>
      </c>
      <c r="K743" s="157" t="s">
        <v>411</v>
      </c>
    </row>
    <row r="744" spans="1:11" s="58" customFormat="1" ht="14.85" customHeight="1" x14ac:dyDescent="0.15">
      <c r="A744" s="154">
        <v>-395921</v>
      </c>
      <c r="B744" s="155">
        <v>79</v>
      </c>
      <c r="C744" s="154">
        <v>262</v>
      </c>
      <c r="D744" s="156" t="s">
        <v>410</v>
      </c>
      <c r="E744" s="157" t="s">
        <v>417</v>
      </c>
      <c r="F744" s="157" t="s">
        <v>407</v>
      </c>
      <c r="G744" s="158">
        <v>0.15</v>
      </c>
      <c r="H744" s="159">
        <v>0</v>
      </c>
      <c r="I744" s="159">
        <v>0</v>
      </c>
      <c r="J744" s="158">
        <v>0.15</v>
      </c>
      <c r="K744" s="157" t="s">
        <v>408</v>
      </c>
    </row>
    <row r="745" spans="1:11" s="58" customFormat="1" ht="14.85" customHeight="1" x14ac:dyDescent="0.15">
      <c r="A745" s="154">
        <v>-395921</v>
      </c>
      <c r="B745" s="155">
        <v>79</v>
      </c>
      <c r="C745" s="154">
        <v>262</v>
      </c>
      <c r="D745" s="156" t="s">
        <v>410</v>
      </c>
      <c r="E745" s="157" t="s">
        <v>419</v>
      </c>
      <c r="F745" s="157" t="s">
        <v>414</v>
      </c>
      <c r="G745" s="158">
        <v>15.03227</v>
      </c>
      <c r="H745" s="159">
        <v>-1</v>
      </c>
      <c r="I745" s="159">
        <v>0</v>
      </c>
      <c r="J745" s="158">
        <v>45.656999999999996</v>
      </c>
      <c r="K745" s="157" t="s">
        <v>411</v>
      </c>
    </row>
    <row r="746" spans="1:11" s="58" customFormat="1" ht="14.85" customHeight="1" x14ac:dyDescent="0.15">
      <c r="A746" s="154">
        <v>-395921</v>
      </c>
      <c r="B746" s="155">
        <v>79</v>
      </c>
      <c r="C746" s="154">
        <v>262</v>
      </c>
      <c r="D746" s="156" t="s">
        <v>410</v>
      </c>
      <c r="E746" s="157" t="s">
        <v>419</v>
      </c>
      <c r="F746" s="157" t="s">
        <v>414</v>
      </c>
      <c r="G746" s="158">
        <v>-12.644299999999999</v>
      </c>
      <c r="H746" s="159">
        <v>-3</v>
      </c>
      <c r="I746" s="159">
        <v>0</v>
      </c>
      <c r="J746" s="158">
        <v>70.399410000000003</v>
      </c>
      <c r="K746" s="157" t="s">
        <v>408</v>
      </c>
    </row>
    <row r="747" spans="1:11" s="58" customFormat="1" ht="14.85" customHeight="1" x14ac:dyDescent="0.15">
      <c r="A747" s="154">
        <v>-395920</v>
      </c>
      <c r="B747" s="155">
        <v>80</v>
      </c>
      <c r="C747" s="154">
        <v>262</v>
      </c>
      <c r="D747" s="156" t="s">
        <v>410</v>
      </c>
      <c r="E747" s="157" t="s">
        <v>412</v>
      </c>
      <c r="F747" s="157" t="s">
        <v>407</v>
      </c>
      <c r="G747" s="158">
        <v>-10</v>
      </c>
      <c r="H747" s="159">
        <v>-1</v>
      </c>
      <c r="I747" s="159">
        <v>0</v>
      </c>
      <c r="J747" s="158">
        <v>0.33091999999999999</v>
      </c>
      <c r="K747" s="157" t="s">
        <v>411</v>
      </c>
    </row>
    <row r="748" spans="1:11" s="58" customFormat="1" ht="14.85" customHeight="1" x14ac:dyDescent="0.15">
      <c r="A748" s="154">
        <v>-395920</v>
      </c>
      <c r="B748" s="155">
        <v>80</v>
      </c>
      <c r="C748" s="154">
        <v>262</v>
      </c>
      <c r="D748" s="156" t="s">
        <v>410</v>
      </c>
      <c r="E748" s="157" t="s">
        <v>412</v>
      </c>
      <c r="F748" s="157" t="s">
        <v>407</v>
      </c>
      <c r="G748" s="158">
        <v>-1.05</v>
      </c>
      <c r="H748" s="159">
        <v>0</v>
      </c>
      <c r="I748" s="159">
        <v>1</v>
      </c>
      <c r="J748" s="158">
        <v>0.9</v>
      </c>
      <c r="K748" s="157" t="s">
        <v>408</v>
      </c>
    </row>
    <row r="749" spans="1:11" s="58" customFormat="1" ht="14.85" customHeight="1" x14ac:dyDescent="0.15">
      <c r="A749" s="154">
        <v>-395920</v>
      </c>
      <c r="B749" s="155">
        <v>80</v>
      </c>
      <c r="C749" s="154">
        <v>262</v>
      </c>
      <c r="D749" s="156" t="s">
        <v>410</v>
      </c>
      <c r="E749" s="157" t="s">
        <v>412</v>
      </c>
      <c r="F749" s="157" t="s">
        <v>413</v>
      </c>
      <c r="G749" s="158">
        <v>202.00891999999999</v>
      </c>
      <c r="H749" s="159">
        <v>5</v>
      </c>
      <c r="I749" s="159">
        <v>7</v>
      </c>
      <c r="J749" s="158">
        <v>281.98250000000002</v>
      </c>
      <c r="K749" s="157" t="s">
        <v>408</v>
      </c>
    </row>
    <row r="750" spans="1:11" s="58" customFormat="1" ht="14.85" customHeight="1" x14ac:dyDescent="0.15">
      <c r="A750" s="154">
        <v>-395920</v>
      </c>
      <c r="B750" s="155">
        <v>80</v>
      </c>
      <c r="C750" s="154">
        <v>262</v>
      </c>
      <c r="D750" s="156" t="s">
        <v>410</v>
      </c>
      <c r="E750" s="157" t="s">
        <v>412</v>
      </c>
      <c r="F750" s="157" t="s">
        <v>414</v>
      </c>
      <c r="G750" s="158">
        <v>3.3848600000000002</v>
      </c>
      <c r="H750" s="159">
        <v>-2</v>
      </c>
      <c r="I750" s="159">
        <v>0</v>
      </c>
      <c r="J750" s="158">
        <v>41.905529999999999</v>
      </c>
      <c r="K750" s="157" t="s">
        <v>411</v>
      </c>
    </row>
    <row r="751" spans="1:11" s="58" customFormat="1" ht="14.85" customHeight="1" x14ac:dyDescent="0.15">
      <c r="A751" s="154">
        <v>-395920</v>
      </c>
      <c r="B751" s="155">
        <v>80</v>
      </c>
      <c r="C751" s="154">
        <v>262</v>
      </c>
      <c r="D751" s="156" t="s">
        <v>410</v>
      </c>
      <c r="E751" s="157" t="s">
        <v>412</v>
      </c>
      <c r="F751" s="157" t="s">
        <v>414</v>
      </c>
      <c r="G751" s="158">
        <v>0.25247000000000003</v>
      </c>
      <c r="H751" s="159">
        <v>-1</v>
      </c>
      <c r="I751" s="159">
        <v>0</v>
      </c>
      <c r="J751" s="158">
        <v>10.40189</v>
      </c>
      <c r="K751" s="157" t="s">
        <v>408</v>
      </c>
    </row>
    <row r="752" spans="1:11" s="58" customFormat="1" ht="14.85" customHeight="1" x14ac:dyDescent="0.15">
      <c r="A752" s="154">
        <v>-395920</v>
      </c>
      <c r="B752" s="155">
        <v>80</v>
      </c>
      <c r="C752" s="154">
        <v>262</v>
      </c>
      <c r="D752" s="156" t="s">
        <v>410</v>
      </c>
      <c r="E752" s="157" t="s">
        <v>412</v>
      </c>
      <c r="F752" s="157" t="s">
        <v>415</v>
      </c>
      <c r="G752" s="158">
        <v>-0.1</v>
      </c>
      <c r="H752" s="159">
        <v>0</v>
      </c>
      <c r="I752" s="159">
        <v>0</v>
      </c>
      <c r="J752" s="158">
        <v>0</v>
      </c>
      <c r="K752" s="157" t="s">
        <v>408</v>
      </c>
    </row>
    <row r="753" spans="1:11" s="58" customFormat="1" ht="14.85" customHeight="1" x14ac:dyDescent="0.15">
      <c r="A753" s="154">
        <v>-395920</v>
      </c>
      <c r="B753" s="155">
        <v>80</v>
      </c>
      <c r="C753" s="154">
        <v>262</v>
      </c>
      <c r="D753" s="156" t="s">
        <v>410</v>
      </c>
      <c r="E753" s="157" t="s">
        <v>412</v>
      </c>
      <c r="F753" s="157" t="s">
        <v>416</v>
      </c>
      <c r="G753" s="158">
        <v>-1.8477300000000001</v>
      </c>
      <c r="H753" s="159">
        <v>-3</v>
      </c>
      <c r="I753" s="159">
        <v>0</v>
      </c>
      <c r="J753" s="158">
        <v>5.3753599999999997</v>
      </c>
      <c r="K753" s="157" t="s">
        <v>411</v>
      </c>
    </row>
    <row r="754" spans="1:11" s="58" customFormat="1" ht="14.85" customHeight="1" x14ac:dyDescent="0.15">
      <c r="A754" s="154">
        <v>-395920</v>
      </c>
      <c r="B754" s="155">
        <v>80</v>
      </c>
      <c r="C754" s="154">
        <v>262</v>
      </c>
      <c r="D754" s="156" t="s">
        <v>410</v>
      </c>
      <c r="E754" s="157" t="s">
        <v>412</v>
      </c>
      <c r="F754" s="157" t="s">
        <v>416</v>
      </c>
      <c r="G754" s="158">
        <v>4.09</v>
      </c>
      <c r="H754" s="159">
        <v>0</v>
      </c>
      <c r="I754" s="159">
        <v>0</v>
      </c>
      <c r="J754" s="158">
        <v>4.09</v>
      </c>
      <c r="K754" s="157" t="s">
        <v>408</v>
      </c>
    </row>
    <row r="755" spans="1:11" s="58" customFormat="1" ht="14.85" customHeight="1" x14ac:dyDescent="0.15">
      <c r="A755" s="154">
        <v>-395920</v>
      </c>
      <c r="B755" s="155">
        <v>80</v>
      </c>
      <c r="C755" s="154">
        <v>262</v>
      </c>
      <c r="D755" s="156" t="s">
        <v>410</v>
      </c>
      <c r="E755" s="157" t="s">
        <v>417</v>
      </c>
      <c r="F755" s="157" t="s">
        <v>418</v>
      </c>
      <c r="G755" s="158">
        <v>2.52</v>
      </c>
      <c r="H755" s="159">
        <v>0</v>
      </c>
      <c r="I755" s="159">
        <v>0</v>
      </c>
      <c r="J755" s="158">
        <v>2.52</v>
      </c>
      <c r="K755" s="157" t="s">
        <v>411</v>
      </c>
    </row>
    <row r="756" spans="1:11" s="58" customFormat="1" ht="14.85" customHeight="1" x14ac:dyDescent="0.15">
      <c r="A756" s="154">
        <v>-395920</v>
      </c>
      <c r="B756" s="155">
        <v>80</v>
      </c>
      <c r="C756" s="154">
        <v>262</v>
      </c>
      <c r="D756" s="156" t="s">
        <v>410</v>
      </c>
      <c r="E756" s="157" t="s">
        <v>417</v>
      </c>
      <c r="F756" s="157" t="s">
        <v>418</v>
      </c>
      <c r="G756" s="158">
        <v>0.36</v>
      </c>
      <c r="H756" s="159">
        <v>0</v>
      </c>
      <c r="I756" s="159">
        <v>0</v>
      </c>
      <c r="J756" s="158">
        <v>0.36</v>
      </c>
      <c r="K756" s="157" t="s">
        <v>408</v>
      </c>
    </row>
    <row r="757" spans="1:11" s="58" customFormat="1" ht="14.85" customHeight="1" x14ac:dyDescent="0.15">
      <c r="A757" s="154">
        <v>-395920</v>
      </c>
      <c r="B757" s="155">
        <v>80</v>
      </c>
      <c r="C757" s="154">
        <v>262</v>
      </c>
      <c r="D757" s="156" t="s">
        <v>410</v>
      </c>
      <c r="E757" s="157" t="s">
        <v>417</v>
      </c>
      <c r="F757" s="157" t="s">
        <v>407</v>
      </c>
      <c r="G757" s="158">
        <v>7.0900800000000004</v>
      </c>
      <c r="H757" s="159">
        <v>0</v>
      </c>
      <c r="I757" s="159">
        <v>0</v>
      </c>
      <c r="J757" s="158">
        <v>19.777539999999998</v>
      </c>
      <c r="K757" s="157" t="s">
        <v>411</v>
      </c>
    </row>
    <row r="758" spans="1:11" s="58" customFormat="1" ht="14.85" customHeight="1" x14ac:dyDescent="0.15">
      <c r="A758" s="154">
        <v>-395920</v>
      </c>
      <c r="B758" s="155">
        <v>80</v>
      </c>
      <c r="C758" s="154">
        <v>262</v>
      </c>
      <c r="D758" s="156" t="s">
        <v>410</v>
      </c>
      <c r="E758" s="157" t="s">
        <v>417</v>
      </c>
      <c r="F758" s="157" t="s">
        <v>407</v>
      </c>
      <c r="G758" s="158">
        <v>0</v>
      </c>
      <c r="H758" s="159">
        <v>0</v>
      </c>
      <c r="I758" s="159">
        <v>0</v>
      </c>
      <c r="J758" s="158">
        <v>0</v>
      </c>
      <c r="K758" s="157" t="s">
        <v>408</v>
      </c>
    </row>
    <row r="759" spans="1:11" s="58" customFormat="1" ht="14.85" customHeight="1" x14ac:dyDescent="0.15">
      <c r="A759" s="154">
        <v>-395920</v>
      </c>
      <c r="B759" s="155">
        <v>80</v>
      </c>
      <c r="C759" s="154">
        <v>262</v>
      </c>
      <c r="D759" s="156" t="s">
        <v>410</v>
      </c>
      <c r="E759" s="157" t="s">
        <v>419</v>
      </c>
      <c r="F759" s="157" t="s">
        <v>414</v>
      </c>
      <c r="G759" s="158">
        <v>-36.350099999999998</v>
      </c>
      <c r="H759" s="159">
        <v>-2</v>
      </c>
      <c r="I759" s="159">
        <v>0</v>
      </c>
      <c r="J759" s="158">
        <v>15.95524</v>
      </c>
      <c r="K759" s="157" t="s">
        <v>411</v>
      </c>
    </row>
    <row r="760" spans="1:11" s="58" customFormat="1" ht="14.85" customHeight="1" x14ac:dyDescent="0.15">
      <c r="A760" s="154">
        <v>-395920</v>
      </c>
      <c r="B760" s="155">
        <v>80</v>
      </c>
      <c r="C760" s="154">
        <v>262</v>
      </c>
      <c r="D760" s="156" t="s">
        <v>410</v>
      </c>
      <c r="E760" s="157" t="s">
        <v>419</v>
      </c>
      <c r="F760" s="157" t="s">
        <v>414</v>
      </c>
      <c r="G760" s="158">
        <v>-48.823950000000004</v>
      </c>
      <c r="H760" s="159">
        <v>-2</v>
      </c>
      <c r="I760" s="159">
        <v>0</v>
      </c>
      <c r="J760" s="158">
        <v>31.444130000000001</v>
      </c>
      <c r="K760" s="157" t="s">
        <v>408</v>
      </c>
    </row>
    <row r="761" spans="1:11" s="58" customFormat="1" ht="14.85" customHeight="1" x14ac:dyDescent="0.15">
      <c r="A761" s="154">
        <v>-395918</v>
      </c>
      <c r="B761" s="155">
        <v>82</v>
      </c>
      <c r="C761" s="154">
        <v>262</v>
      </c>
      <c r="D761" s="156" t="s">
        <v>410</v>
      </c>
      <c r="E761" s="157" t="s">
        <v>412</v>
      </c>
      <c r="F761" s="157" t="s">
        <v>407</v>
      </c>
      <c r="G761" s="158">
        <v>0</v>
      </c>
      <c r="H761" s="159">
        <v>-1</v>
      </c>
      <c r="I761" s="159">
        <v>0</v>
      </c>
      <c r="J761" s="158">
        <v>0.4</v>
      </c>
      <c r="K761" s="157" t="s">
        <v>408</v>
      </c>
    </row>
    <row r="762" spans="1:11" s="58" customFormat="1" ht="14.85" customHeight="1" x14ac:dyDescent="0.15">
      <c r="A762" s="154">
        <v>-395918</v>
      </c>
      <c r="B762" s="155">
        <v>82</v>
      </c>
      <c r="C762" s="154">
        <v>262</v>
      </c>
      <c r="D762" s="156" t="s">
        <v>410</v>
      </c>
      <c r="E762" s="157" t="s">
        <v>412</v>
      </c>
      <c r="F762" s="157" t="s">
        <v>413</v>
      </c>
      <c r="G762" s="158">
        <v>94.69941</v>
      </c>
      <c r="H762" s="159">
        <v>2</v>
      </c>
      <c r="I762" s="159">
        <v>2</v>
      </c>
      <c r="J762" s="158">
        <v>421.28910999999999</v>
      </c>
      <c r="K762" s="157" t="s">
        <v>408</v>
      </c>
    </row>
    <row r="763" spans="1:11" s="58" customFormat="1" ht="14.85" customHeight="1" x14ac:dyDescent="0.15">
      <c r="A763" s="154">
        <v>-395918</v>
      </c>
      <c r="B763" s="155">
        <v>82</v>
      </c>
      <c r="C763" s="154">
        <v>262</v>
      </c>
      <c r="D763" s="156" t="s">
        <v>410</v>
      </c>
      <c r="E763" s="157" t="s">
        <v>412</v>
      </c>
      <c r="F763" s="157" t="s">
        <v>414</v>
      </c>
      <c r="G763" s="158">
        <v>52.344630000000002</v>
      </c>
      <c r="H763" s="159">
        <v>-5</v>
      </c>
      <c r="I763" s="159">
        <v>4</v>
      </c>
      <c r="J763" s="158">
        <v>168.13807</v>
      </c>
      <c r="K763" s="157" t="s">
        <v>411</v>
      </c>
    </row>
    <row r="764" spans="1:11" s="58" customFormat="1" ht="14.85" customHeight="1" x14ac:dyDescent="0.15">
      <c r="A764" s="154">
        <v>-395918</v>
      </c>
      <c r="B764" s="155">
        <v>82</v>
      </c>
      <c r="C764" s="154">
        <v>262</v>
      </c>
      <c r="D764" s="156" t="s">
        <v>410</v>
      </c>
      <c r="E764" s="157" t="s">
        <v>412</v>
      </c>
      <c r="F764" s="157" t="s">
        <v>414</v>
      </c>
      <c r="G764" s="158">
        <v>-39.846510000000002</v>
      </c>
      <c r="H764" s="159">
        <v>-9</v>
      </c>
      <c r="I764" s="159">
        <v>0</v>
      </c>
      <c r="J764" s="158">
        <v>22.45458</v>
      </c>
      <c r="K764" s="157" t="s">
        <v>408</v>
      </c>
    </row>
    <row r="765" spans="1:11" s="58" customFormat="1" ht="14.85" customHeight="1" x14ac:dyDescent="0.15">
      <c r="A765" s="154">
        <v>-395918</v>
      </c>
      <c r="B765" s="155">
        <v>82</v>
      </c>
      <c r="C765" s="154">
        <v>262</v>
      </c>
      <c r="D765" s="156" t="s">
        <v>410</v>
      </c>
      <c r="E765" s="157" t="s">
        <v>412</v>
      </c>
      <c r="F765" s="157" t="s">
        <v>415</v>
      </c>
      <c r="G765" s="158">
        <v>-10.62</v>
      </c>
      <c r="H765" s="159">
        <v>0</v>
      </c>
      <c r="I765" s="159">
        <v>0</v>
      </c>
      <c r="J765" s="158">
        <v>0.08</v>
      </c>
      <c r="K765" s="157" t="s">
        <v>411</v>
      </c>
    </row>
    <row r="766" spans="1:11" s="58" customFormat="1" ht="14.85" customHeight="1" x14ac:dyDescent="0.15">
      <c r="A766" s="154">
        <v>-395918</v>
      </c>
      <c r="B766" s="155">
        <v>82</v>
      </c>
      <c r="C766" s="154">
        <v>262</v>
      </c>
      <c r="D766" s="156" t="s">
        <v>410</v>
      </c>
      <c r="E766" s="157" t="s">
        <v>412</v>
      </c>
      <c r="F766" s="157" t="s">
        <v>415</v>
      </c>
      <c r="G766" s="158">
        <v>-4.5999999999999996</v>
      </c>
      <c r="H766" s="159">
        <v>0</v>
      </c>
      <c r="I766" s="159">
        <v>0</v>
      </c>
      <c r="J766" s="158">
        <v>0.4</v>
      </c>
      <c r="K766" s="157" t="s">
        <v>408</v>
      </c>
    </row>
    <row r="767" spans="1:11" s="58" customFormat="1" ht="14.85" customHeight="1" x14ac:dyDescent="0.15">
      <c r="A767" s="154">
        <v>-395918</v>
      </c>
      <c r="B767" s="155">
        <v>82</v>
      </c>
      <c r="C767" s="154">
        <v>262</v>
      </c>
      <c r="D767" s="156" t="s">
        <v>410</v>
      </c>
      <c r="E767" s="157" t="s">
        <v>412</v>
      </c>
      <c r="F767" s="157" t="s">
        <v>416</v>
      </c>
      <c r="G767" s="158">
        <v>-51.38767</v>
      </c>
      <c r="H767" s="159">
        <v>-1</v>
      </c>
      <c r="I767" s="159">
        <v>1</v>
      </c>
      <c r="J767" s="158">
        <v>15.21271</v>
      </c>
      <c r="K767" s="157" t="s">
        <v>411</v>
      </c>
    </row>
    <row r="768" spans="1:11" s="58" customFormat="1" ht="14.85" customHeight="1" x14ac:dyDescent="0.15">
      <c r="A768" s="154">
        <v>-395918</v>
      </c>
      <c r="B768" s="155">
        <v>82</v>
      </c>
      <c r="C768" s="154">
        <v>262</v>
      </c>
      <c r="D768" s="156" t="s">
        <v>410</v>
      </c>
      <c r="E768" s="157" t="s">
        <v>412</v>
      </c>
      <c r="F768" s="157" t="s">
        <v>416</v>
      </c>
      <c r="G768" s="158">
        <v>10.27</v>
      </c>
      <c r="H768" s="159">
        <v>0</v>
      </c>
      <c r="I768" s="159">
        <v>0</v>
      </c>
      <c r="J768" s="158">
        <v>10.27</v>
      </c>
      <c r="K768" s="157" t="s">
        <v>408</v>
      </c>
    </row>
    <row r="769" spans="1:11" s="58" customFormat="1" ht="14.85" customHeight="1" x14ac:dyDescent="0.15">
      <c r="A769" s="154">
        <v>-395918</v>
      </c>
      <c r="B769" s="155">
        <v>82</v>
      </c>
      <c r="C769" s="154">
        <v>262</v>
      </c>
      <c r="D769" s="156" t="s">
        <v>410</v>
      </c>
      <c r="E769" s="157" t="s">
        <v>417</v>
      </c>
      <c r="F769" s="157" t="s">
        <v>418</v>
      </c>
      <c r="G769" s="158">
        <v>-143.15924000000001</v>
      </c>
      <c r="H769" s="159">
        <v>-1</v>
      </c>
      <c r="I769" s="159">
        <v>-1</v>
      </c>
      <c r="J769" s="158">
        <v>-15.2438</v>
      </c>
      <c r="K769" s="157" t="s">
        <v>411</v>
      </c>
    </row>
    <row r="770" spans="1:11" s="58" customFormat="1" ht="14.85" customHeight="1" x14ac:dyDescent="0.15">
      <c r="A770" s="154">
        <v>-395918</v>
      </c>
      <c r="B770" s="155">
        <v>82</v>
      </c>
      <c r="C770" s="154">
        <v>262</v>
      </c>
      <c r="D770" s="156" t="s">
        <v>410</v>
      </c>
      <c r="E770" s="157" t="s">
        <v>417</v>
      </c>
      <c r="F770" s="157" t="s">
        <v>418</v>
      </c>
      <c r="G770" s="158">
        <v>4.0653800000000002</v>
      </c>
      <c r="H770" s="159">
        <v>0</v>
      </c>
      <c r="I770" s="159">
        <v>0</v>
      </c>
      <c r="J770" s="158">
        <v>5.2670199999999996</v>
      </c>
      <c r="K770" s="157" t="s">
        <v>408</v>
      </c>
    </row>
    <row r="771" spans="1:11" s="58" customFormat="1" ht="14.85" customHeight="1" x14ac:dyDescent="0.15">
      <c r="A771" s="154">
        <v>-395918</v>
      </c>
      <c r="B771" s="155">
        <v>82</v>
      </c>
      <c r="C771" s="154">
        <v>262</v>
      </c>
      <c r="D771" s="156" t="s">
        <v>410</v>
      </c>
      <c r="E771" s="157" t="s">
        <v>417</v>
      </c>
      <c r="F771" s="157" t="s">
        <v>407</v>
      </c>
      <c r="G771" s="158">
        <v>57.051690000000001</v>
      </c>
      <c r="H771" s="159">
        <v>1</v>
      </c>
      <c r="I771" s="159">
        <v>3</v>
      </c>
      <c r="J771" s="158">
        <v>91.086389999999994</v>
      </c>
      <c r="K771" s="157" t="s">
        <v>411</v>
      </c>
    </row>
    <row r="772" spans="1:11" s="58" customFormat="1" ht="14.85" customHeight="1" x14ac:dyDescent="0.15">
      <c r="A772" s="154">
        <v>-395918</v>
      </c>
      <c r="B772" s="155">
        <v>82</v>
      </c>
      <c r="C772" s="154">
        <v>262</v>
      </c>
      <c r="D772" s="156" t="s">
        <v>410</v>
      </c>
      <c r="E772" s="157" t="s">
        <v>417</v>
      </c>
      <c r="F772" s="157" t="s">
        <v>407</v>
      </c>
      <c r="G772" s="158">
        <v>0.62783</v>
      </c>
      <c r="H772" s="159">
        <v>0</v>
      </c>
      <c r="I772" s="159">
        <v>0</v>
      </c>
      <c r="J772" s="158">
        <v>0.86782999999999999</v>
      </c>
      <c r="K772" s="157" t="s">
        <v>408</v>
      </c>
    </row>
    <row r="773" spans="1:11" s="58" customFormat="1" ht="14.85" customHeight="1" x14ac:dyDescent="0.15">
      <c r="A773" s="154">
        <v>-395918</v>
      </c>
      <c r="B773" s="155">
        <v>82</v>
      </c>
      <c r="C773" s="154">
        <v>262</v>
      </c>
      <c r="D773" s="156" t="s">
        <v>410</v>
      </c>
      <c r="E773" s="157" t="s">
        <v>419</v>
      </c>
      <c r="F773" s="157" t="s">
        <v>414</v>
      </c>
      <c r="G773" s="158">
        <v>-19.776759999999999</v>
      </c>
      <c r="H773" s="159">
        <v>-1</v>
      </c>
      <c r="I773" s="159">
        <v>1</v>
      </c>
      <c r="J773" s="158">
        <v>170.76611</v>
      </c>
      <c r="K773" s="157" t="s">
        <v>411</v>
      </c>
    </row>
    <row r="774" spans="1:11" s="58" customFormat="1" ht="14.85" customHeight="1" x14ac:dyDescent="0.15">
      <c r="A774" s="154">
        <v>-395918</v>
      </c>
      <c r="B774" s="155">
        <v>82</v>
      </c>
      <c r="C774" s="154">
        <v>262</v>
      </c>
      <c r="D774" s="156" t="s">
        <v>410</v>
      </c>
      <c r="E774" s="157" t="s">
        <v>419</v>
      </c>
      <c r="F774" s="157" t="s">
        <v>414</v>
      </c>
      <c r="G774" s="158">
        <v>8.4206900000000005</v>
      </c>
      <c r="H774" s="159">
        <v>0</v>
      </c>
      <c r="I774" s="159">
        <v>0</v>
      </c>
      <c r="J774" s="158">
        <v>191.42223000000001</v>
      </c>
      <c r="K774" s="157" t="s">
        <v>408</v>
      </c>
    </row>
    <row r="775" spans="1:11" s="58" customFormat="1" ht="14.85" customHeight="1" x14ac:dyDescent="0.15">
      <c r="A775" s="154">
        <v>-395915</v>
      </c>
      <c r="B775" s="155">
        <v>85</v>
      </c>
      <c r="C775" s="154">
        <v>262</v>
      </c>
      <c r="D775" s="156" t="s">
        <v>410</v>
      </c>
      <c r="E775" s="157" t="s">
        <v>412</v>
      </c>
      <c r="F775" s="157" t="s">
        <v>407</v>
      </c>
      <c r="G775" s="158">
        <v>-47.499209999999998</v>
      </c>
      <c r="H775" s="159">
        <v>-4</v>
      </c>
      <c r="I775" s="159">
        <v>0</v>
      </c>
      <c r="J775" s="158">
        <v>1.91832</v>
      </c>
      <c r="K775" s="157" t="s">
        <v>411</v>
      </c>
    </row>
    <row r="776" spans="1:11" s="58" customFormat="1" ht="14.85" customHeight="1" x14ac:dyDescent="0.15">
      <c r="A776" s="154">
        <v>-395915</v>
      </c>
      <c r="B776" s="155">
        <v>85</v>
      </c>
      <c r="C776" s="154">
        <v>262</v>
      </c>
      <c r="D776" s="156" t="s">
        <v>410</v>
      </c>
      <c r="E776" s="157" t="s">
        <v>412</v>
      </c>
      <c r="F776" s="157" t="s">
        <v>407</v>
      </c>
      <c r="G776" s="158">
        <v>-19.948820000000001</v>
      </c>
      <c r="H776" s="159">
        <v>-3</v>
      </c>
      <c r="I776" s="159">
        <v>3</v>
      </c>
      <c r="J776" s="158">
        <v>36.339300000000001</v>
      </c>
      <c r="K776" s="157" t="s">
        <v>408</v>
      </c>
    </row>
    <row r="777" spans="1:11" s="58" customFormat="1" ht="14.85" customHeight="1" x14ac:dyDescent="0.15">
      <c r="A777" s="154">
        <v>-395915</v>
      </c>
      <c r="B777" s="155">
        <v>85</v>
      </c>
      <c r="C777" s="154">
        <v>262</v>
      </c>
      <c r="D777" s="156" t="s">
        <v>410</v>
      </c>
      <c r="E777" s="157" t="s">
        <v>412</v>
      </c>
      <c r="F777" s="157" t="s">
        <v>413</v>
      </c>
      <c r="G777" s="158">
        <v>592.73072000000002</v>
      </c>
      <c r="H777" s="159">
        <v>10</v>
      </c>
      <c r="I777" s="159">
        <v>12</v>
      </c>
      <c r="J777" s="158">
        <v>1813.4087099999999</v>
      </c>
      <c r="K777" s="157" t="s">
        <v>408</v>
      </c>
    </row>
    <row r="778" spans="1:11" s="58" customFormat="1" ht="14.85" customHeight="1" x14ac:dyDescent="0.15">
      <c r="A778" s="154">
        <v>-395915</v>
      </c>
      <c r="B778" s="155">
        <v>85</v>
      </c>
      <c r="C778" s="154">
        <v>262</v>
      </c>
      <c r="D778" s="156" t="s">
        <v>410</v>
      </c>
      <c r="E778" s="157" t="s">
        <v>412</v>
      </c>
      <c r="F778" s="157" t="s">
        <v>414</v>
      </c>
      <c r="G778" s="158">
        <v>-63.044170000000001</v>
      </c>
      <c r="H778" s="159">
        <v>-15</v>
      </c>
      <c r="I778" s="159">
        <v>5</v>
      </c>
      <c r="J778" s="158">
        <v>107.48041000000001</v>
      </c>
      <c r="K778" s="157" t="s">
        <v>411</v>
      </c>
    </row>
    <row r="779" spans="1:11" s="58" customFormat="1" ht="14.85" customHeight="1" x14ac:dyDescent="0.15">
      <c r="A779" s="154">
        <v>-395915</v>
      </c>
      <c r="B779" s="155">
        <v>85</v>
      </c>
      <c r="C779" s="154">
        <v>262</v>
      </c>
      <c r="D779" s="156" t="s">
        <v>410</v>
      </c>
      <c r="E779" s="157" t="s">
        <v>412</v>
      </c>
      <c r="F779" s="157" t="s">
        <v>414</v>
      </c>
      <c r="G779" s="158">
        <v>18.3963</v>
      </c>
      <c r="H779" s="159">
        <v>0</v>
      </c>
      <c r="I779" s="159">
        <v>2</v>
      </c>
      <c r="J779" s="158">
        <v>74.935749999999999</v>
      </c>
      <c r="K779" s="157" t="s">
        <v>408</v>
      </c>
    </row>
    <row r="780" spans="1:11" s="58" customFormat="1" ht="14.85" customHeight="1" x14ac:dyDescent="0.15">
      <c r="A780" s="154">
        <v>-395915</v>
      </c>
      <c r="B780" s="155">
        <v>85</v>
      </c>
      <c r="C780" s="154">
        <v>262</v>
      </c>
      <c r="D780" s="156" t="s">
        <v>410</v>
      </c>
      <c r="E780" s="157" t="s">
        <v>412</v>
      </c>
      <c r="F780" s="157" t="s">
        <v>415</v>
      </c>
      <c r="G780" s="158">
        <v>19.72</v>
      </c>
      <c r="H780" s="159">
        <v>0</v>
      </c>
      <c r="I780" s="159">
        <v>0</v>
      </c>
      <c r="J780" s="158">
        <v>20.02</v>
      </c>
      <c r="K780" s="157" t="s">
        <v>411</v>
      </c>
    </row>
    <row r="781" spans="1:11" s="58" customFormat="1" ht="14.85" customHeight="1" x14ac:dyDescent="0.15">
      <c r="A781" s="154">
        <v>-395915</v>
      </c>
      <c r="B781" s="155">
        <v>85</v>
      </c>
      <c r="C781" s="154">
        <v>262</v>
      </c>
      <c r="D781" s="156" t="s">
        <v>410</v>
      </c>
      <c r="E781" s="157" t="s">
        <v>412</v>
      </c>
      <c r="F781" s="157" t="s">
        <v>415</v>
      </c>
      <c r="G781" s="158">
        <v>141</v>
      </c>
      <c r="H781" s="159">
        <v>0</v>
      </c>
      <c r="I781" s="159">
        <v>0</v>
      </c>
      <c r="J781" s="158">
        <v>150.63999999999999</v>
      </c>
      <c r="K781" s="157" t="s">
        <v>408</v>
      </c>
    </row>
    <row r="782" spans="1:11" s="58" customFormat="1" ht="14.85" customHeight="1" x14ac:dyDescent="0.15">
      <c r="A782" s="154">
        <v>-395915</v>
      </c>
      <c r="B782" s="155">
        <v>85</v>
      </c>
      <c r="C782" s="154">
        <v>262</v>
      </c>
      <c r="D782" s="156" t="s">
        <v>410</v>
      </c>
      <c r="E782" s="157" t="s">
        <v>412</v>
      </c>
      <c r="F782" s="157" t="s">
        <v>416</v>
      </c>
      <c r="G782" s="158">
        <v>-15.66611</v>
      </c>
      <c r="H782" s="159">
        <v>-4</v>
      </c>
      <c r="I782" s="159">
        <v>2</v>
      </c>
      <c r="J782" s="158">
        <v>40.37856</v>
      </c>
      <c r="K782" s="157" t="s">
        <v>411</v>
      </c>
    </row>
    <row r="783" spans="1:11" s="58" customFormat="1" ht="14.85" customHeight="1" x14ac:dyDescent="0.15">
      <c r="A783" s="154">
        <v>-395915</v>
      </c>
      <c r="B783" s="155">
        <v>85</v>
      </c>
      <c r="C783" s="154">
        <v>262</v>
      </c>
      <c r="D783" s="156" t="s">
        <v>410</v>
      </c>
      <c r="E783" s="157" t="s">
        <v>412</v>
      </c>
      <c r="F783" s="157" t="s">
        <v>416</v>
      </c>
      <c r="G783" s="158">
        <v>36.626010000000001</v>
      </c>
      <c r="H783" s="159">
        <v>-1</v>
      </c>
      <c r="I783" s="159">
        <v>0</v>
      </c>
      <c r="J783" s="158">
        <v>38.904940000000003</v>
      </c>
      <c r="K783" s="157" t="s">
        <v>408</v>
      </c>
    </row>
    <row r="784" spans="1:11" s="58" customFormat="1" ht="14.85" customHeight="1" x14ac:dyDescent="0.15">
      <c r="A784" s="154">
        <v>-395915</v>
      </c>
      <c r="B784" s="155">
        <v>85</v>
      </c>
      <c r="C784" s="154">
        <v>262</v>
      </c>
      <c r="D784" s="156" t="s">
        <v>410</v>
      </c>
      <c r="E784" s="157" t="s">
        <v>417</v>
      </c>
      <c r="F784" s="157" t="s">
        <v>418</v>
      </c>
      <c r="G784" s="158">
        <v>68.722329999999999</v>
      </c>
      <c r="H784" s="159">
        <v>0</v>
      </c>
      <c r="I784" s="159">
        <v>3</v>
      </c>
      <c r="J784" s="158">
        <v>298.78160000000003</v>
      </c>
      <c r="K784" s="157" t="s">
        <v>411</v>
      </c>
    </row>
    <row r="785" spans="1:11" s="58" customFormat="1" ht="14.85" customHeight="1" x14ac:dyDescent="0.15">
      <c r="A785" s="154">
        <v>-395915</v>
      </c>
      <c r="B785" s="155">
        <v>85</v>
      </c>
      <c r="C785" s="154">
        <v>262</v>
      </c>
      <c r="D785" s="156" t="s">
        <v>410</v>
      </c>
      <c r="E785" s="157" t="s">
        <v>417</v>
      </c>
      <c r="F785" s="157" t="s">
        <v>418</v>
      </c>
      <c r="G785" s="158">
        <v>100.746</v>
      </c>
      <c r="H785" s="159">
        <v>1</v>
      </c>
      <c r="I785" s="159">
        <v>2</v>
      </c>
      <c r="J785" s="158">
        <v>103.60039</v>
      </c>
      <c r="K785" s="157" t="s">
        <v>408</v>
      </c>
    </row>
    <row r="786" spans="1:11" s="58" customFormat="1" ht="14.85" customHeight="1" x14ac:dyDescent="0.15">
      <c r="A786" s="154">
        <v>-395915</v>
      </c>
      <c r="B786" s="155">
        <v>85</v>
      </c>
      <c r="C786" s="154">
        <v>262</v>
      </c>
      <c r="D786" s="156" t="s">
        <v>410</v>
      </c>
      <c r="E786" s="157" t="s">
        <v>417</v>
      </c>
      <c r="F786" s="157" t="s">
        <v>407</v>
      </c>
      <c r="G786" s="158">
        <v>-0.34770000000000001</v>
      </c>
      <c r="H786" s="159">
        <v>0</v>
      </c>
      <c r="I786" s="159">
        <v>0</v>
      </c>
      <c r="J786" s="158">
        <v>8.8076699999999999</v>
      </c>
      <c r="K786" s="157" t="s">
        <v>411</v>
      </c>
    </row>
    <row r="787" spans="1:11" s="58" customFormat="1" ht="14.85" customHeight="1" x14ac:dyDescent="0.15">
      <c r="A787" s="154">
        <v>-395915</v>
      </c>
      <c r="B787" s="155">
        <v>85</v>
      </c>
      <c r="C787" s="154">
        <v>262</v>
      </c>
      <c r="D787" s="156" t="s">
        <v>410</v>
      </c>
      <c r="E787" s="157" t="s">
        <v>417</v>
      </c>
      <c r="F787" s="157" t="s">
        <v>407</v>
      </c>
      <c r="G787" s="158">
        <v>3.5582400000000001</v>
      </c>
      <c r="H787" s="159">
        <v>0</v>
      </c>
      <c r="I787" s="159">
        <v>0</v>
      </c>
      <c r="J787" s="158">
        <v>7.83901</v>
      </c>
      <c r="K787" s="157" t="s">
        <v>408</v>
      </c>
    </row>
    <row r="788" spans="1:11" s="58" customFormat="1" ht="14.85" customHeight="1" x14ac:dyDescent="0.15">
      <c r="A788" s="154">
        <v>-395915</v>
      </c>
      <c r="B788" s="155">
        <v>85</v>
      </c>
      <c r="C788" s="154">
        <v>262</v>
      </c>
      <c r="D788" s="156" t="s">
        <v>410</v>
      </c>
      <c r="E788" s="157" t="s">
        <v>419</v>
      </c>
      <c r="F788" s="157" t="s">
        <v>414</v>
      </c>
      <c r="G788" s="158">
        <v>83.335369999999998</v>
      </c>
      <c r="H788" s="159">
        <v>0</v>
      </c>
      <c r="I788" s="159">
        <v>4</v>
      </c>
      <c r="J788" s="158">
        <v>293.44454000000002</v>
      </c>
      <c r="K788" s="157" t="s">
        <v>411</v>
      </c>
    </row>
    <row r="789" spans="1:11" s="58" customFormat="1" ht="14.85" customHeight="1" x14ac:dyDescent="0.15">
      <c r="A789" s="154">
        <v>-395915</v>
      </c>
      <c r="B789" s="155">
        <v>85</v>
      </c>
      <c r="C789" s="154">
        <v>262</v>
      </c>
      <c r="D789" s="156" t="s">
        <v>410</v>
      </c>
      <c r="E789" s="157" t="s">
        <v>419</v>
      </c>
      <c r="F789" s="157" t="s">
        <v>414</v>
      </c>
      <c r="G789" s="158">
        <v>34.32911</v>
      </c>
      <c r="H789" s="159">
        <v>0</v>
      </c>
      <c r="I789" s="159">
        <v>0</v>
      </c>
      <c r="J789" s="158">
        <v>200.97758999999999</v>
      </c>
      <c r="K789" s="157" t="s">
        <v>408</v>
      </c>
    </row>
    <row r="790" spans="1:11" s="58" customFormat="1" ht="14.85" customHeight="1" x14ac:dyDescent="0.15">
      <c r="A790" s="154">
        <v>-395915</v>
      </c>
      <c r="B790" s="155">
        <v>86</v>
      </c>
      <c r="C790" s="154">
        <v>262</v>
      </c>
      <c r="D790" s="156" t="s">
        <v>410</v>
      </c>
      <c r="E790" s="157" t="s">
        <v>412</v>
      </c>
      <c r="F790" s="157" t="s">
        <v>407</v>
      </c>
      <c r="G790" s="158">
        <v>0</v>
      </c>
      <c r="H790" s="159">
        <v>-2</v>
      </c>
      <c r="I790" s="159">
        <v>0</v>
      </c>
      <c r="J790" s="158">
        <v>0</v>
      </c>
      <c r="K790" s="157" t="s">
        <v>411</v>
      </c>
    </row>
    <row r="791" spans="1:11" s="58" customFormat="1" ht="14.85" customHeight="1" x14ac:dyDescent="0.15">
      <c r="A791" s="154">
        <v>-395915</v>
      </c>
      <c r="B791" s="155">
        <v>86</v>
      </c>
      <c r="C791" s="154">
        <v>262</v>
      </c>
      <c r="D791" s="156" t="s">
        <v>410</v>
      </c>
      <c r="E791" s="157" t="s">
        <v>412</v>
      </c>
      <c r="F791" s="157" t="s">
        <v>407</v>
      </c>
      <c r="G791" s="158">
        <v>0.46332000000000001</v>
      </c>
      <c r="H791" s="159">
        <v>0</v>
      </c>
      <c r="I791" s="159">
        <v>0</v>
      </c>
      <c r="J791" s="158">
        <v>2.3633199999999999</v>
      </c>
      <c r="K791" s="157" t="s">
        <v>408</v>
      </c>
    </row>
    <row r="792" spans="1:11" s="58" customFormat="1" ht="14.85" customHeight="1" x14ac:dyDescent="0.15">
      <c r="A792" s="154">
        <v>-395915</v>
      </c>
      <c r="B792" s="155">
        <v>86</v>
      </c>
      <c r="C792" s="154">
        <v>262</v>
      </c>
      <c r="D792" s="156" t="s">
        <v>410</v>
      </c>
      <c r="E792" s="157" t="s">
        <v>412</v>
      </c>
      <c r="F792" s="157" t="s">
        <v>413</v>
      </c>
      <c r="G792" s="158">
        <v>3.0345300000000002</v>
      </c>
      <c r="H792" s="159">
        <v>1</v>
      </c>
      <c r="I792" s="159">
        <v>1</v>
      </c>
      <c r="J792" s="158">
        <v>36.634549999999997</v>
      </c>
      <c r="K792" s="157" t="s">
        <v>408</v>
      </c>
    </row>
    <row r="793" spans="1:11" s="58" customFormat="1" ht="14.85" customHeight="1" x14ac:dyDescent="0.15">
      <c r="A793" s="154">
        <v>-395915</v>
      </c>
      <c r="B793" s="155">
        <v>86</v>
      </c>
      <c r="C793" s="154">
        <v>262</v>
      </c>
      <c r="D793" s="156" t="s">
        <v>410</v>
      </c>
      <c r="E793" s="157" t="s">
        <v>412</v>
      </c>
      <c r="F793" s="157" t="s">
        <v>414</v>
      </c>
      <c r="G793" s="158">
        <v>2.0219900000000002</v>
      </c>
      <c r="H793" s="159">
        <v>-1</v>
      </c>
      <c r="I793" s="159">
        <v>1</v>
      </c>
      <c r="J793" s="158">
        <v>17.277280000000001</v>
      </c>
      <c r="K793" s="157" t="s">
        <v>411</v>
      </c>
    </row>
    <row r="794" spans="1:11" s="58" customFormat="1" ht="14.85" customHeight="1" x14ac:dyDescent="0.15">
      <c r="A794" s="154">
        <v>-395915</v>
      </c>
      <c r="B794" s="155">
        <v>86</v>
      </c>
      <c r="C794" s="154">
        <v>262</v>
      </c>
      <c r="D794" s="156" t="s">
        <v>410</v>
      </c>
      <c r="E794" s="157" t="s">
        <v>412</v>
      </c>
      <c r="F794" s="157" t="s">
        <v>414</v>
      </c>
      <c r="G794" s="158">
        <v>-73.285219999999995</v>
      </c>
      <c r="H794" s="159">
        <v>-1</v>
      </c>
      <c r="I794" s="159">
        <v>0</v>
      </c>
      <c r="J794" s="158">
        <v>23.987770000000001</v>
      </c>
      <c r="K794" s="157" t="s">
        <v>408</v>
      </c>
    </row>
    <row r="795" spans="1:11" s="58" customFormat="1" ht="14.85" customHeight="1" x14ac:dyDescent="0.15">
      <c r="A795" s="154">
        <v>-395915</v>
      </c>
      <c r="B795" s="155">
        <v>86</v>
      </c>
      <c r="C795" s="154">
        <v>262</v>
      </c>
      <c r="D795" s="156" t="s">
        <v>410</v>
      </c>
      <c r="E795" s="157" t="s">
        <v>412</v>
      </c>
      <c r="F795" s="157" t="s">
        <v>415</v>
      </c>
      <c r="G795" s="158">
        <v>1.06</v>
      </c>
      <c r="H795" s="159">
        <v>0</v>
      </c>
      <c r="I795" s="159">
        <v>0</v>
      </c>
      <c r="J795" s="158">
        <v>1.06</v>
      </c>
      <c r="K795" s="157" t="s">
        <v>408</v>
      </c>
    </row>
    <row r="796" spans="1:11" s="58" customFormat="1" ht="14.85" customHeight="1" x14ac:dyDescent="0.15">
      <c r="A796" s="154">
        <v>-395915</v>
      </c>
      <c r="B796" s="155">
        <v>86</v>
      </c>
      <c r="C796" s="154">
        <v>262</v>
      </c>
      <c r="D796" s="156" t="s">
        <v>410</v>
      </c>
      <c r="E796" s="157" t="s">
        <v>412</v>
      </c>
      <c r="F796" s="157" t="s">
        <v>416</v>
      </c>
      <c r="G796" s="158">
        <v>1.1496900000000001</v>
      </c>
      <c r="H796" s="159">
        <v>-1</v>
      </c>
      <c r="I796" s="159">
        <v>0</v>
      </c>
      <c r="J796" s="158">
        <v>3.71346</v>
      </c>
      <c r="K796" s="157" t="s">
        <v>411</v>
      </c>
    </row>
    <row r="797" spans="1:11" s="58" customFormat="1" ht="14.85" customHeight="1" x14ac:dyDescent="0.15">
      <c r="A797" s="154">
        <v>-395915</v>
      </c>
      <c r="B797" s="155">
        <v>86</v>
      </c>
      <c r="C797" s="154">
        <v>262</v>
      </c>
      <c r="D797" s="156" t="s">
        <v>410</v>
      </c>
      <c r="E797" s="157" t="s">
        <v>412</v>
      </c>
      <c r="F797" s="157" t="s">
        <v>416</v>
      </c>
      <c r="G797" s="158">
        <v>-0.15306</v>
      </c>
      <c r="H797" s="159">
        <v>0</v>
      </c>
      <c r="I797" s="159">
        <v>1</v>
      </c>
      <c r="J797" s="158">
        <v>4.0673199999999996</v>
      </c>
      <c r="K797" s="157" t="s">
        <v>408</v>
      </c>
    </row>
    <row r="798" spans="1:11" s="58" customFormat="1" ht="14.85" customHeight="1" x14ac:dyDescent="0.15">
      <c r="A798" s="154">
        <v>-395915</v>
      </c>
      <c r="B798" s="155">
        <v>86</v>
      </c>
      <c r="C798" s="154">
        <v>262</v>
      </c>
      <c r="D798" s="156" t="s">
        <v>410</v>
      </c>
      <c r="E798" s="157" t="s">
        <v>417</v>
      </c>
      <c r="F798" s="157" t="s">
        <v>418</v>
      </c>
      <c r="G798" s="158">
        <v>6.7228000000000003</v>
      </c>
      <c r="H798" s="159">
        <v>0</v>
      </c>
      <c r="I798" s="159">
        <v>0</v>
      </c>
      <c r="J798" s="158">
        <v>6.7228000000000003</v>
      </c>
      <c r="K798" s="157" t="s">
        <v>411</v>
      </c>
    </row>
    <row r="799" spans="1:11" s="58" customFormat="1" ht="14.85" customHeight="1" x14ac:dyDescent="0.15">
      <c r="A799" s="154">
        <v>-395915</v>
      </c>
      <c r="B799" s="155">
        <v>86</v>
      </c>
      <c r="C799" s="154">
        <v>262</v>
      </c>
      <c r="D799" s="156" t="s">
        <v>410</v>
      </c>
      <c r="E799" s="157" t="s">
        <v>417</v>
      </c>
      <c r="F799" s="157" t="s">
        <v>418</v>
      </c>
      <c r="G799" s="158">
        <v>11.25858</v>
      </c>
      <c r="H799" s="159">
        <v>0</v>
      </c>
      <c r="I799" s="159">
        <v>0</v>
      </c>
      <c r="J799" s="158">
        <v>11.76</v>
      </c>
      <c r="K799" s="157" t="s">
        <v>408</v>
      </c>
    </row>
    <row r="800" spans="1:11" s="58" customFormat="1" ht="14.85" customHeight="1" x14ac:dyDescent="0.15">
      <c r="A800" s="154">
        <v>-395915</v>
      </c>
      <c r="B800" s="155">
        <v>86</v>
      </c>
      <c r="C800" s="154">
        <v>262</v>
      </c>
      <c r="D800" s="156" t="s">
        <v>410</v>
      </c>
      <c r="E800" s="157" t="s">
        <v>417</v>
      </c>
      <c r="F800" s="157" t="s">
        <v>407</v>
      </c>
      <c r="G800" s="158">
        <v>5.1000000000000004E-3</v>
      </c>
      <c r="H800" s="159">
        <v>0</v>
      </c>
      <c r="I800" s="159">
        <v>0</v>
      </c>
      <c r="J800" s="158">
        <v>5.1000000000000004E-3</v>
      </c>
      <c r="K800" s="157" t="s">
        <v>411</v>
      </c>
    </row>
    <row r="801" spans="1:11" s="58" customFormat="1" ht="14.85" customHeight="1" x14ac:dyDescent="0.15">
      <c r="A801" s="154">
        <v>-395915</v>
      </c>
      <c r="B801" s="155">
        <v>86</v>
      </c>
      <c r="C801" s="154">
        <v>262</v>
      </c>
      <c r="D801" s="156" t="s">
        <v>410</v>
      </c>
      <c r="E801" s="157" t="s">
        <v>417</v>
      </c>
      <c r="F801" s="157" t="s">
        <v>407</v>
      </c>
      <c r="G801" s="158">
        <v>2.0000000000000001E-4</v>
      </c>
      <c r="H801" s="159">
        <v>0</v>
      </c>
      <c r="I801" s="159">
        <v>0</v>
      </c>
      <c r="J801" s="158">
        <v>1.0602</v>
      </c>
      <c r="K801" s="157" t="s">
        <v>408</v>
      </c>
    </row>
    <row r="802" spans="1:11" s="58" customFormat="1" ht="14.85" customHeight="1" x14ac:dyDescent="0.15">
      <c r="A802" s="154">
        <v>-395915</v>
      </c>
      <c r="B802" s="155">
        <v>86</v>
      </c>
      <c r="C802" s="154">
        <v>262</v>
      </c>
      <c r="D802" s="156" t="s">
        <v>410</v>
      </c>
      <c r="E802" s="157" t="s">
        <v>419</v>
      </c>
      <c r="F802" s="157" t="s">
        <v>414</v>
      </c>
      <c r="G802" s="158">
        <v>21.59122</v>
      </c>
      <c r="H802" s="159">
        <v>0</v>
      </c>
      <c r="I802" s="159">
        <v>1</v>
      </c>
      <c r="J802" s="158">
        <v>97.814490000000006</v>
      </c>
      <c r="K802" s="157" t="s">
        <v>411</v>
      </c>
    </row>
    <row r="803" spans="1:11" s="58" customFormat="1" ht="14.85" customHeight="1" x14ac:dyDescent="0.15">
      <c r="A803" s="154">
        <v>-395915</v>
      </c>
      <c r="B803" s="155">
        <v>86</v>
      </c>
      <c r="C803" s="154">
        <v>262</v>
      </c>
      <c r="D803" s="156" t="s">
        <v>410</v>
      </c>
      <c r="E803" s="157" t="s">
        <v>419</v>
      </c>
      <c r="F803" s="157" t="s">
        <v>414</v>
      </c>
      <c r="G803" s="158">
        <v>1.57128</v>
      </c>
      <c r="H803" s="159">
        <v>0</v>
      </c>
      <c r="I803" s="159">
        <v>0</v>
      </c>
      <c r="J803" s="158">
        <v>22.22739</v>
      </c>
      <c r="K803" s="157" t="s">
        <v>408</v>
      </c>
    </row>
    <row r="804" spans="1:11" s="58" customFormat="1" ht="14.85" customHeight="1" x14ac:dyDescent="0.15">
      <c r="A804" s="154">
        <v>-395913</v>
      </c>
      <c r="B804" s="155">
        <v>87</v>
      </c>
      <c r="C804" s="154">
        <v>262</v>
      </c>
      <c r="D804" s="156" t="s">
        <v>410</v>
      </c>
      <c r="E804" s="157" t="s">
        <v>412</v>
      </c>
      <c r="F804" s="157" t="s">
        <v>407</v>
      </c>
      <c r="G804" s="158">
        <v>20.530809999999999</v>
      </c>
      <c r="H804" s="159">
        <v>-4</v>
      </c>
      <c r="I804" s="159">
        <v>0</v>
      </c>
      <c r="J804" s="158">
        <v>21.34385</v>
      </c>
      <c r="K804" s="157" t="s">
        <v>411</v>
      </c>
    </row>
    <row r="805" spans="1:11" s="58" customFormat="1" ht="14.85" customHeight="1" x14ac:dyDescent="0.15">
      <c r="A805" s="154">
        <v>-395913</v>
      </c>
      <c r="B805" s="155">
        <v>87</v>
      </c>
      <c r="C805" s="154">
        <v>262</v>
      </c>
      <c r="D805" s="156" t="s">
        <v>410</v>
      </c>
      <c r="E805" s="157" t="s">
        <v>412</v>
      </c>
      <c r="F805" s="157" t="s">
        <v>407</v>
      </c>
      <c r="G805" s="158">
        <v>-28.079750000000001</v>
      </c>
      <c r="H805" s="159">
        <v>-4</v>
      </c>
      <c r="I805" s="159">
        <v>2</v>
      </c>
      <c r="J805" s="158">
        <v>18.762599999999999</v>
      </c>
      <c r="K805" s="157" t="s">
        <v>408</v>
      </c>
    </row>
    <row r="806" spans="1:11" s="58" customFormat="1" ht="14.85" customHeight="1" x14ac:dyDescent="0.15">
      <c r="A806" s="154">
        <v>-395913</v>
      </c>
      <c r="B806" s="155">
        <v>87</v>
      </c>
      <c r="C806" s="154">
        <v>262</v>
      </c>
      <c r="D806" s="156" t="s">
        <v>410</v>
      </c>
      <c r="E806" s="157" t="s">
        <v>412</v>
      </c>
      <c r="F806" s="157" t="s">
        <v>413</v>
      </c>
      <c r="G806" s="158">
        <v>1.4979100000000001</v>
      </c>
      <c r="H806" s="159">
        <v>-1</v>
      </c>
      <c r="I806" s="159">
        <v>4</v>
      </c>
      <c r="J806" s="158">
        <v>666.04544999999996</v>
      </c>
      <c r="K806" s="157" t="s">
        <v>408</v>
      </c>
    </row>
    <row r="807" spans="1:11" s="58" customFormat="1" ht="14.85" customHeight="1" x14ac:dyDescent="0.15">
      <c r="A807" s="154">
        <v>-395913</v>
      </c>
      <c r="B807" s="155">
        <v>87</v>
      </c>
      <c r="C807" s="154">
        <v>262</v>
      </c>
      <c r="D807" s="156" t="s">
        <v>410</v>
      </c>
      <c r="E807" s="157" t="s">
        <v>412</v>
      </c>
      <c r="F807" s="157" t="s">
        <v>414</v>
      </c>
      <c r="G807" s="158">
        <v>-24.85126</v>
      </c>
      <c r="H807" s="159">
        <v>-6</v>
      </c>
      <c r="I807" s="159">
        <v>4</v>
      </c>
      <c r="J807" s="158">
        <v>54.720939999999999</v>
      </c>
      <c r="K807" s="157" t="s">
        <v>411</v>
      </c>
    </row>
    <row r="808" spans="1:11" s="58" customFormat="1" ht="14.85" customHeight="1" x14ac:dyDescent="0.15">
      <c r="A808" s="154">
        <v>-395913</v>
      </c>
      <c r="B808" s="155">
        <v>87</v>
      </c>
      <c r="C808" s="154">
        <v>262</v>
      </c>
      <c r="D808" s="156" t="s">
        <v>410</v>
      </c>
      <c r="E808" s="157" t="s">
        <v>412</v>
      </c>
      <c r="F808" s="157" t="s">
        <v>414</v>
      </c>
      <c r="G808" s="158">
        <v>335.53661</v>
      </c>
      <c r="H808" s="159">
        <v>-7</v>
      </c>
      <c r="I808" s="159">
        <v>4</v>
      </c>
      <c r="J808" s="158">
        <v>2031.4095</v>
      </c>
      <c r="K808" s="157" t="s">
        <v>408</v>
      </c>
    </row>
    <row r="809" spans="1:11" s="58" customFormat="1" ht="14.85" customHeight="1" x14ac:dyDescent="0.15">
      <c r="A809" s="154">
        <v>-395913</v>
      </c>
      <c r="B809" s="155">
        <v>87</v>
      </c>
      <c r="C809" s="154">
        <v>262</v>
      </c>
      <c r="D809" s="156" t="s">
        <v>410</v>
      </c>
      <c r="E809" s="157" t="s">
        <v>412</v>
      </c>
      <c r="F809" s="157" t="s">
        <v>415</v>
      </c>
      <c r="G809" s="158">
        <v>10.14</v>
      </c>
      <c r="H809" s="159">
        <v>0</v>
      </c>
      <c r="I809" s="159">
        <v>0</v>
      </c>
      <c r="J809" s="158">
        <v>10.72</v>
      </c>
      <c r="K809" s="157" t="s">
        <v>411</v>
      </c>
    </row>
    <row r="810" spans="1:11" s="58" customFormat="1" ht="14.85" customHeight="1" x14ac:dyDescent="0.15">
      <c r="A810" s="154">
        <v>-395913</v>
      </c>
      <c r="B810" s="155">
        <v>87</v>
      </c>
      <c r="C810" s="154">
        <v>262</v>
      </c>
      <c r="D810" s="156" t="s">
        <v>410</v>
      </c>
      <c r="E810" s="157" t="s">
        <v>412</v>
      </c>
      <c r="F810" s="157" t="s">
        <v>415</v>
      </c>
      <c r="G810" s="158">
        <v>18.52</v>
      </c>
      <c r="H810" s="159">
        <v>0</v>
      </c>
      <c r="I810" s="159">
        <v>0</v>
      </c>
      <c r="J810" s="158">
        <v>30.16</v>
      </c>
      <c r="K810" s="157" t="s">
        <v>408</v>
      </c>
    </row>
    <row r="811" spans="1:11" s="58" customFormat="1" ht="14.85" customHeight="1" x14ac:dyDescent="0.15">
      <c r="A811" s="154">
        <v>-395913</v>
      </c>
      <c r="B811" s="155">
        <v>87</v>
      </c>
      <c r="C811" s="154">
        <v>262</v>
      </c>
      <c r="D811" s="156" t="s">
        <v>410</v>
      </c>
      <c r="E811" s="157" t="s">
        <v>412</v>
      </c>
      <c r="F811" s="157" t="s">
        <v>416</v>
      </c>
      <c r="G811" s="158">
        <v>2.0147300000000001</v>
      </c>
      <c r="H811" s="159">
        <v>-4</v>
      </c>
      <c r="I811" s="159">
        <v>0</v>
      </c>
      <c r="J811" s="158">
        <v>63.396769999999997</v>
      </c>
      <c r="K811" s="157" t="s">
        <v>411</v>
      </c>
    </row>
    <row r="812" spans="1:11" s="58" customFormat="1" ht="14.85" customHeight="1" x14ac:dyDescent="0.15">
      <c r="A812" s="154">
        <v>-395913</v>
      </c>
      <c r="B812" s="155">
        <v>87</v>
      </c>
      <c r="C812" s="154">
        <v>262</v>
      </c>
      <c r="D812" s="156" t="s">
        <v>410</v>
      </c>
      <c r="E812" s="157" t="s">
        <v>412</v>
      </c>
      <c r="F812" s="157" t="s">
        <v>416</v>
      </c>
      <c r="G812" s="158">
        <v>7.6750600000000002</v>
      </c>
      <c r="H812" s="159">
        <v>-1</v>
      </c>
      <c r="I812" s="159">
        <v>0</v>
      </c>
      <c r="J812" s="158">
        <v>58.719110000000001</v>
      </c>
      <c r="K812" s="157" t="s">
        <v>408</v>
      </c>
    </row>
    <row r="813" spans="1:11" s="58" customFormat="1" ht="14.85" customHeight="1" x14ac:dyDescent="0.15">
      <c r="A813" s="154">
        <v>-395913</v>
      </c>
      <c r="B813" s="155">
        <v>87</v>
      </c>
      <c r="C813" s="154">
        <v>262</v>
      </c>
      <c r="D813" s="156" t="s">
        <v>410</v>
      </c>
      <c r="E813" s="157" t="s">
        <v>417</v>
      </c>
      <c r="F813" s="157" t="s">
        <v>418</v>
      </c>
      <c r="G813" s="158">
        <v>-103.12683</v>
      </c>
      <c r="H813" s="159">
        <v>1</v>
      </c>
      <c r="I813" s="159">
        <v>3</v>
      </c>
      <c r="J813" s="158">
        <v>49.075000000000003</v>
      </c>
      <c r="K813" s="157" t="s">
        <v>411</v>
      </c>
    </row>
    <row r="814" spans="1:11" s="58" customFormat="1" ht="14.85" customHeight="1" x14ac:dyDescent="0.15">
      <c r="A814" s="154">
        <v>-395913</v>
      </c>
      <c r="B814" s="155">
        <v>87</v>
      </c>
      <c r="C814" s="154">
        <v>262</v>
      </c>
      <c r="D814" s="156" t="s">
        <v>410</v>
      </c>
      <c r="E814" s="157" t="s">
        <v>417</v>
      </c>
      <c r="F814" s="157" t="s">
        <v>418</v>
      </c>
      <c r="G814" s="158">
        <v>36.534590000000001</v>
      </c>
      <c r="H814" s="159">
        <v>0</v>
      </c>
      <c r="I814" s="159">
        <v>0</v>
      </c>
      <c r="J814" s="158">
        <v>46.678330000000003</v>
      </c>
      <c r="K814" s="157" t="s">
        <v>408</v>
      </c>
    </row>
    <row r="815" spans="1:11" s="58" customFormat="1" ht="14.85" customHeight="1" x14ac:dyDescent="0.15">
      <c r="A815" s="154">
        <v>-395913</v>
      </c>
      <c r="B815" s="155">
        <v>87</v>
      </c>
      <c r="C815" s="154">
        <v>262</v>
      </c>
      <c r="D815" s="156" t="s">
        <v>410</v>
      </c>
      <c r="E815" s="157" t="s">
        <v>417</v>
      </c>
      <c r="F815" s="157" t="s">
        <v>407</v>
      </c>
      <c r="G815" s="158">
        <v>0.31090000000000001</v>
      </c>
      <c r="H815" s="159">
        <v>0</v>
      </c>
      <c r="I815" s="159">
        <v>0</v>
      </c>
      <c r="J815" s="158">
        <v>1.3514600000000001</v>
      </c>
      <c r="K815" s="157" t="s">
        <v>411</v>
      </c>
    </row>
    <row r="816" spans="1:11" s="58" customFormat="1" ht="14.85" customHeight="1" x14ac:dyDescent="0.15">
      <c r="A816" s="154">
        <v>-395913</v>
      </c>
      <c r="B816" s="155">
        <v>87</v>
      </c>
      <c r="C816" s="154">
        <v>262</v>
      </c>
      <c r="D816" s="156" t="s">
        <v>410</v>
      </c>
      <c r="E816" s="157" t="s">
        <v>417</v>
      </c>
      <c r="F816" s="157" t="s">
        <v>407</v>
      </c>
      <c r="G816" s="158">
        <v>22.02835</v>
      </c>
      <c r="H816" s="159">
        <v>-6</v>
      </c>
      <c r="I816" s="159">
        <v>0</v>
      </c>
      <c r="J816" s="158">
        <v>105.23815</v>
      </c>
      <c r="K816" s="157" t="s">
        <v>408</v>
      </c>
    </row>
    <row r="817" spans="1:11" s="58" customFormat="1" ht="14.85" customHeight="1" x14ac:dyDescent="0.15">
      <c r="A817" s="154">
        <v>-395913</v>
      </c>
      <c r="B817" s="155">
        <v>87</v>
      </c>
      <c r="C817" s="154">
        <v>262</v>
      </c>
      <c r="D817" s="156" t="s">
        <v>410</v>
      </c>
      <c r="E817" s="157" t="s">
        <v>419</v>
      </c>
      <c r="F817" s="157" t="s">
        <v>414</v>
      </c>
      <c r="G817" s="158">
        <v>-15.98414</v>
      </c>
      <c r="H817" s="159">
        <v>-1</v>
      </c>
      <c r="I817" s="159">
        <v>2</v>
      </c>
      <c r="J817" s="158">
        <v>352.36424</v>
      </c>
      <c r="K817" s="157" t="s">
        <v>411</v>
      </c>
    </row>
    <row r="818" spans="1:11" s="58" customFormat="1" ht="14.85" customHeight="1" x14ac:dyDescent="0.15">
      <c r="A818" s="154">
        <v>-395913</v>
      </c>
      <c r="B818" s="155">
        <v>87</v>
      </c>
      <c r="C818" s="154">
        <v>262</v>
      </c>
      <c r="D818" s="156" t="s">
        <v>410</v>
      </c>
      <c r="E818" s="157" t="s">
        <v>419</v>
      </c>
      <c r="F818" s="157" t="s">
        <v>414</v>
      </c>
      <c r="G818" s="158">
        <v>-14.774459999999999</v>
      </c>
      <c r="H818" s="159">
        <v>-4</v>
      </c>
      <c r="I818" s="159">
        <v>0</v>
      </c>
      <c r="J818" s="158">
        <v>327.04095999999998</v>
      </c>
      <c r="K818" s="157" t="s">
        <v>408</v>
      </c>
    </row>
    <row r="819" spans="1:11" s="58" customFormat="1" ht="14.85" customHeight="1" x14ac:dyDescent="0.15">
      <c r="A819" s="154">
        <v>-395913</v>
      </c>
      <c r="B819" s="155">
        <v>93</v>
      </c>
      <c r="C819" s="154">
        <v>262</v>
      </c>
      <c r="D819" s="156" t="s">
        <v>410</v>
      </c>
      <c r="E819" s="157" t="s">
        <v>412</v>
      </c>
      <c r="F819" s="157" t="s">
        <v>407</v>
      </c>
      <c r="G819" s="158">
        <v>-6.2779999999999996</v>
      </c>
      <c r="H819" s="159">
        <v>0</v>
      </c>
      <c r="I819" s="159">
        <v>0</v>
      </c>
      <c r="J819" s="158">
        <v>13.5</v>
      </c>
      <c r="K819" s="157" t="s">
        <v>411</v>
      </c>
    </row>
    <row r="820" spans="1:11" s="58" customFormat="1" ht="14.85" customHeight="1" x14ac:dyDescent="0.15">
      <c r="A820" s="154">
        <v>-395913</v>
      </c>
      <c r="B820" s="155">
        <v>93</v>
      </c>
      <c r="C820" s="154">
        <v>262</v>
      </c>
      <c r="D820" s="156" t="s">
        <v>410</v>
      </c>
      <c r="E820" s="157" t="s">
        <v>412</v>
      </c>
      <c r="F820" s="157" t="s">
        <v>407</v>
      </c>
      <c r="G820" s="158">
        <v>-20.331910000000001</v>
      </c>
      <c r="H820" s="159">
        <v>-2</v>
      </c>
      <c r="I820" s="159">
        <v>0</v>
      </c>
      <c r="J820" s="158">
        <v>3.8786999999999998</v>
      </c>
      <c r="K820" s="157" t="s">
        <v>408</v>
      </c>
    </row>
    <row r="821" spans="1:11" s="58" customFormat="1" ht="14.85" customHeight="1" x14ac:dyDescent="0.15">
      <c r="A821" s="154">
        <v>-395913</v>
      </c>
      <c r="B821" s="155">
        <v>93</v>
      </c>
      <c r="C821" s="154">
        <v>262</v>
      </c>
      <c r="D821" s="156" t="s">
        <v>410</v>
      </c>
      <c r="E821" s="157" t="s">
        <v>412</v>
      </c>
      <c r="F821" s="157" t="s">
        <v>413</v>
      </c>
      <c r="G821" s="158">
        <v>78.979709999999997</v>
      </c>
      <c r="H821" s="159">
        <v>1</v>
      </c>
      <c r="I821" s="159">
        <v>1</v>
      </c>
      <c r="J821" s="158">
        <v>118.67856999999999</v>
      </c>
      <c r="K821" s="157" t="s">
        <v>408</v>
      </c>
    </row>
    <row r="822" spans="1:11" s="58" customFormat="1" ht="14.85" customHeight="1" x14ac:dyDescent="0.15">
      <c r="A822" s="154">
        <v>-395913</v>
      </c>
      <c r="B822" s="155">
        <v>93</v>
      </c>
      <c r="C822" s="154">
        <v>262</v>
      </c>
      <c r="D822" s="156" t="s">
        <v>410</v>
      </c>
      <c r="E822" s="157" t="s">
        <v>412</v>
      </c>
      <c r="F822" s="157" t="s">
        <v>414</v>
      </c>
      <c r="G822" s="158">
        <v>131.36382</v>
      </c>
      <c r="H822" s="159">
        <v>0</v>
      </c>
      <c r="I822" s="159">
        <v>4</v>
      </c>
      <c r="J822" s="158">
        <v>147.37906000000001</v>
      </c>
      <c r="K822" s="157" t="s">
        <v>411</v>
      </c>
    </row>
    <row r="823" spans="1:11" s="58" customFormat="1" ht="14.85" customHeight="1" x14ac:dyDescent="0.15">
      <c r="A823" s="154">
        <v>-395913</v>
      </c>
      <c r="B823" s="155">
        <v>93</v>
      </c>
      <c r="C823" s="154">
        <v>262</v>
      </c>
      <c r="D823" s="156" t="s">
        <v>410</v>
      </c>
      <c r="E823" s="157" t="s">
        <v>412</v>
      </c>
      <c r="F823" s="157" t="s">
        <v>414</v>
      </c>
      <c r="G823" s="158">
        <v>-5.0579200000000002</v>
      </c>
      <c r="H823" s="159">
        <v>-3</v>
      </c>
      <c r="I823" s="159">
        <v>1</v>
      </c>
      <c r="J823" s="158">
        <v>4.3502099999999997</v>
      </c>
      <c r="K823" s="157" t="s">
        <v>408</v>
      </c>
    </row>
    <row r="824" spans="1:11" s="58" customFormat="1" ht="14.85" customHeight="1" x14ac:dyDescent="0.15">
      <c r="A824" s="154">
        <v>-395913</v>
      </c>
      <c r="B824" s="155">
        <v>93</v>
      </c>
      <c r="C824" s="154">
        <v>262</v>
      </c>
      <c r="D824" s="156" t="s">
        <v>410</v>
      </c>
      <c r="E824" s="157" t="s">
        <v>412</v>
      </c>
      <c r="F824" s="157" t="s">
        <v>415</v>
      </c>
      <c r="G824" s="158">
        <v>-24.86</v>
      </c>
      <c r="H824" s="159">
        <v>0</v>
      </c>
      <c r="I824" s="159">
        <v>0</v>
      </c>
      <c r="J824" s="158">
        <v>0.14000000000000001</v>
      </c>
      <c r="K824" s="157" t="s">
        <v>408</v>
      </c>
    </row>
    <row r="825" spans="1:11" s="58" customFormat="1" ht="14.85" customHeight="1" x14ac:dyDescent="0.15">
      <c r="A825" s="154">
        <v>-395913</v>
      </c>
      <c r="B825" s="155">
        <v>93</v>
      </c>
      <c r="C825" s="154">
        <v>262</v>
      </c>
      <c r="D825" s="156" t="s">
        <v>410</v>
      </c>
      <c r="E825" s="157" t="s">
        <v>412</v>
      </c>
      <c r="F825" s="157" t="s">
        <v>416</v>
      </c>
      <c r="G825" s="158">
        <v>23.014320000000001</v>
      </c>
      <c r="H825" s="159">
        <v>0</v>
      </c>
      <c r="I825" s="159">
        <v>0</v>
      </c>
      <c r="J825" s="158">
        <v>23.014320000000001</v>
      </c>
      <c r="K825" s="157" t="s">
        <v>411</v>
      </c>
    </row>
    <row r="826" spans="1:11" s="58" customFormat="1" ht="14.85" customHeight="1" x14ac:dyDescent="0.15">
      <c r="A826" s="154">
        <v>-395913</v>
      </c>
      <c r="B826" s="155">
        <v>93</v>
      </c>
      <c r="C826" s="154">
        <v>262</v>
      </c>
      <c r="D826" s="156" t="s">
        <v>410</v>
      </c>
      <c r="E826" s="157" t="s">
        <v>412</v>
      </c>
      <c r="F826" s="157" t="s">
        <v>416</v>
      </c>
      <c r="G826" s="158">
        <v>1.3149999999999999</v>
      </c>
      <c r="H826" s="159">
        <v>0</v>
      </c>
      <c r="I826" s="159">
        <v>0</v>
      </c>
      <c r="J826" s="158">
        <v>1.3149999999999999</v>
      </c>
      <c r="K826" s="157" t="s">
        <v>408</v>
      </c>
    </row>
    <row r="827" spans="1:11" s="58" customFormat="1" ht="14.85" customHeight="1" x14ac:dyDescent="0.15">
      <c r="A827" s="154">
        <v>-395913</v>
      </c>
      <c r="B827" s="155">
        <v>93</v>
      </c>
      <c r="C827" s="154">
        <v>262</v>
      </c>
      <c r="D827" s="156" t="s">
        <v>410</v>
      </c>
      <c r="E827" s="157" t="s">
        <v>417</v>
      </c>
      <c r="F827" s="157" t="s">
        <v>418</v>
      </c>
      <c r="G827" s="158">
        <v>-11.05077</v>
      </c>
      <c r="H827" s="159">
        <v>0</v>
      </c>
      <c r="I827" s="159">
        <v>0</v>
      </c>
      <c r="J827" s="158">
        <v>0.33</v>
      </c>
      <c r="K827" s="157" t="s">
        <v>411</v>
      </c>
    </row>
    <row r="828" spans="1:11" s="58" customFormat="1" ht="14.85" customHeight="1" x14ac:dyDescent="0.15">
      <c r="A828" s="154">
        <v>-395913</v>
      </c>
      <c r="B828" s="155">
        <v>93</v>
      </c>
      <c r="C828" s="154">
        <v>262</v>
      </c>
      <c r="D828" s="156" t="s">
        <v>410</v>
      </c>
      <c r="E828" s="157" t="s">
        <v>417</v>
      </c>
      <c r="F828" s="157" t="s">
        <v>418</v>
      </c>
      <c r="G828" s="158">
        <v>8.1</v>
      </c>
      <c r="H828" s="159">
        <v>0</v>
      </c>
      <c r="I828" s="159">
        <v>0</v>
      </c>
      <c r="J828" s="158">
        <v>8.1</v>
      </c>
      <c r="K828" s="157" t="s">
        <v>408</v>
      </c>
    </row>
    <row r="829" spans="1:11" s="58" customFormat="1" ht="14.85" customHeight="1" x14ac:dyDescent="0.15">
      <c r="A829" s="154">
        <v>-395913</v>
      </c>
      <c r="B829" s="155">
        <v>93</v>
      </c>
      <c r="C829" s="154">
        <v>262</v>
      </c>
      <c r="D829" s="156" t="s">
        <v>410</v>
      </c>
      <c r="E829" s="157" t="s">
        <v>417</v>
      </c>
      <c r="F829" s="157" t="s">
        <v>407</v>
      </c>
      <c r="G829" s="158">
        <v>-2</v>
      </c>
      <c r="H829" s="159">
        <v>0</v>
      </c>
      <c r="I829" s="159">
        <v>0</v>
      </c>
      <c r="J829" s="158">
        <v>0</v>
      </c>
      <c r="K829" s="157" t="s">
        <v>411</v>
      </c>
    </row>
    <row r="830" spans="1:11" s="58" customFormat="1" ht="14.85" customHeight="1" x14ac:dyDescent="0.15">
      <c r="A830" s="154">
        <v>-395913</v>
      </c>
      <c r="B830" s="155">
        <v>93</v>
      </c>
      <c r="C830" s="154">
        <v>262</v>
      </c>
      <c r="D830" s="156" t="s">
        <v>410</v>
      </c>
      <c r="E830" s="157" t="s">
        <v>417</v>
      </c>
      <c r="F830" s="157" t="s">
        <v>407</v>
      </c>
      <c r="G830" s="158">
        <v>0.19969000000000001</v>
      </c>
      <c r="H830" s="159">
        <v>0</v>
      </c>
      <c r="I830" s="159">
        <v>0</v>
      </c>
      <c r="J830" s="158">
        <v>0.29116999999999998</v>
      </c>
      <c r="K830" s="157" t="s">
        <v>408</v>
      </c>
    </row>
    <row r="831" spans="1:11" s="58" customFormat="1" ht="14.85" customHeight="1" x14ac:dyDescent="0.15">
      <c r="A831" s="154">
        <v>-395913</v>
      </c>
      <c r="B831" s="155">
        <v>93</v>
      </c>
      <c r="C831" s="154">
        <v>262</v>
      </c>
      <c r="D831" s="156" t="s">
        <v>410</v>
      </c>
      <c r="E831" s="157" t="s">
        <v>419</v>
      </c>
      <c r="F831" s="157" t="s">
        <v>414</v>
      </c>
      <c r="G831" s="158">
        <v>-38.805329999999998</v>
      </c>
      <c r="H831" s="159">
        <v>-1</v>
      </c>
      <c r="I831" s="159">
        <v>0</v>
      </c>
      <c r="J831" s="158">
        <v>13.06457</v>
      </c>
      <c r="K831" s="157" t="s">
        <v>411</v>
      </c>
    </row>
    <row r="832" spans="1:11" s="58" customFormat="1" ht="14.85" customHeight="1" x14ac:dyDescent="0.15">
      <c r="A832" s="154">
        <v>-395913</v>
      </c>
      <c r="B832" s="155">
        <v>93</v>
      </c>
      <c r="C832" s="154">
        <v>262</v>
      </c>
      <c r="D832" s="156" t="s">
        <v>410</v>
      </c>
      <c r="E832" s="157" t="s">
        <v>419</v>
      </c>
      <c r="F832" s="157" t="s">
        <v>414</v>
      </c>
      <c r="G832" s="158">
        <v>-19.87604</v>
      </c>
      <c r="H832" s="159">
        <v>0</v>
      </c>
      <c r="I832" s="159">
        <v>0</v>
      </c>
      <c r="J832" s="158">
        <v>29.4694</v>
      </c>
      <c r="K832" s="157" t="s">
        <v>408</v>
      </c>
    </row>
    <row r="833" spans="1:11" s="58" customFormat="1" ht="14.85" customHeight="1" x14ac:dyDescent="0.15">
      <c r="A833" s="154">
        <v>-395908</v>
      </c>
      <c r="B833" s="155">
        <v>92</v>
      </c>
      <c r="C833" s="154">
        <v>262</v>
      </c>
      <c r="D833" s="156" t="s">
        <v>410</v>
      </c>
      <c r="E833" s="157" t="s">
        <v>412</v>
      </c>
      <c r="F833" s="157" t="s">
        <v>407</v>
      </c>
      <c r="G833" s="158">
        <v>0</v>
      </c>
      <c r="H833" s="159">
        <v>-1</v>
      </c>
      <c r="I833" s="159">
        <v>0</v>
      </c>
      <c r="J833" s="158">
        <v>0</v>
      </c>
      <c r="K833" s="157" t="s">
        <v>411</v>
      </c>
    </row>
    <row r="834" spans="1:11" s="58" customFormat="1" ht="14.85" customHeight="1" x14ac:dyDescent="0.15">
      <c r="A834" s="154">
        <v>-395908</v>
      </c>
      <c r="B834" s="155">
        <v>92</v>
      </c>
      <c r="C834" s="154">
        <v>262</v>
      </c>
      <c r="D834" s="156" t="s">
        <v>410</v>
      </c>
      <c r="E834" s="157" t="s">
        <v>412</v>
      </c>
      <c r="F834" s="157" t="s">
        <v>407</v>
      </c>
      <c r="G834" s="158">
        <v>0.09</v>
      </c>
      <c r="H834" s="159">
        <v>-1</v>
      </c>
      <c r="I834" s="159">
        <v>0</v>
      </c>
      <c r="J834" s="158">
        <v>1.2525299999999999</v>
      </c>
      <c r="K834" s="157" t="s">
        <v>408</v>
      </c>
    </row>
    <row r="835" spans="1:11" s="58" customFormat="1" ht="14.85" customHeight="1" x14ac:dyDescent="0.15">
      <c r="A835" s="154">
        <v>-395908</v>
      </c>
      <c r="B835" s="155">
        <v>92</v>
      </c>
      <c r="C835" s="154">
        <v>262</v>
      </c>
      <c r="D835" s="156" t="s">
        <v>410</v>
      </c>
      <c r="E835" s="157" t="s">
        <v>412</v>
      </c>
      <c r="F835" s="157" t="s">
        <v>413</v>
      </c>
      <c r="G835" s="158">
        <v>-140.94592</v>
      </c>
      <c r="H835" s="159">
        <v>0</v>
      </c>
      <c r="I835" s="159">
        <v>1</v>
      </c>
      <c r="J835" s="158">
        <v>229.04127</v>
      </c>
      <c r="K835" s="157" t="s">
        <v>408</v>
      </c>
    </row>
    <row r="836" spans="1:11" s="58" customFormat="1" ht="14.85" customHeight="1" x14ac:dyDescent="0.15">
      <c r="A836" s="154">
        <v>-395908</v>
      </c>
      <c r="B836" s="155">
        <v>92</v>
      </c>
      <c r="C836" s="154">
        <v>262</v>
      </c>
      <c r="D836" s="156" t="s">
        <v>410</v>
      </c>
      <c r="E836" s="157" t="s">
        <v>412</v>
      </c>
      <c r="F836" s="157" t="s">
        <v>414</v>
      </c>
      <c r="G836" s="158">
        <v>-9.0582899999999995</v>
      </c>
      <c r="H836" s="159">
        <v>-3</v>
      </c>
      <c r="I836" s="159">
        <v>1</v>
      </c>
      <c r="J836" s="158">
        <v>20.734829999999999</v>
      </c>
      <c r="K836" s="157" t="s">
        <v>411</v>
      </c>
    </row>
    <row r="837" spans="1:11" s="58" customFormat="1" ht="14.85" customHeight="1" x14ac:dyDescent="0.15">
      <c r="A837" s="154">
        <v>-395908</v>
      </c>
      <c r="B837" s="155">
        <v>92</v>
      </c>
      <c r="C837" s="154">
        <v>262</v>
      </c>
      <c r="D837" s="156" t="s">
        <v>410</v>
      </c>
      <c r="E837" s="157" t="s">
        <v>412</v>
      </c>
      <c r="F837" s="157" t="s">
        <v>414</v>
      </c>
      <c r="G837" s="158">
        <v>-20.231349999999999</v>
      </c>
      <c r="H837" s="159">
        <v>-6</v>
      </c>
      <c r="I837" s="159">
        <v>2</v>
      </c>
      <c r="J837" s="158">
        <v>22.403279999999999</v>
      </c>
      <c r="K837" s="157" t="s">
        <v>408</v>
      </c>
    </row>
    <row r="838" spans="1:11" s="58" customFormat="1" ht="14.85" customHeight="1" x14ac:dyDescent="0.15">
      <c r="A838" s="154">
        <v>-395908</v>
      </c>
      <c r="B838" s="155">
        <v>92</v>
      </c>
      <c r="C838" s="154">
        <v>262</v>
      </c>
      <c r="D838" s="156" t="s">
        <v>410</v>
      </c>
      <c r="E838" s="157" t="s">
        <v>412</v>
      </c>
      <c r="F838" s="157" t="s">
        <v>415</v>
      </c>
      <c r="G838" s="158">
        <v>0.2</v>
      </c>
      <c r="H838" s="159">
        <v>0</v>
      </c>
      <c r="I838" s="159">
        <v>0</v>
      </c>
      <c r="J838" s="158">
        <v>0.2</v>
      </c>
      <c r="K838" s="157" t="s">
        <v>411</v>
      </c>
    </row>
    <row r="839" spans="1:11" s="58" customFormat="1" ht="14.85" customHeight="1" x14ac:dyDescent="0.15">
      <c r="A839" s="154">
        <v>-395908</v>
      </c>
      <c r="B839" s="155">
        <v>92</v>
      </c>
      <c r="C839" s="154">
        <v>262</v>
      </c>
      <c r="D839" s="156" t="s">
        <v>410</v>
      </c>
      <c r="E839" s="157" t="s">
        <v>412</v>
      </c>
      <c r="F839" s="157" t="s">
        <v>415</v>
      </c>
      <c r="G839" s="158">
        <v>2.7</v>
      </c>
      <c r="H839" s="159">
        <v>0</v>
      </c>
      <c r="I839" s="159">
        <v>0</v>
      </c>
      <c r="J839" s="158">
        <v>2.7</v>
      </c>
      <c r="K839" s="157" t="s">
        <v>408</v>
      </c>
    </row>
    <row r="840" spans="1:11" s="58" customFormat="1" ht="14.85" customHeight="1" x14ac:dyDescent="0.15">
      <c r="A840" s="154">
        <v>-395908</v>
      </c>
      <c r="B840" s="155">
        <v>92</v>
      </c>
      <c r="C840" s="154">
        <v>262</v>
      </c>
      <c r="D840" s="156" t="s">
        <v>410</v>
      </c>
      <c r="E840" s="157" t="s">
        <v>412</v>
      </c>
      <c r="F840" s="157" t="s">
        <v>416</v>
      </c>
      <c r="G840" s="158">
        <v>4.7249999999999996</v>
      </c>
      <c r="H840" s="159">
        <v>0</v>
      </c>
      <c r="I840" s="159">
        <v>0</v>
      </c>
      <c r="J840" s="158">
        <v>4.7249999999999996</v>
      </c>
      <c r="K840" s="157" t="s">
        <v>411</v>
      </c>
    </row>
    <row r="841" spans="1:11" s="58" customFormat="1" ht="14.85" customHeight="1" x14ac:dyDescent="0.15">
      <c r="A841" s="154">
        <v>-395908</v>
      </c>
      <c r="B841" s="155">
        <v>92</v>
      </c>
      <c r="C841" s="154">
        <v>262</v>
      </c>
      <c r="D841" s="156" t="s">
        <v>410</v>
      </c>
      <c r="E841" s="157" t="s">
        <v>412</v>
      </c>
      <c r="F841" s="157" t="s">
        <v>416</v>
      </c>
      <c r="G841" s="158">
        <v>11.7979</v>
      </c>
      <c r="H841" s="159">
        <v>-2</v>
      </c>
      <c r="I841" s="159">
        <v>0</v>
      </c>
      <c r="J841" s="158">
        <v>18.21407</v>
      </c>
      <c r="K841" s="157" t="s">
        <v>408</v>
      </c>
    </row>
    <row r="842" spans="1:11" s="58" customFormat="1" ht="14.85" customHeight="1" x14ac:dyDescent="0.15">
      <c r="A842" s="154">
        <v>-395908</v>
      </c>
      <c r="B842" s="155">
        <v>92</v>
      </c>
      <c r="C842" s="154">
        <v>262</v>
      </c>
      <c r="D842" s="156" t="s">
        <v>410</v>
      </c>
      <c r="E842" s="157" t="s">
        <v>417</v>
      </c>
      <c r="F842" s="157" t="s">
        <v>418</v>
      </c>
      <c r="G842" s="158">
        <v>-0.20699999999999999</v>
      </c>
      <c r="H842" s="159">
        <v>0</v>
      </c>
      <c r="I842" s="159">
        <v>0</v>
      </c>
      <c r="J842" s="158">
        <v>1.7929999999999999</v>
      </c>
      <c r="K842" s="157" t="s">
        <v>411</v>
      </c>
    </row>
    <row r="843" spans="1:11" s="58" customFormat="1" ht="14.85" customHeight="1" x14ac:dyDescent="0.15">
      <c r="A843" s="154">
        <v>-395908</v>
      </c>
      <c r="B843" s="155">
        <v>92</v>
      </c>
      <c r="C843" s="154">
        <v>262</v>
      </c>
      <c r="D843" s="156" t="s">
        <v>410</v>
      </c>
      <c r="E843" s="157" t="s">
        <v>417</v>
      </c>
      <c r="F843" s="157" t="s">
        <v>418</v>
      </c>
      <c r="G843" s="158">
        <v>9.3716200000000001</v>
      </c>
      <c r="H843" s="159">
        <v>2</v>
      </c>
      <c r="I843" s="159">
        <v>2</v>
      </c>
      <c r="J843" s="158">
        <v>16.018419999999999</v>
      </c>
      <c r="K843" s="157" t="s">
        <v>408</v>
      </c>
    </row>
    <row r="844" spans="1:11" s="58" customFormat="1" ht="14.85" customHeight="1" x14ac:dyDescent="0.15">
      <c r="A844" s="154">
        <v>-395908</v>
      </c>
      <c r="B844" s="155">
        <v>92</v>
      </c>
      <c r="C844" s="154">
        <v>262</v>
      </c>
      <c r="D844" s="156" t="s">
        <v>410</v>
      </c>
      <c r="E844" s="157" t="s">
        <v>417</v>
      </c>
      <c r="F844" s="157" t="s">
        <v>407</v>
      </c>
      <c r="G844" s="158">
        <v>1.18685</v>
      </c>
      <c r="H844" s="159">
        <v>0</v>
      </c>
      <c r="I844" s="159">
        <v>0</v>
      </c>
      <c r="J844" s="158">
        <v>1.18685</v>
      </c>
      <c r="K844" s="157" t="s">
        <v>411</v>
      </c>
    </row>
    <row r="845" spans="1:11" s="58" customFormat="1" ht="14.85" customHeight="1" x14ac:dyDescent="0.15">
      <c r="A845" s="154">
        <v>-395908</v>
      </c>
      <c r="B845" s="155">
        <v>92</v>
      </c>
      <c r="C845" s="154">
        <v>262</v>
      </c>
      <c r="D845" s="156" t="s">
        <v>410</v>
      </c>
      <c r="E845" s="157" t="s">
        <v>417</v>
      </c>
      <c r="F845" s="157" t="s">
        <v>407</v>
      </c>
      <c r="G845" s="158">
        <v>5.833E-2</v>
      </c>
      <c r="H845" s="159">
        <v>0</v>
      </c>
      <c r="I845" s="159">
        <v>0</v>
      </c>
      <c r="J845" s="158">
        <v>0.34094000000000002</v>
      </c>
      <c r="K845" s="157" t="s">
        <v>408</v>
      </c>
    </row>
    <row r="846" spans="1:11" s="58" customFormat="1" ht="14.85" customHeight="1" x14ac:dyDescent="0.15">
      <c r="A846" s="154">
        <v>-395908</v>
      </c>
      <c r="B846" s="155">
        <v>92</v>
      </c>
      <c r="C846" s="154">
        <v>262</v>
      </c>
      <c r="D846" s="156" t="s">
        <v>410</v>
      </c>
      <c r="E846" s="157" t="s">
        <v>419</v>
      </c>
      <c r="F846" s="157" t="s">
        <v>414</v>
      </c>
      <c r="G846" s="158">
        <v>20.097709999999999</v>
      </c>
      <c r="H846" s="159">
        <v>0</v>
      </c>
      <c r="I846" s="159">
        <v>0</v>
      </c>
      <c r="J846" s="158">
        <v>90.003550000000004</v>
      </c>
      <c r="K846" s="157" t="s">
        <v>411</v>
      </c>
    </row>
    <row r="847" spans="1:11" s="58" customFormat="1" ht="14.85" customHeight="1" x14ac:dyDescent="0.15">
      <c r="A847" s="154">
        <v>-395908</v>
      </c>
      <c r="B847" s="155">
        <v>92</v>
      </c>
      <c r="C847" s="154">
        <v>262</v>
      </c>
      <c r="D847" s="156" t="s">
        <v>410</v>
      </c>
      <c r="E847" s="157" t="s">
        <v>419</v>
      </c>
      <c r="F847" s="157" t="s">
        <v>414</v>
      </c>
      <c r="G847" s="158">
        <v>27.802600000000002</v>
      </c>
      <c r="H847" s="159">
        <v>-3</v>
      </c>
      <c r="I847" s="159">
        <v>0</v>
      </c>
      <c r="J847" s="158">
        <v>127.687</v>
      </c>
      <c r="K847" s="157" t="s">
        <v>408</v>
      </c>
    </row>
    <row r="848" spans="1:11" s="58" customFormat="1" ht="14.85" customHeight="1" x14ac:dyDescent="0.15">
      <c r="A848" s="154">
        <v>-395905</v>
      </c>
      <c r="B848" s="155">
        <v>89</v>
      </c>
      <c r="C848" s="154">
        <v>262</v>
      </c>
      <c r="D848" s="156" t="s">
        <v>410</v>
      </c>
      <c r="E848" s="157" t="s">
        <v>412</v>
      </c>
      <c r="F848" s="157" t="s">
        <v>407</v>
      </c>
      <c r="G848" s="158">
        <v>-0.85399999999999998</v>
      </c>
      <c r="H848" s="159">
        <v>0</v>
      </c>
      <c r="I848" s="159">
        <v>0</v>
      </c>
      <c r="J848" s="158">
        <v>1.45</v>
      </c>
      <c r="K848" s="157" t="s">
        <v>411</v>
      </c>
    </row>
    <row r="849" spans="1:11" s="58" customFormat="1" ht="14.85" customHeight="1" x14ac:dyDescent="0.15">
      <c r="A849" s="154">
        <v>-395905</v>
      </c>
      <c r="B849" s="155">
        <v>89</v>
      </c>
      <c r="C849" s="154">
        <v>262</v>
      </c>
      <c r="D849" s="156" t="s">
        <v>410</v>
      </c>
      <c r="E849" s="157" t="s">
        <v>412</v>
      </c>
      <c r="F849" s="157" t="s">
        <v>407</v>
      </c>
      <c r="G849" s="158">
        <v>-0.52183999999999997</v>
      </c>
      <c r="H849" s="159">
        <v>-2</v>
      </c>
      <c r="I849" s="159">
        <v>0</v>
      </c>
      <c r="J849" s="158">
        <v>4.1500000000000002E-2</v>
      </c>
      <c r="K849" s="157" t="s">
        <v>408</v>
      </c>
    </row>
    <row r="850" spans="1:11" s="58" customFormat="1" ht="14.85" customHeight="1" x14ac:dyDescent="0.15">
      <c r="A850" s="154">
        <v>-395905</v>
      </c>
      <c r="B850" s="155">
        <v>89</v>
      </c>
      <c r="C850" s="154">
        <v>262</v>
      </c>
      <c r="D850" s="156" t="s">
        <v>410</v>
      </c>
      <c r="E850" s="157" t="s">
        <v>412</v>
      </c>
      <c r="F850" s="157" t="s">
        <v>413</v>
      </c>
      <c r="G850" s="158">
        <v>-27.0166</v>
      </c>
      <c r="H850" s="159">
        <v>1</v>
      </c>
      <c r="I850" s="159">
        <v>1</v>
      </c>
      <c r="J850" s="158">
        <v>66.369720000000001</v>
      </c>
      <c r="K850" s="157" t="s">
        <v>408</v>
      </c>
    </row>
    <row r="851" spans="1:11" s="58" customFormat="1" ht="14.85" customHeight="1" x14ac:dyDescent="0.15">
      <c r="A851" s="154">
        <v>-395905</v>
      </c>
      <c r="B851" s="155">
        <v>89</v>
      </c>
      <c r="C851" s="154">
        <v>262</v>
      </c>
      <c r="D851" s="156" t="s">
        <v>410</v>
      </c>
      <c r="E851" s="157" t="s">
        <v>412</v>
      </c>
      <c r="F851" s="157" t="s">
        <v>414</v>
      </c>
      <c r="G851" s="158">
        <v>-8.1890800000000006</v>
      </c>
      <c r="H851" s="159">
        <v>-1</v>
      </c>
      <c r="I851" s="159">
        <v>0</v>
      </c>
      <c r="J851" s="158">
        <v>8.2756600000000002</v>
      </c>
      <c r="K851" s="157" t="s">
        <v>411</v>
      </c>
    </row>
    <row r="852" spans="1:11" s="58" customFormat="1" ht="14.85" customHeight="1" x14ac:dyDescent="0.15">
      <c r="A852" s="154">
        <v>-395905</v>
      </c>
      <c r="B852" s="155">
        <v>89</v>
      </c>
      <c r="C852" s="154">
        <v>262</v>
      </c>
      <c r="D852" s="156" t="s">
        <v>410</v>
      </c>
      <c r="E852" s="157" t="s">
        <v>412</v>
      </c>
      <c r="F852" s="157" t="s">
        <v>414</v>
      </c>
      <c r="G852" s="158">
        <v>-27.902850000000001</v>
      </c>
      <c r="H852" s="159">
        <v>1</v>
      </c>
      <c r="I852" s="159">
        <v>1</v>
      </c>
      <c r="J852" s="158">
        <v>46.815629999999999</v>
      </c>
      <c r="K852" s="157" t="s">
        <v>408</v>
      </c>
    </row>
    <row r="853" spans="1:11" s="58" customFormat="1" ht="14.85" customHeight="1" x14ac:dyDescent="0.15">
      <c r="A853" s="154">
        <v>-395905</v>
      </c>
      <c r="B853" s="155">
        <v>89</v>
      </c>
      <c r="C853" s="154">
        <v>262</v>
      </c>
      <c r="D853" s="156" t="s">
        <v>410</v>
      </c>
      <c r="E853" s="157" t="s">
        <v>412</v>
      </c>
      <c r="F853" s="157" t="s">
        <v>415</v>
      </c>
      <c r="G853" s="158">
        <v>0.54</v>
      </c>
      <c r="H853" s="159">
        <v>0</v>
      </c>
      <c r="I853" s="159">
        <v>0</v>
      </c>
      <c r="J853" s="158">
        <v>0.54</v>
      </c>
      <c r="K853" s="157" t="s">
        <v>411</v>
      </c>
    </row>
    <row r="854" spans="1:11" s="58" customFormat="1" ht="14.85" customHeight="1" x14ac:dyDescent="0.15">
      <c r="A854" s="154">
        <v>-395905</v>
      </c>
      <c r="B854" s="155">
        <v>89</v>
      </c>
      <c r="C854" s="154">
        <v>262</v>
      </c>
      <c r="D854" s="156" t="s">
        <v>410</v>
      </c>
      <c r="E854" s="157" t="s">
        <v>412</v>
      </c>
      <c r="F854" s="157" t="s">
        <v>416</v>
      </c>
      <c r="G854" s="158">
        <v>1.89</v>
      </c>
      <c r="H854" s="159">
        <v>0</v>
      </c>
      <c r="I854" s="159">
        <v>0</v>
      </c>
      <c r="J854" s="158">
        <v>1.89</v>
      </c>
      <c r="K854" s="157" t="s">
        <v>411</v>
      </c>
    </row>
    <row r="855" spans="1:11" s="58" customFormat="1" ht="14.85" customHeight="1" x14ac:dyDescent="0.15">
      <c r="A855" s="154">
        <v>-395905</v>
      </c>
      <c r="B855" s="155">
        <v>89</v>
      </c>
      <c r="C855" s="154">
        <v>262</v>
      </c>
      <c r="D855" s="156" t="s">
        <v>410</v>
      </c>
      <c r="E855" s="157" t="s">
        <v>412</v>
      </c>
      <c r="F855" s="157" t="s">
        <v>416</v>
      </c>
      <c r="G855" s="158">
        <v>0.56333999999999995</v>
      </c>
      <c r="H855" s="159">
        <v>0</v>
      </c>
      <c r="I855" s="159">
        <v>0</v>
      </c>
      <c r="J855" s="158">
        <v>0.56333999999999995</v>
      </c>
      <c r="K855" s="157" t="s">
        <v>408</v>
      </c>
    </row>
    <row r="856" spans="1:11" s="58" customFormat="1" ht="14.85" customHeight="1" x14ac:dyDescent="0.15">
      <c r="A856" s="154">
        <v>-395905</v>
      </c>
      <c r="B856" s="155">
        <v>89</v>
      </c>
      <c r="C856" s="154">
        <v>262</v>
      </c>
      <c r="D856" s="156" t="s">
        <v>410</v>
      </c>
      <c r="E856" s="157" t="s">
        <v>417</v>
      </c>
      <c r="F856" s="157" t="s">
        <v>418</v>
      </c>
      <c r="G856" s="158">
        <v>33.151589999999999</v>
      </c>
      <c r="H856" s="159">
        <v>1</v>
      </c>
      <c r="I856" s="159">
        <v>2</v>
      </c>
      <c r="J856" s="158">
        <v>34.24</v>
      </c>
      <c r="K856" s="157" t="s">
        <v>411</v>
      </c>
    </row>
    <row r="857" spans="1:11" s="58" customFormat="1" ht="14.85" customHeight="1" x14ac:dyDescent="0.15">
      <c r="A857" s="154">
        <v>-395905</v>
      </c>
      <c r="B857" s="155">
        <v>89</v>
      </c>
      <c r="C857" s="154">
        <v>262</v>
      </c>
      <c r="D857" s="156" t="s">
        <v>410</v>
      </c>
      <c r="E857" s="157" t="s">
        <v>417</v>
      </c>
      <c r="F857" s="157" t="s">
        <v>418</v>
      </c>
      <c r="G857" s="158">
        <v>2.5861100000000001</v>
      </c>
      <c r="H857" s="159">
        <v>0</v>
      </c>
      <c r="I857" s="159">
        <v>0</v>
      </c>
      <c r="J857" s="158">
        <v>2.5861100000000001</v>
      </c>
      <c r="K857" s="157" t="s">
        <v>408</v>
      </c>
    </row>
    <row r="858" spans="1:11" s="58" customFormat="1" ht="14.85" customHeight="1" x14ac:dyDescent="0.15">
      <c r="A858" s="154">
        <v>-395905</v>
      </c>
      <c r="B858" s="155">
        <v>89</v>
      </c>
      <c r="C858" s="154">
        <v>262</v>
      </c>
      <c r="D858" s="156" t="s">
        <v>410</v>
      </c>
      <c r="E858" s="157" t="s">
        <v>417</v>
      </c>
      <c r="F858" s="157" t="s">
        <v>407</v>
      </c>
      <c r="G858" s="158">
        <v>1.5E-3</v>
      </c>
      <c r="H858" s="159">
        <v>0</v>
      </c>
      <c r="I858" s="159">
        <v>0</v>
      </c>
      <c r="J858" s="158">
        <v>1.5E-3</v>
      </c>
      <c r="K858" s="157" t="s">
        <v>411</v>
      </c>
    </row>
    <row r="859" spans="1:11" s="58" customFormat="1" ht="14.85" customHeight="1" x14ac:dyDescent="0.15">
      <c r="A859" s="154">
        <v>-395905</v>
      </c>
      <c r="B859" s="155">
        <v>89</v>
      </c>
      <c r="C859" s="154">
        <v>262</v>
      </c>
      <c r="D859" s="156" t="s">
        <v>410</v>
      </c>
      <c r="E859" s="157" t="s">
        <v>417</v>
      </c>
      <c r="F859" s="157" t="s">
        <v>407</v>
      </c>
      <c r="G859" s="158">
        <v>0.32808999999999999</v>
      </c>
      <c r="H859" s="159">
        <v>0</v>
      </c>
      <c r="I859" s="159">
        <v>0</v>
      </c>
      <c r="J859" s="158">
        <v>0.81098000000000003</v>
      </c>
      <c r="K859" s="157" t="s">
        <v>408</v>
      </c>
    </row>
    <row r="860" spans="1:11" s="58" customFormat="1" ht="14.85" customHeight="1" x14ac:dyDescent="0.15">
      <c r="A860" s="154">
        <v>-395905</v>
      </c>
      <c r="B860" s="155">
        <v>89</v>
      </c>
      <c r="C860" s="154">
        <v>262</v>
      </c>
      <c r="D860" s="156" t="s">
        <v>410</v>
      </c>
      <c r="E860" s="157" t="s">
        <v>419</v>
      </c>
      <c r="F860" s="157" t="s">
        <v>414</v>
      </c>
      <c r="G860" s="158">
        <v>13.949730000000001</v>
      </c>
      <c r="H860" s="159">
        <v>1</v>
      </c>
      <c r="I860" s="159">
        <v>1</v>
      </c>
      <c r="J860" s="158">
        <v>22.63973</v>
      </c>
      <c r="K860" s="157" t="s">
        <v>411</v>
      </c>
    </row>
    <row r="861" spans="1:11" s="58" customFormat="1" ht="14.85" customHeight="1" x14ac:dyDescent="0.15">
      <c r="A861" s="154">
        <v>-395905</v>
      </c>
      <c r="B861" s="155">
        <v>89</v>
      </c>
      <c r="C861" s="154">
        <v>262</v>
      </c>
      <c r="D861" s="156" t="s">
        <v>410</v>
      </c>
      <c r="E861" s="157" t="s">
        <v>419</v>
      </c>
      <c r="F861" s="157" t="s">
        <v>414</v>
      </c>
      <c r="G861" s="158">
        <v>-6.5973800000000002</v>
      </c>
      <c r="H861" s="159">
        <v>0</v>
      </c>
      <c r="I861" s="159">
        <v>0</v>
      </c>
      <c r="J861" s="158">
        <v>7.5861099999999997</v>
      </c>
      <c r="K861" s="157" t="s">
        <v>408</v>
      </c>
    </row>
    <row r="862" spans="1:11" s="58" customFormat="1" ht="14.85" customHeight="1" x14ac:dyDescent="0.15">
      <c r="A862" s="154">
        <v>-395905</v>
      </c>
      <c r="B862" s="155">
        <v>95</v>
      </c>
      <c r="C862" s="154">
        <v>262</v>
      </c>
      <c r="D862" s="156" t="s">
        <v>410</v>
      </c>
      <c r="E862" s="157" t="s">
        <v>412</v>
      </c>
      <c r="F862" s="157" t="s">
        <v>407</v>
      </c>
      <c r="G862" s="158">
        <v>-0.80867999999999995</v>
      </c>
      <c r="H862" s="159">
        <v>-1</v>
      </c>
      <c r="I862" s="159">
        <v>1</v>
      </c>
      <c r="J862" s="158">
        <v>28.06081</v>
      </c>
      <c r="K862" s="157" t="s">
        <v>411</v>
      </c>
    </row>
    <row r="863" spans="1:11" s="58" customFormat="1" ht="14.85" customHeight="1" x14ac:dyDescent="0.15">
      <c r="A863" s="154">
        <v>-395905</v>
      </c>
      <c r="B863" s="155">
        <v>95</v>
      </c>
      <c r="C863" s="154">
        <v>262</v>
      </c>
      <c r="D863" s="156" t="s">
        <v>410</v>
      </c>
      <c r="E863" s="157" t="s">
        <v>412</v>
      </c>
      <c r="F863" s="157" t="s">
        <v>407</v>
      </c>
      <c r="G863" s="158">
        <v>-2.9215499999999999</v>
      </c>
      <c r="H863" s="159">
        <v>-4</v>
      </c>
      <c r="I863" s="159">
        <v>2</v>
      </c>
      <c r="J863" s="158">
        <v>8.9486899999999991</v>
      </c>
      <c r="K863" s="157" t="s">
        <v>408</v>
      </c>
    </row>
    <row r="864" spans="1:11" s="58" customFormat="1" ht="14.85" customHeight="1" x14ac:dyDescent="0.15">
      <c r="A864" s="154">
        <v>-395905</v>
      </c>
      <c r="B864" s="155">
        <v>95</v>
      </c>
      <c r="C864" s="154">
        <v>262</v>
      </c>
      <c r="D864" s="156" t="s">
        <v>410</v>
      </c>
      <c r="E864" s="157" t="s">
        <v>412</v>
      </c>
      <c r="F864" s="157" t="s">
        <v>413</v>
      </c>
      <c r="G864" s="158">
        <v>-316.22987999999998</v>
      </c>
      <c r="H864" s="159">
        <v>-1</v>
      </c>
      <c r="I864" s="159">
        <v>1</v>
      </c>
      <c r="J864" s="158">
        <v>873.03962000000001</v>
      </c>
      <c r="K864" s="157" t="s">
        <v>408</v>
      </c>
    </row>
    <row r="865" spans="1:11" s="58" customFormat="1" ht="14.85" customHeight="1" x14ac:dyDescent="0.15">
      <c r="A865" s="154">
        <v>-395905</v>
      </c>
      <c r="B865" s="155">
        <v>95</v>
      </c>
      <c r="C865" s="154">
        <v>262</v>
      </c>
      <c r="D865" s="156" t="s">
        <v>410</v>
      </c>
      <c r="E865" s="157" t="s">
        <v>412</v>
      </c>
      <c r="F865" s="157" t="s">
        <v>414</v>
      </c>
      <c r="G865" s="158">
        <v>-41.012450000000001</v>
      </c>
      <c r="H865" s="159">
        <v>-6</v>
      </c>
      <c r="I865" s="159">
        <v>1</v>
      </c>
      <c r="J865" s="158">
        <v>16.663509999999999</v>
      </c>
      <c r="K865" s="157" t="s">
        <v>411</v>
      </c>
    </row>
    <row r="866" spans="1:11" s="58" customFormat="1" ht="14.85" customHeight="1" x14ac:dyDescent="0.15">
      <c r="A866" s="154">
        <v>-395905</v>
      </c>
      <c r="B866" s="155">
        <v>95</v>
      </c>
      <c r="C866" s="154">
        <v>262</v>
      </c>
      <c r="D866" s="156" t="s">
        <v>410</v>
      </c>
      <c r="E866" s="157" t="s">
        <v>412</v>
      </c>
      <c r="F866" s="157" t="s">
        <v>414</v>
      </c>
      <c r="G866" s="158">
        <v>-6.1326999999999998</v>
      </c>
      <c r="H866" s="159">
        <v>-5</v>
      </c>
      <c r="I866" s="159">
        <v>1</v>
      </c>
      <c r="J866" s="158">
        <v>38.186660000000003</v>
      </c>
      <c r="K866" s="157" t="s">
        <v>408</v>
      </c>
    </row>
    <row r="867" spans="1:11" s="58" customFormat="1" ht="14.85" customHeight="1" x14ac:dyDescent="0.15">
      <c r="A867" s="154">
        <v>-395905</v>
      </c>
      <c r="B867" s="155">
        <v>95</v>
      </c>
      <c r="C867" s="154">
        <v>262</v>
      </c>
      <c r="D867" s="156" t="s">
        <v>410</v>
      </c>
      <c r="E867" s="157" t="s">
        <v>412</v>
      </c>
      <c r="F867" s="157" t="s">
        <v>415</v>
      </c>
      <c r="G867" s="158">
        <v>-6.84</v>
      </c>
      <c r="H867" s="159">
        <v>0</v>
      </c>
      <c r="I867" s="159">
        <v>0</v>
      </c>
      <c r="J867" s="158">
        <v>3.16</v>
      </c>
      <c r="K867" s="157" t="s">
        <v>411</v>
      </c>
    </row>
    <row r="868" spans="1:11" s="58" customFormat="1" ht="14.85" customHeight="1" x14ac:dyDescent="0.15">
      <c r="A868" s="154">
        <v>-395905</v>
      </c>
      <c r="B868" s="155">
        <v>95</v>
      </c>
      <c r="C868" s="154">
        <v>262</v>
      </c>
      <c r="D868" s="156" t="s">
        <v>410</v>
      </c>
      <c r="E868" s="157" t="s">
        <v>412</v>
      </c>
      <c r="F868" s="157" t="s">
        <v>415</v>
      </c>
      <c r="G868" s="158">
        <v>31.16</v>
      </c>
      <c r="H868" s="159">
        <v>0</v>
      </c>
      <c r="I868" s="159">
        <v>0</v>
      </c>
      <c r="J868" s="158">
        <v>50.08</v>
      </c>
      <c r="K868" s="157" t="s">
        <v>408</v>
      </c>
    </row>
    <row r="869" spans="1:11" s="58" customFormat="1" ht="14.85" customHeight="1" x14ac:dyDescent="0.15">
      <c r="A869" s="154">
        <v>-395905</v>
      </c>
      <c r="B869" s="155">
        <v>95</v>
      </c>
      <c r="C869" s="154">
        <v>262</v>
      </c>
      <c r="D869" s="156" t="s">
        <v>410</v>
      </c>
      <c r="E869" s="157" t="s">
        <v>412</v>
      </c>
      <c r="F869" s="157" t="s">
        <v>416</v>
      </c>
      <c r="G869" s="158">
        <v>-88.85718</v>
      </c>
      <c r="H869" s="159">
        <v>-7</v>
      </c>
      <c r="I869" s="159">
        <v>0</v>
      </c>
      <c r="J869" s="158">
        <v>12.376989999999999</v>
      </c>
      <c r="K869" s="157" t="s">
        <v>411</v>
      </c>
    </row>
    <row r="870" spans="1:11" s="58" customFormat="1" ht="14.85" customHeight="1" x14ac:dyDescent="0.15">
      <c r="A870" s="154">
        <v>-395905</v>
      </c>
      <c r="B870" s="155">
        <v>95</v>
      </c>
      <c r="C870" s="154">
        <v>262</v>
      </c>
      <c r="D870" s="156" t="s">
        <v>410</v>
      </c>
      <c r="E870" s="157" t="s">
        <v>412</v>
      </c>
      <c r="F870" s="157" t="s">
        <v>416</v>
      </c>
      <c r="G870" s="158">
        <v>13.771839999999999</v>
      </c>
      <c r="H870" s="159">
        <v>-1</v>
      </c>
      <c r="I870" s="159">
        <v>0</v>
      </c>
      <c r="J870" s="158">
        <v>17.615849999999998</v>
      </c>
      <c r="K870" s="157" t="s">
        <v>408</v>
      </c>
    </row>
    <row r="871" spans="1:11" s="58" customFormat="1" ht="14.85" customHeight="1" x14ac:dyDescent="0.15">
      <c r="A871" s="154">
        <v>-395905</v>
      </c>
      <c r="B871" s="155">
        <v>95</v>
      </c>
      <c r="C871" s="154">
        <v>262</v>
      </c>
      <c r="D871" s="156" t="s">
        <v>410</v>
      </c>
      <c r="E871" s="157" t="s">
        <v>417</v>
      </c>
      <c r="F871" s="157" t="s">
        <v>418</v>
      </c>
      <c r="G871" s="158">
        <v>3.0630299999999999</v>
      </c>
      <c r="H871" s="159">
        <v>0</v>
      </c>
      <c r="I871" s="159">
        <v>0</v>
      </c>
      <c r="J871" s="158">
        <v>3.0630299999999999</v>
      </c>
      <c r="K871" s="157" t="s">
        <v>411</v>
      </c>
    </row>
    <row r="872" spans="1:11" s="58" customFormat="1" ht="14.85" customHeight="1" x14ac:dyDescent="0.15">
      <c r="A872" s="154">
        <v>-395905</v>
      </c>
      <c r="B872" s="155">
        <v>95</v>
      </c>
      <c r="C872" s="154">
        <v>262</v>
      </c>
      <c r="D872" s="156" t="s">
        <v>410</v>
      </c>
      <c r="E872" s="157" t="s">
        <v>417</v>
      </c>
      <c r="F872" s="157" t="s">
        <v>418</v>
      </c>
      <c r="G872" s="158">
        <v>3.55</v>
      </c>
      <c r="H872" s="159">
        <v>0</v>
      </c>
      <c r="I872" s="159">
        <v>0</v>
      </c>
      <c r="J872" s="158">
        <v>3.55</v>
      </c>
      <c r="K872" s="157" t="s">
        <v>408</v>
      </c>
    </row>
    <row r="873" spans="1:11" s="58" customFormat="1" ht="14.85" customHeight="1" x14ac:dyDescent="0.15">
      <c r="A873" s="154">
        <v>-395905</v>
      </c>
      <c r="B873" s="155">
        <v>95</v>
      </c>
      <c r="C873" s="154">
        <v>262</v>
      </c>
      <c r="D873" s="156" t="s">
        <v>410</v>
      </c>
      <c r="E873" s="157" t="s">
        <v>417</v>
      </c>
      <c r="F873" s="157" t="s">
        <v>407</v>
      </c>
      <c r="G873" s="158">
        <v>6.0525500000000001</v>
      </c>
      <c r="H873" s="159">
        <v>0</v>
      </c>
      <c r="I873" s="159">
        <v>2</v>
      </c>
      <c r="J873" s="158">
        <v>7.8451300000000002</v>
      </c>
      <c r="K873" s="157" t="s">
        <v>411</v>
      </c>
    </row>
    <row r="874" spans="1:11" s="58" customFormat="1" ht="14.85" customHeight="1" x14ac:dyDescent="0.15">
      <c r="A874" s="154">
        <v>-395905</v>
      </c>
      <c r="B874" s="155">
        <v>95</v>
      </c>
      <c r="C874" s="154">
        <v>262</v>
      </c>
      <c r="D874" s="156" t="s">
        <v>410</v>
      </c>
      <c r="E874" s="157" t="s">
        <v>417</v>
      </c>
      <c r="F874" s="157" t="s">
        <v>407</v>
      </c>
      <c r="G874" s="158">
        <v>-0.78752999999999995</v>
      </c>
      <c r="H874" s="159">
        <v>-2</v>
      </c>
      <c r="I874" s="159">
        <v>2</v>
      </c>
      <c r="J874" s="158">
        <v>0.80479999999999996</v>
      </c>
      <c r="K874" s="157" t="s">
        <v>408</v>
      </c>
    </row>
    <row r="875" spans="1:11" s="58" customFormat="1" ht="14.85" customHeight="1" x14ac:dyDescent="0.15">
      <c r="A875" s="154">
        <v>-395905</v>
      </c>
      <c r="B875" s="155">
        <v>95</v>
      </c>
      <c r="C875" s="154">
        <v>262</v>
      </c>
      <c r="D875" s="156" t="s">
        <v>410</v>
      </c>
      <c r="E875" s="157" t="s">
        <v>419</v>
      </c>
      <c r="F875" s="157" t="s">
        <v>414</v>
      </c>
      <c r="G875" s="158">
        <v>11.089</v>
      </c>
      <c r="H875" s="159">
        <v>-2</v>
      </c>
      <c r="I875" s="159">
        <v>1</v>
      </c>
      <c r="J875" s="158">
        <v>92.314269999999993</v>
      </c>
      <c r="K875" s="157" t="s">
        <v>411</v>
      </c>
    </row>
    <row r="876" spans="1:11" s="58" customFormat="1" ht="14.85" customHeight="1" x14ac:dyDescent="0.15">
      <c r="A876" s="154">
        <v>-395905</v>
      </c>
      <c r="B876" s="155">
        <v>95</v>
      </c>
      <c r="C876" s="154">
        <v>262</v>
      </c>
      <c r="D876" s="156" t="s">
        <v>410</v>
      </c>
      <c r="E876" s="157" t="s">
        <v>419</v>
      </c>
      <c r="F876" s="157" t="s">
        <v>414</v>
      </c>
      <c r="G876" s="158">
        <v>41.372120000000002</v>
      </c>
      <c r="H876" s="159">
        <v>-1</v>
      </c>
      <c r="I876" s="159">
        <v>0</v>
      </c>
      <c r="J876" s="158">
        <v>176.22658999999999</v>
      </c>
      <c r="K876" s="157" t="s">
        <v>408</v>
      </c>
    </row>
    <row r="877" spans="1:11" s="58" customFormat="1" ht="14.85" customHeight="1" x14ac:dyDescent="0.15">
      <c r="A877" s="154">
        <v>-395899</v>
      </c>
      <c r="B877" s="155">
        <v>101</v>
      </c>
      <c r="C877" s="154">
        <v>262</v>
      </c>
      <c r="D877" s="156" t="s">
        <v>410</v>
      </c>
      <c r="E877" s="157" t="s">
        <v>412</v>
      </c>
      <c r="F877" s="157" t="s">
        <v>407</v>
      </c>
      <c r="G877" s="158">
        <v>-7.5643000000000002</v>
      </c>
      <c r="H877" s="159">
        <v>-16</v>
      </c>
      <c r="I877" s="159">
        <v>1</v>
      </c>
      <c r="J877" s="158">
        <v>11.608000000000001</v>
      </c>
      <c r="K877" s="157" t="s">
        <v>411</v>
      </c>
    </row>
    <row r="878" spans="1:11" s="58" customFormat="1" ht="14.85" customHeight="1" x14ac:dyDescent="0.15">
      <c r="A878" s="154">
        <v>-395899</v>
      </c>
      <c r="B878" s="155">
        <v>101</v>
      </c>
      <c r="C878" s="154">
        <v>262</v>
      </c>
      <c r="D878" s="156" t="s">
        <v>410</v>
      </c>
      <c r="E878" s="157" t="s">
        <v>412</v>
      </c>
      <c r="F878" s="157" t="s">
        <v>407</v>
      </c>
      <c r="G878" s="158">
        <v>-12.33361</v>
      </c>
      <c r="H878" s="159">
        <v>2</v>
      </c>
      <c r="I878" s="159">
        <v>5</v>
      </c>
      <c r="J878" s="158">
        <v>7.5446400000000002</v>
      </c>
      <c r="K878" s="157" t="s">
        <v>408</v>
      </c>
    </row>
    <row r="879" spans="1:11" s="58" customFormat="1" ht="14.85" customHeight="1" x14ac:dyDescent="0.15">
      <c r="A879" s="154">
        <v>-395899</v>
      </c>
      <c r="B879" s="155">
        <v>101</v>
      </c>
      <c r="C879" s="154">
        <v>262</v>
      </c>
      <c r="D879" s="156" t="s">
        <v>410</v>
      </c>
      <c r="E879" s="157" t="s">
        <v>412</v>
      </c>
      <c r="F879" s="157" t="s">
        <v>413</v>
      </c>
      <c r="G879" s="158">
        <v>-13.452450000000001</v>
      </c>
      <c r="H879" s="159">
        <v>2</v>
      </c>
      <c r="I879" s="159">
        <v>9</v>
      </c>
      <c r="J879" s="158">
        <v>1055.5383899999999</v>
      </c>
      <c r="K879" s="157" t="s">
        <v>408</v>
      </c>
    </row>
    <row r="880" spans="1:11" s="58" customFormat="1" ht="14.85" customHeight="1" x14ac:dyDescent="0.15">
      <c r="A880" s="154">
        <v>-395899</v>
      </c>
      <c r="B880" s="155">
        <v>101</v>
      </c>
      <c r="C880" s="154">
        <v>262</v>
      </c>
      <c r="D880" s="156" t="s">
        <v>410</v>
      </c>
      <c r="E880" s="157" t="s">
        <v>412</v>
      </c>
      <c r="F880" s="157" t="s">
        <v>414</v>
      </c>
      <c r="G880" s="158">
        <v>4.8989200000000004</v>
      </c>
      <c r="H880" s="159">
        <v>-11</v>
      </c>
      <c r="I880" s="159">
        <v>4</v>
      </c>
      <c r="J880" s="158">
        <v>158.56778</v>
      </c>
      <c r="K880" s="157" t="s">
        <v>411</v>
      </c>
    </row>
    <row r="881" spans="1:11" s="58" customFormat="1" ht="14.85" customHeight="1" x14ac:dyDescent="0.15">
      <c r="A881" s="154">
        <v>-395899</v>
      </c>
      <c r="B881" s="155">
        <v>101</v>
      </c>
      <c r="C881" s="154">
        <v>262</v>
      </c>
      <c r="D881" s="156" t="s">
        <v>410</v>
      </c>
      <c r="E881" s="157" t="s">
        <v>412</v>
      </c>
      <c r="F881" s="157" t="s">
        <v>414</v>
      </c>
      <c r="G881" s="158">
        <v>-1.08101</v>
      </c>
      <c r="H881" s="159">
        <v>-5</v>
      </c>
      <c r="I881" s="159">
        <v>1</v>
      </c>
      <c r="J881" s="158">
        <v>267.80738000000002</v>
      </c>
      <c r="K881" s="157" t="s">
        <v>408</v>
      </c>
    </row>
    <row r="882" spans="1:11" s="58" customFormat="1" ht="14.85" customHeight="1" x14ac:dyDescent="0.15">
      <c r="A882" s="154">
        <v>-395899</v>
      </c>
      <c r="B882" s="155">
        <v>101</v>
      </c>
      <c r="C882" s="154">
        <v>262</v>
      </c>
      <c r="D882" s="156" t="s">
        <v>410</v>
      </c>
      <c r="E882" s="157" t="s">
        <v>412</v>
      </c>
      <c r="F882" s="157" t="s">
        <v>415</v>
      </c>
      <c r="G882" s="158">
        <v>14.56</v>
      </c>
      <c r="H882" s="159">
        <v>0</v>
      </c>
      <c r="I882" s="159">
        <v>0</v>
      </c>
      <c r="J882" s="158">
        <v>19.72</v>
      </c>
      <c r="K882" s="157" t="s">
        <v>411</v>
      </c>
    </row>
    <row r="883" spans="1:11" s="58" customFormat="1" ht="14.85" customHeight="1" x14ac:dyDescent="0.15">
      <c r="A883" s="154">
        <v>-395899</v>
      </c>
      <c r="B883" s="155">
        <v>101</v>
      </c>
      <c r="C883" s="154">
        <v>262</v>
      </c>
      <c r="D883" s="156" t="s">
        <v>410</v>
      </c>
      <c r="E883" s="157" t="s">
        <v>412</v>
      </c>
      <c r="F883" s="157" t="s">
        <v>415</v>
      </c>
      <c r="G883" s="158">
        <v>-9.8000000000000007</v>
      </c>
      <c r="H883" s="159">
        <v>0</v>
      </c>
      <c r="I883" s="159">
        <v>0</v>
      </c>
      <c r="J883" s="158">
        <v>3.2</v>
      </c>
      <c r="K883" s="157" t="s">
        <v>408</v>
      </c>
    </row>
    <row r="884" spans="1:11" s="58" customFormat="1" ht="14.85" customHeight="1" x14ac:dyDescent="0.15">
      <c r="A884" s="154">
        <v>-395899</v>
      </c>
      <c r="B884" s="155">
        <v>101</v>
      </c>
      <c r="C884" s="154">
        <v>262</v>
      </c>
      <c r="D884" s="156" t="s">
        <v>410</v>
      </c>
      <c r="E884" s="157" t="s">
        <v>412</v>
      </c>
      <c r="F884" s="157" t="s">
        <v>416</v>
      </c>
      <c r="G884" s="158">
        <v>-16.161570000000001</v>
      </c>
      <c r="H884" s="159">
        <v>-7</v>
      </c>
      <c r="I884" s="159">
        <v>1</v>
      </c>
      <c r="J884" s="158">
        <v>37.53781</v>
      </c>
      <c r="K884" s="157" t="s">
        <v>411</v>
      </c>
    </row>
    <row r="885" spans="1:11" s="58" customFormat="1" ht="14.85" customHeight="1" x14ac:dyDescent="0.15">
      <c r="A885" s="154">
        <v>-395899</v>
      </c>
      <c r="B885" s="155">
        <v>101</v>
      </c>
      <c r="C885" s="154">
        <v>262</v>
      </c>
      <c r="D885" s="156" t="s">
        <v>410</v>
      </c>
      <c r="E885" s="157" t="s">
        <v>412</v>
      </c>
      <c r="F885" s="157" t="s">
        <v>416</v>
      </c>
      <c r="G885" s="158">
        <v>13.655760000000001</v>
      </c>
      <c r="H885" s="159">
        <v>0</v>
      </c>
      <c r="I885" s="159">
        <v>0</v>
      </c>
      <c r="J885" s="158">
        <v>13.655760000000001</v>
      </c>
      <c r="K885" s="157" t="s">
        <v>408</v>
      </c>
    </row>
    <row r="886" spans="1:11" s="58" customFormat="1" ht="14.85" customHeight="1" x14ac:dyDescent="0.15">
      <c r="A886" s="154">
        <v>-395899</v>
      </c>
      <c r="B886" s="155">
        <v>101</v>
      </c>
      <c r="C886" s="154">
        <v>262</v>
      </c>
      <c r="D886" s="156" t="s">
        <v>410</v>
      </c>
      <c r="E886" s="157" t="s">
        <v>417</v>
      </c>
      <c r="F886" s="157" t="s">
        <v>418</v>
      </c>
      <c r="G886" s="158">
        <v>20.075150000000001</v>
      </c>
      <c r="H886" s="159">
        <v>-2</v>
      </c>
      <c r="I886" s="159">
        <v>2</v>
      </c>
      <c r="J886" s="158">
        <v>194.91883000000001</v>
      </c>
      <c r="K886" s="157" t="s">
        <v>411</v>
      </c>
    </row>
    <row r="887" spans="1:11" s="58" customFormat="1" ht="14.85" customHeight="1" x14ac:dyDescent="0.15">
      <c r="A887" s="154">
        <v>-395899</v>
      </c>
      <c r="B887" s="155">
        <v>101</v>
      </c>
      <c r="C887" s="154">
        <v>262</v>
      </c>
      <c r="D887" s="156" t="s">
        <v>410</v>
      </c>
      <c r="E887" s="157" t="s">
        <v>417</v>
      </c>
      <c r="F887" s="157" t="s">
        <v>418</v>
      </c>
      <c r="G887" s="158">
        <v>121.25167999999999</v>
      </c>
      <c r="H887" s="159">
        <v>-2</v>
      </c>
      <c r="I887" s="159">
        <v>1</v>
      </c>
      <c r="J887" s="158">
        <v>123.29944</v>
      </c>
      <c r="K887" s="157" t="s">
        <v>408</v>
      </c>
    </row>
    <row r="888" spans="1:11" s="58" customFormat="1" ht="14.85" customHeight="1" x14ac:dyDescent="0.15">
      <c r="A888" s="154">
        <v>-395899</v>
      </c>
      <c r="B888" s="155">
        <v>101</v>
      </c>
      <c r="C888" s="154">
        <v>262</v>
      </c>
      <c r="D888" s="156" t="s">
        <v>410</v>
      </c>
      <c r="E888" s="157" t="s">
        <v>417</v>
      </c>
      <c r="F888" s="157" t="s">
        <v>407</v>
      </c>
      <c r="G888" s="158">
        <v>-2.1329799999999999</v>
      </c>
      <c r="H888" s="159">
        <v>0</v>
      </c>
      <c r="I888" s="159">
        <v>0</v>
      </c>
      <c r="J888" s="158">
        <v>94.879990000000006</v>
      </c>
      <c r="K888" s="157" t="s">
        <v>411</v>
      </c>
    </row>
    <row r="889" spans="1:11" s="58" customFormat="1" ht="14.85" customHeight="1" x14ac:dyDescent="0.15">
      <c r="A889" s="154">
        <v>-395899</v>
      </c>
      <c r="B889" s="155">
        <v>101</v>
      </c>
      <c r="C889" s="154">
        <v>262</v>
      </c>
      <c r="D889" s="156" t="s">
        <v>410</v>
      </c>
      <c r="E889" s="157" t="s">
        <v>417</v>
      </c>
      <c r="F889" s="157" t="s">
        <v>407</v>
      </c>
      <c r="G889" s="158">
        <v>17.32479</v>
      </c>
      <c r="H889" s="159">
        <v>-5</v>
      </c>
      <c r="I889" s="159">
        <v>0</v>
      </c>
      <c r="J889" s="158">
        <v>106.85471</v>
      </c>
      <c r="K889" s="157" t="s">
        <v>408</v>
      </c>
    </row>
    <row r="890" spans="1:11" s="58" customFormat="1" ht="14.85" customHeight="1" x14ac:dyDescent="0.15">
      <c r="A890" s="154">
        <v>-395899</v>
      </c>
      <c r="B890" s="155">
        <v>101</v>
      </c>
      <c r="C890" s="154">
        <v>262</v>
      </c>
      <c r="D890" s="156" t="s">
        <v>410</v>
      </c>
      <c r="E890" s="157" t="s">
        <v>419</v>
      </c>
      <c r="F890" s="157" t="s">
        <v>414</v>
      </c>
      <c r="G890" s="158">
        <v>-7.9958200000000001</v>
      </c>
      <c r="H890" s="159">
        <v>-21</v>
      </c>
      <c r="I890" s="159">
        <v>1</v>
      </c>
      <c r="J890" s="158">
        <v>332.61595</v>
      </c>
      <c r="K890" s="157" t="s">
        <v>411</v>
      </c>
    </row>
    <row r="891" spans="1:11" s="58" customFormat="1" ht="14.85" customHeight="1" x14ac:dyDescent="0.15">
      <c r="A891" s="154">
        <v>-395899</v>
      </c>
      <c r="B891" s="155">
        <v>101</v>
      </c>
      <c r="C891" s="154">
        <v>262</v>
      </c>
      <c r="D891" s="156" t="s">
        <v>410</v>
      </c>
      <c r="E891" s="157" t="s">
        <v>419</v>
      </c>
      <c r="F891" s="157" t="s">
        <v>414</v>
      </c>
      <c r="G891" s="158">
        <v>-146.06974</v>
      </c>
      <c r="H891" s="159">
        <v>-4</v>
      </c>
      <c r="I891" s="159">
        <v>0</v>
      </c>
      <c r="J891" s="158">
        <v>257.54987999999997</v>
      </c>
      <c r="K891" s="157" t="s">
        <v>408</v>
      </c>
    </row>
    <row r="892" spans="1:11" s="58" customFormat="1" ht="14.85" customHeight="1" x14ac:dyDescent="0.15">
      <c r="A892" s="154">
        <v>-395899</v>
      </c>
      <c r="B892" s="155">
        <v>108</v>
      </c>
      <c r="C892" s="154">
        <v>262</v>
      </c>
      <c r="D892" s="156" t="s">
        <v>410</v>
      </c>
      <c r="E892" s="157" t="s">
        <v>412</v>
      </c>
      <c r="F892" s="157" t="s">
        <v>407</v>
      </c>
      <c r="G892" s="158">
        <v>0</v>
      </c>
      <c r="H892" s="159">
        <v>-1</v>
      </c>
      <c r="I892" s="159">
        <v>0</v>
      </c>
      <c r="J892" s="158">
        <v>0</v>
      </c>
      <c r="K892" s="157" t="s">
        <v>411</v>
      </c>
    </row>
    <row r="893" spans="1:11" s="58" customFormat="1" ht="14.85" customHeight="1" x14ac:dyDescent="0.15">
      <c r="A893" s="154">
        <v>-395899</v>
      </c>
      <c r="B893" s="155">
        <v>108</v>
      </c>
      <c r="C893" s="154">
        <v>262</v>
      </c>
      <c r="D893" s="156" t="s">
        <v>410</v>
      </c>
      <c r="E893" s="157" t="s">
        <v>412</v>
      </c>
      <c r="F893" s="157" t="s">
        <v>407</v>
      </c>
      <c r="G893" s="158">
        <v>-36.119419999999998</v>
      </c>
      <c r="H893" s="159">
        <v>-2</v>
      </c>
      <c r="I893" s="159">
        <v>0</v>
      </c>
      <c r="J893" s="158">
        <v>4.8605799999999997</v>
      </c>
      <c r="K893" s="157" t="s">
        <v>408</v>
      </c>
    </row>
    <row r="894" spans="1:11" s="58" customFormat="1" ht="14.85" customHeight="1" x14ac:dyDescent="0.15">
      <c r="A894" s="154">
        <v>-395899</v>
      </c>
      <c r="B894" s="155">
        <v>108</v>
      </c>
      <c r="C894" s="154">
        <v>262</v>
      </c>
      <c r="D894" s="156" t="s">
        <v>410</v>
      </c>
      <c r="E894" s="157" t="s">
        <v>412</v>
      </c>
      <c r="F894" s="157" t="s">
        <v>413</v>
      </c>
      <c r="G894" s="158">
        <v>34.932879999999997</v>
      </c>
      <c r="H894" s="159">
        <v>0</v>
      </c>
      <c r="I894" s="159">
        <v>1</v>
      </c>
      <c r="J894" s="158">
        <v>117.11879</v>
      </c>
      <c r="K894" s="157" t="s">
        <v>408</v>
      </c>
    </row>
    <row r="895" spans="1:11" s="58" customFormat="1" ht="14.85" customHeight="1" x14ac:dyDescent="0.15">
      <c r="A895" s="154">
        <v>-395899</v>
      </c>
      <c r="B895" s="155">
        <v>108</v>
      </c>
      <c r="C895" s="154">
        <v>262</v>
      </c>
      <c r="D895" s="156" t="s">
        <v>410</v>
      </c>
      <c r="E895" s="157" t="s">
        <v>412</v>
      </c>
      <c r="F895" s="157" t="s">
        <v>414</v>
      </c>
      <c r="G895" s="158">
        <v>-0.24535999999999999</v>
      </c>
      <c r="H895" s="159">
        <v>-3</v>
      </c>
      <c r="I895" s="159">
        <v>0</v>
      </c>
      <c r="J895" s="158">
        <v>20.691469999999999</v>
      </c>
      <c r="K895" s="157" t="s">
        <v>411</v>
      </c>
    </row>
    <row r="896" spans="1:11" s="58" customFormat="1" ht="14.85" customHeight="1" x14ac:dyDescent="0.15">
      <c r="A896" s="154">
        <v>-395899</v>
      </c>
      <c r="B896" s="155">
        <v>108</v>
      </c>
      <c r="C896" s="154">
        <v>262</v>
      </c>
      <c r="D896" s="156" t="s">
        <v>410</v>
      </c>
      <c r="E896" s="157" t="s">
        <v>412</v>
      </c>
      <c r="F896" s="157" t="s">
        <v>414</v>
      </c>
      <c r="G896" s="158">
        <v>12.068720000000001</v>
      </c>
      <c r="H896" s="159">
        <v>-3</v>
      </c>
      <c r="I896" s="159">
        <v>1</v>
      </c>
      <c r="J896" s="158">
        <v>190.53461999999999</v>
      </c>
      <c r="K896" s="157" t="s">
        <v>408</v>
      </c>
    </row>
    <row r="897" spans="1:11" s="58" customFormat="1" ht="14.85" customHeight="1" x14ac:dyDescent="0.15">
      <c r="A897" s="154">
        <v>-395899</v>
      </c>
      <c r="B897" s="155">
        <v>108</v>
      </c>
      <c r="C897" s="154">
        <v>262</v>
      </c>
      <c r="D897" s="156" t="s">
        <v>410</v>
      </c>
      <c r="E897" s="157" t="s">
        <v>412</v>
      </c>
      <c r="F897" s="157" t="s">
        <v>415</v>
      </c>
      <c r="G897" s="158">
        <v>0.08</v>
      </c>
      <c r="H897" s="159">
        <v>0</v>
      </c>
      <c r="I897" s="159">
        <v>0</v>
      </c>
      <c r="J897" s="158">
        <v>0.1</v>
      </c>
      <c r="K897" s="157" t="s">
        <v>411</v>
      </c>
    </row>
    <row r="898" spans="1:11" s="58" customFormat="1" ht="14.85" customHeight="1" x14ac:dyDescent="0.15">
      <c r="A898" s="154">
        <v>-395899</v>
      </c>
      <c r="B898" s="155">
        <v>108</v>
      </c>
      <c r="C898" s="154">
        <v>262</v>
      </c>
      <c r="D898" s="156" t="s">
        <v>410</v>
      </c>
      <c r="E898" s="157" t="s">
        <v>412</v>
      </c>
      <c r="F898" s="157" t="s">
        <v>415</v>
      </c>
      <c r="G898" s="158">
        <v>0.66</v>
      </c>
      <c r="H898" s="159">
        <v>0</v>
      </c>
      <c r="I898" s="159">
        <v>0</v>
      </c>
      <c r="J898" s="158">
        <v>0.66</v>
      </c>
      <c r="K898" s="157" t="s">
        <v>408</v>
      </c>
    </row>
    <row r="899" spans="1:11" s="58" customFormat="1" ht="14.85" customHeight="1" x14ac:dyDescent="0.15">
      <c r="A899" s="154">
        <v>-395899</v>
      </c>
      <c r="B899" s="155">
        <v>108</v>
      </c>
      <c r="C899" s="154">
        <v>262</v>
      </c>
      <c r="D899" s="156" t="s">
        <v>410</v>
      </c>
      <c r="E899" s="157" t="s">
        <v>412</v>
      </c>
      <c r="F899" s="157" t="s">
        <v>416</v>
      </c>
      <c r="G899" s="158">
        <v>4.6399999999999997</v>
      </c>
      <c r="H899" s="159">
        <v>1</v>
      </c>
      <c r="I899" s="159">
        <v>1</v>
      </c>
      <c r="J899" s="158">
        <v>4.6399999999999997</v>
      </c>
      <c r="K899" s="157" t="s">
        <v>411</v>
      </c>
    </row>
    <row r="900" spans="1:11" s="58" customFormat="1" ht="14.85" customHeight="1" x14ac:dyDescent="0.15">
      <c r="A900" s="154">
        <v>-395899</v>
      </c>
      <c r="B900" s="155">
        <v>108</v>
      </c>
      <c r="C900" s="154">
        <v>262</v>
      </c>
      <c r="D900" s="156" t="s">
        <v>410</v>
      </c>
      <c r="E900" s="157" t="s">
        <v>412</v>
      </c>
      <c r="F900" s="157" t="s">
        <v>416</v>
      </c>
      <c r="G900" s="158">
        <v>1.385</v>
      </c>
      <c r="H900" s="159">
        <v>0</v>
      </c>
      <c r="I900" s="159">
        <v>0</v>
      </c>
      <c r="J900" s="158">
        <v>1.385</v>
      </c>
      <c r="K900" s="157" t="s">
        <v>408</v>
      </c>
    </row>
    <row r="901" spans="1:11" s="58" customFormat="1" ht="14.85" customHeight="1" x14ac:dyDescent="0.15">
      <c r="A901" s="154">
        <v>-395899</v>
      </c>
      <c r="B901" s="155">
        <v>108</v>
      </c>
      <c r="C901" s="154">
        <v>262</v>
      </c>
      <c r="D901" s="156" t="s">
        <v>410</v>
      </c>
      <c r="E901" s="157" t="s">
        <v>417</v>
      </c>
      <c r="F901" s="157" t="s">
        <v>418</v>
      </c>
      <c r="G901" s="158">
        <v>1.09324</v>
      </c>
      <c r="H901" s="159">
        <v>-2</v>
      </c>
      <c r="I901" s="159">
        <v>0</v>
      </c>
      <c r="J901" s="158">
        <v>2.8956</v>
      </c>
      <c r="K901" s="157" t="s">
        <v>411</v>
      </c>
    </row>
    <row r="902" spans="1:11" s="58" customFormat="1" ht="14.85" customHeight="1" x14ac:dyDescent="0.15">
      <c r="A902" s="154">
        <v>-395899</v>
      </c>
      <c r="B902" s="155">
        <v>108</v>
      </c>
      <c r="C902" s="154">
        <v>262</v>
      </c>
      <c r="D902" s="156" t="s">
        <v>410</v>
      </c>
      <c r="E902" s="157" t="s">
        <v>417</v>
      </c>
      <c r="F902" s="157" t="s">
        <v>418</v>
      </c>
      <c r="G902" s="158">
        <v>22.451250000000002</v>
      </c>
      <c r="H902" s="159">
        <v>0</v>
      </c>
      <c r="I902" s="159">
        <v>1</v>
      </c>
      <c r="J902" s="158">
        <v>27.64</v>
      </c>
      <c r="K902" s="157" t="s">
        <v>408</v>
      </c>
    </row>
    <row r="903" spans="1:11" s="58" customFormat="1" ht="14.85" customHeight="1" x14ac:dyDescent="0.15">
      <c r="A903" s="154">
        <v>-395899</v>
      </c>
      <c r="B903" s="155">
        <v>108</v>
      </c>
      <c r="C903" s="154">
        <v>262</v>
      </c>
      <c r="D903" s="156" t="s">
        <v>410</v>
      </c>
      <c r="E903" s="157" t="s">
        <v>417</v>
      </c>
      <c r="F903" s="157" t="s">
        <v>407</v>
      </c>
      <c r="G903" s="158">
        <v>3.5999999999999999E-3</v>
      </c>
      <c r="H903" s="159">
        <v>0</v>
      </c>
      <c r="I903" s="159">
        <v>0</v>
      </c>
      <c r="J903" s="158">
        <v>3.5999999999999999E-3</v>
      </c>
      <c r="K903" s="157" t="s">
        <v>411</v>
      </c>
    </row>
    <row r="904" spans="1:11" s="58" customFormat="1" ht="14.85" customHeight="1" x14ac:dyDescent="0.15">
      <c r="A904" s="154">
        <v>-395899</v>
      </c>
      <c r="B904" s="155">
        <v>108</v>
      </c>
      <c r="C904" s="154">
        <v>262</v>
      </c>
      <c r="D904" s="156" t="s">
        <v>410</v>
      </c>
      <c r="E904" s="157" t="s">
        <v>417</v>
      </c>
      <c r="F904" s="157" t="s">
        <v>407</v>
      </c>
      <c r="G904" s="158">
        <v>-6.3204500000000001</v>
      </c>
      <c r="H904" s="159">
        <v>-1</v>
      </c>
      <c r="I904" s="159">
        <v>0</v>
      </c>
      <c r="J904" s="158">
        <v>6.4696999999999996</v>
      </c>
      <c r="K904" s="157" t="s">
        <v>408</v>
      </c>
    </row>
    <row r="905" spans="1:11" s="58" customFormat="1" ht="14.85" customHeight="1" x14ac:dyDescent="0.15">
      <c r="A905" s="154">
        <v>-395899</v>
      </c>
      <c r="B905" s="155">
        <v>108</v>
      </c>
      <c r="C905" s="154">
        <v>262</v>
      </c>
      <c r="D905" s="156" t="s">
        <v>410</v>
      </c>
      <c r="E905" s="157" t="s">
        <v>419</v>
      </c>
      <c r="F905" s="157" t="s">
        <v>414</v>
      </c>
      <c r="G905" s="158">
        <v>3.52874</v>
      </c>
      <c r="H905" s="159">
        <v>-1</v>
      </c>
      <c r="I905" s="159">
        <v>0</v>
      </c>
      <c r="J905" s="158">
        <v>41.860329999999998</v>
      </c>
      <c r="K905" s="157" t="s">
        <v>411</v>
      </c>
    </row>
    <row r="906" spans="1:11" s="58" customFormat="1" ht="14.85" customHeight="1" x14ac:dyDescent="0.15">
      <c r="A906" s="154">
        <v>-395899</v>
      </c>
      <c r="B906" s="155">
        <v>108</v>
      </c>
      <c r="C906" s="154">
        <v>262</v>
      </c>
      <c r="D906" s="156" t="s">
        <v>410</v>
      </c>
      <c r="E906" s="157" t="s">
        <v>419</v>
      </c>
      <c r="F906" s="157" t="s">
        <v>414</v>
      </c>
      <c r="G906" s="158">
        <v>31.260179999999998</v>
      </c>
      <c r="H906" s="159">
        <v>-1</v>
      </c>
      <c r="I906" s="159">
        <v>0</v>
      </c>
      <c r="J906" s="158">
        <v>112.85176</v>
      </c>
      <c r="K906" s="157" t="s">
        <v>408</v>
      </c>
    </row>
    <row r="907" spans="1:11" s="58" customFormat="1" ht="14.85" customHeight="1" x14ac:dyDescent="0.15">
      <c r="A907" s="154">
        <v>-395896</v>
      </c>
      <c r="B907" s="155">
        <v>104</v>
      </c>
      <c r="C907" s="154">
        <v>262</v>
      </c>
      <c r="D907" s="156" t="s">
        <v>410</v>
      </c>
      <c r="E907" s="157" t="s">
        <v>412</v>
      </c>
      <c r="F907" s="157" t="s">
        <v>407</v>
      </c>
      <c r="G907" s="158">
        <v>-20.626819999999999</v>
      </c>
      <c r="H907" s="159">
        <v>1</v>
      </c>
      <c r="I907" s="159">
        <v>3</v>
      </c>
      <c r="J907" s="158">
        <v>1.95835</v>
      </c>
      <c r="K907" s="157" t="s">
        <v>411</v>
      </c>
    </row>
    <row r="908" spans="1:11" s="58" customFormat="1" ht="14.85" customHeight="1" x14ac:dyDescent="0.15">
      <c r="A908" s="154">
        <v>-395896</v>
      </c>
      <c r="B908" s="155">
        <v>104</v>
      </c>
      <c r="C908" s="154">
        <v>262</v>
      </c>
      <c r="D908" s="156" t="s">
        <v>410</v>
      </c>
      <c r="E908" s="157" t="s">
        <v>412</v>
      </c>
      <c r="F908" s="157" t="s">
        <v>407</v>
      </c>
      <c r="G908" s="158">
        <v>-2.8700399999999999</v>
      </c>
      <c r="H908" s="159">
        <v>-3</v>
      </c>
      <c r="I908" s="159">
        <v>0</v>
      </c>
      <c r="J908" s="158">
        <v>22.54035</v>
      </c>
      <c r="K908" s="157" t="s">
        <v>408</v>
      </c>
    </row>
    <row r="909" spans="1:11" s="58" customFormat="1" ht="14.85" customHeight="1" x14ac:dyDescent="0.15">
      <c r="A909" s="154">
        <v>-395896</v>
      </c>
      <c r="B909" s="155">
        <v>104</v>
      </c>
      <c r="C909" s="154">
        <v>262</v>
      </c>
      <c r="D909" s="156" t="s">
        <v>410</v>
      </c>
      <c r="E909" s="157" t="s">
        <v>412</v>
      </c>
      <c r="F909" s="157" t="s">
        <v>413</v>
      </c>
      <c r="G909" s="158">
        <v>63.381180000000001</v>
      </c>
      <c r="H909" s="159">
        <v>-2</v>
      </c>
      <c r="I909" s="159">
        <v>1</v>
      </c>
      <c r="J909" s="158">
        <v>894.62135999999998</v>
      </c>
      <c r="K909" s="157" t="s">
        <v>408</v>
      </c>
    </row>
    <row r="910" spans="1:11" s="58" customFormat="1" ht="14.85" customHeight="1" x14ac:dyDescent="0.15">
      <c r="A910" s="154">
        <v>-395896</v>
      </c>
      <c r="B910" s="155">
        <v>104</v>
      </c>
      <c r="C910" s="154">
        <v>262</v>
      </c>
      <c r="D910" s="156" t="s">
        <v>410</v>
      </c>
      <c r="E910" s="157" t="s">
        <v>412</v>
      </c>
      <c r="F910" s="157" t="s">
        <v>414</v>
      </c>
      <c r="G910" s="158">
        <v>-6.7642600000000002</v>
      </c>
      <c r="H910" s="159">
        <v>0</v>
      </c>
      <c r="I910" s="159">
        <v>1</v>
      </c>
      <c r="J910" s="158">
        <v>17.634319999999999</v>
      </c>
      <c r="K910" s="157" t="s">
        <v>411</v>
      </c>
    </row>
    <row r="911" spans="1:11" s="58" customFormat="1" ht="14.85" customHeight="1" x14ac:dyDescent="0.15">
      <c r="A911" s="154">
        <v>-395896</v>
      </c>
      <c r="B911" s="155">
        <v>104</v>
      </c>
      <c r="C911" s="154">
        <v>262</v>
      </c>
      <c r="D911" s="156" t="s">
        <v>410</v>
      </c>
      <c r="E911" s="157" t="s">
        <v>412</v>
      </c>
      <c r="F911" s="157" t="s">
        <v>414</v>
      </c>
      <c r="G911" s="158">
        <v>20.499030000000001</v>
      </c>
      <c r="H911" s="159">
        <v>0</v>
      </c>
      <c r="I911" s="159">
        <v>1</v>
      </c>
      <c r="J911" s="158">
        <v>69.075460000000007</v>
      </c>
      <c r="K911" s="157" t="s">
        <v>408</v>
      </c>
    </row>
    <row r="912" spans="1:11" s="58" customFormat="1" ht="14.85" customHeight="1" x14ac:dyDescent="0.15">
      <c r="A912" s="154">
        <v>-395896</v>
      </c>
      <c r="B912" s="155">
        <v>104</v>
      </c>
      <c r="C912" s="154">
        <v>262</v>
      </c>
      <c r="D912" s="156" t="s">
        <v>410</v>
      </c>
      <c r="E912" s="157" t="s">
        <v>412</v>
      </c>
      <c r="F912" s="157" t="s">
        <v>415</v>
      </c>
      <c r="G912" s="158">
        <v>0.88</v>
      </c>
      <c r="H912" s="159">
        <v>0</v>
      </c>
      <c r="I912" s="159">
        <v>0</v>
      </c>
      <c r="J912" s="158">
        <v>0.88</v>
      </c>
      <c r="K912" s="157" t="s">
        <v>411</v>
      </c>
    </row>
    <row r="913" spans="1:11" s="58" customFormat="1" ht="14.85" customHeight="1" x14ac:dyDescent="0.15">
      <c r="A913" s="154">
        <v>-395896</v>
      </c>
      <c r="B913" s="155">
        <v>104</v>
      </c>
      <c r="C913" s="154">
        <v>262</v>
      </c>
      <c r="D913" s="156" t="s">
        <v>410</v>
      </c>
      <c r="E913" s="157" t="s">
        <v>412</v>
      </c>
      <c r="F913" s="157" t="s">
        <v>415</v>
      </c>
      <c r="G913" s="158">
        <v>-35.119999999999997</v>
      </c>
      <c r="H913" s="159">
        <v>0</v>
      </c>
      <c r="I913" s="159">
        <v>0</v>
      </c>
      <c r="J913" s="158">
        <v>4.68</v>
      </c>
      <c r="K913" s="157" t="s">
        <v>408</v>
      </c>
    </row>
    <row r="914" spans="1:11" s="58" customFormat="1" ht="14.85" customHeight="1" x14ac:dyDescent="0.15">
      <c r="A914" s="154">
        <v>-395896</v>
      </c>
      <c r="B914" s="155">
        <v>104</v>
      </c>
      <c r="C914" s="154">
        <v>262</v>
      </c>
      <c r="D914" s="156" t="s">
        <v>410</v>
      </c>
      <c r="E914" s="157" t="s">
        <v>412</v>
      </c>
      <c r="F914" s="157" t="s">
        <v>416</v>
      </c>
      <c r="G914" s="158">
        <v>56.715000000000003</v>
      </c>
      <c r="H914" s="159">
        <v>0</v>
      </c>
      <c r="I914" s="159">
        <v>0</v>
      </c>
      <c r="J914" s="158">
        <v>56.715000000000003</v>
      </c>
      <c r="K914" s="157" t="s">
        <v>411</v>
      </c>
    </row>
    <row r="915" spans="1:11" s="58" customFormat="1" ht="14.85" customHeight="1" x14ac:dyDescent="0.15">
      <c r="A915" s="154">
        <v>-395896</v>
      </c>
      <c r="B915" s="155">
        <v>104</v>
      </c>
      <c r="C915" s="154">
        <v>262</v>
      </c>
      <c r="D915" s="156" t="s">
        <v>410</v>
      </c>
      <c r="E915" s="157" t="s">
        <v>412</v>
      </c>
      <c r="F915" s="157" t="s">
        <v>416</v>
      </c>
      <c r="G915" s="158">
        <v>-32.610979999999998</v>
      </c>
      <c r="H915" s="159">
        <v>-1</v>
      </c>
      <c r="I915" s="159">
        <v>0</v>
      </c>
      <c r="J915" s="158">
        <v>22.73995</v>
      </c>
      <c r="K915" s="157" t="s">
        <v>408</v>
      </c>
    </row>
    <row r="916" spans="1:11" s="58" customFormat="1" ht="14.85" customHeight="1" x14ac:dyDescent="0.15">
      <c r="A916" s="154">
        <v>-395896</v>
      </c>
      <c r="B916" s="155">
        <v>104</v>
      </c>
      <c r="C916" s="154">
        <v>262</v>
      </c>
      <c r="D916" s="156" t="s">
        <v>410</v>
      </c>
      <c r="E916" s="157" t="s">
        <v>417</v>
      </c>
      <c r="F916" s="157" t="s">
        <v>418</v>
      </c>
      <c r="G916" s="158">
        <v>30.047999999999998</v>
      </c>
      <c r="H916" s="159">
        <v>0</v>
      </c>
      <c r="I916" s="159">
        <v>0</v>
      </c>
      <c r="J916" s="158">
        <v>30.047999999999998</v>
      </c>
      <c r="K916" s="157" t="s">
        <v>411</v>
      </c>
    </row>
    <row r="917" spans="1:11" s="58" customFormat="1" ht="14.85" customHeight="1" x14ac:dyDescent="0.15">
      <c r="A917" s="154">
        <v>-395896</v>
      </c>
      <c r="B917" s="155">
        <v>104</v>
      </c>
      <c r="C917" s="154">
        <v>262</v>
      </c>
      <c r="D917" s="156" t="s">
        <v>410</v>
      </c>
      <c r="E917" s="157" t="s">
        <v>417</v>
      </c>
      <c r="F917" s="157" t="s">
        <v>418</v>
      </c>
      <c r="G917" s="158">
        <v>-80.196799999999996</v>
      </c>
      <c r="H917" s="159">
        <v>-2</v>
      </c>
      <c r="I917" s="159">
        <v>1</v>
      </c>
      <c r="J917" s="158">
        <v>153.78692000000001</v>
      </c>
      <c r="K917" s="157" t="s">
        <v>408</v>
      </c>
    </row>
    <row r="918" spans="1:11" s="58" customFormat="1" ht="14.85" customHeight="1" x14ac:dyDescent="0.15">
      <c r="A918" s="154">
        <v>-395896</v>
      </c>
      <c r="B918" s="155">
        <v>104</v>
      </c>
      <c r="C918" s="154">
        <v>262</v>
      </c>
      <c r="D918" s="156" t="s">
        <v>410</v>
      </c>
      <c r="E918" s="157" t="s">
        <v>417</v>
      </c>
      <c r="F918" s="157" t="s">
        <v>407</v>
      </c>
      <c r="G918" s="158">
        <v>0.95604999999999996</v>
      </c>
      <c r="H918" s="159">
        <v>1</v>
      </c>
      <c r="I918" s="159">
        <v>1</v>
      </c>
      <c r="J918" s="158">
        <v>1.0240499999999999</v>
      </c>
      <c r="K918" s="157" t="s">
        <v>411</v>
      </c>
    </row>
    <row r="919" spans="1:11" s="58" customFormat="1" ht="14.85" customHeight="1" x14ac:dyDescent="0.15">
      <c r="A919" s="154">
        <v>-395896</v>
      </c>
      <c r="B919" s="155">
        <v>104</v>
      </c>
      <c r="C919" s="154">
        <v>262</v>
      </c>
      <c r="D919" s="156" t="s">
        <v>410</v>
      </c>
      <c r="E919" s="157" t="s">
        <v>417</v>
      </c>
      <c r="F919" s="157" t="s">
        <v>407</v>
      </c>
      <c r="G919" s="158">
        <v>3.93031</v>
      </c>
      <c r="H919" s="159">
        <v>0</v>
      </c>
      <c r="I919" s="159">
        <v>0</v>
      </c>
      <c r="J919" s="158">
        <v>9.2859099999999994</v>
      </c>
      <c r="K919" s="157" t="s">
        <v>408</v>
      </c>
    </row>
    <row r="920" spans="1:11" s="58" customFormat="1" ht="14.85" customHeight="1" x14ac:dyDescent="0.15">
      <c r="A920" s="154">
        <v>-395896</v>
      </c>
      <c r="B920" s="155">
        <v>104</v>
      </c>
      <c r="C920" s="154">
        <v>262</v>
      </c>
      <c r="D920" s="156" t="s">
        <v>410</v>
      </c>
      <c r="E920" s="157" t="s">
        <v>419</v>
      </c>
      <c r="F920" s="157" t="s">
        <v>414</v>
      </c>
      <c r="G920" s="158">
        <v>12.36806</v>
      </c>
      <c r="H920" s="159">
        <v>-1</v>
      </c>
      <c r="I920" s="159">
        <v>0</v>
      </c>
      <c r="J920" s="158">
        <v>138.86350999999999</v>
      </c>
      <c r="K920" s="157" t="s">
        <v>411</v>
      </c>
    </row>
    <row r="921" spans="1:11" s="58" customFormat="1" ht="14.85" customHeight="1" x14ac:dyDescent="0.15">
      <c r="A921" s="154">
        <v>-395896</v>
      </c>
      <c r="B921" s="155">
        <v>104</v>
      </c>
      <c r="C921" s="154">
        <v>262</v>
      </c>
      <c r="D921" s="156" t="s">
        <v>410</v>
      </c>
      <c r="E921" s="157" t="s">
        <v>419</v>
      </c>
      <c r="F921" s="157" t="s">
        <v>414</v>
      </c>
      <c r="G921" s="158">
        <v>-6.6140600000000003</v>
      </c>
      <c r="H921" s="159">
        <v>0</v>
      </c>
      <c r="I921" s="159">
        <v>0</v>
      </c>
      <c r="J921" s="158">
        <v>127.04823</v>
      </c>
      <c r="K921" s="157" t="s">
        <v>408</v>
      </c>
    </row>
    <row r="922" spans="1:11" s="58" customFormat="1" ht="14.85" customHeight="1" x14ac:dyDescent="0.15">
      <c r="A922" s="154">
        <v>-395893</v>
      </c>
      <c r="B922" s="155">
        <v>107</v>
      </c>
      <c r="C922" s="154">
        <v>262</v>
      </c>
      <c r="D922" s="156" t="s">
        <v>410</v>
      </c>
      <c r="E922" s="157" t="s">
        <v>412</v>
      </c>
      <c r="F922" s="157" t="s">
        <v>407</v>
      </c>
      <c r="G922" s="158">
        <v>-8.0941799999999997</v>
      </c>
      <c r="H922" s="159">
        <v>-2</v>
      </c>
      <c r="I922" s="159">
        <v>1</v>
      </c>
      <c r="J922" s="158">
        <v>4.6440000000000002E-2</v>
      </c>
      <c r="K922" s="157" t="s">
        <v>411</v>
      </c>
    </row>
    <row r="923" spans="1:11" s="58" customFormat="1" ht="14.85" customHeight="1" x14ac:dyDescent="0.15">
      <c r="A923" s="154">
        <v>-395893</v>
      </c>
      <c r="B923" s="155">
        <v>107</v>
      </c>
      <c r="C923" s="154">
        <v>262</v>
      </c>
      <c r="D923" s="156" t="s">
        <v>410</v>
      </c>
      <c r="E923" s="157" t="s">
        <v>412</v>
      </c>
      <c r="F923" s="157" t="s">
        <v>407</v>
      </c>
      <c r="G923" s="158">
        <v>2.6175999999999999</v>
      </c>
      <c r="H923" s="159">
        <v>-4</v>
      </c>
      <c r="I923" s="159">
        <v>0</v>
      </c>
      <c r="J923" s="158">
        <v>14.148300000000001</v>
      </c>
      <c r="K923" s="157" t="s">
        <v>408</v>
      </c>
    </row>
    <row r="924" spans="1:11" s="58" customFormat="1" ht="14.85" customHeight="1" x14ac:dyDescent="0.15">
      <c r="A924" s="154">
        <v>-395893</v>
      </c>
      <c r="B924" s="155">
        <v>107</v>
      </c>
      <c r="C924" s="154">
        <v>262</v>
      </c>
      <c r="D924" s="156" t="s">
        <v>410</v>
      </c>
      <c r="E924" s="157" t="s">
        <v>412</v>
      </c>
      <c r="F924" s="157" t="s">
        <v>413</v>
      </c>
      <c r="G924" s="158">
        <v>100.46213</v>
      </c>
      <c r="H924" s="159">
        <v>0</v>
      </c>
      <c r="I924" s="159">
        <v>0</v>
      </c>
      <c r="J924" s="158">
        <v>281.01154000000002</v>
      </c>
      <c r="K924" s="157" t="s">
        <v>408</v>
      </c>
    </row>
    <row r="925" spans="1:11" s="58" customFormat="1" ht="14.85" customHeight="1" x14ac:dyDescent="0.15">
      <c r="A925" s="154">
        <v>-395893</v>
      </c>
      <c r="B925" s="155">
        <v>107</v>
      </c>
      <c r="C925" s="154">
        <v>262</v>
      </c>
      <c r="D925" s="156" t="s">
        <v>410</v>
      </c>
      <c r="E925" s="157" t="s">
        <v>412</v>
      </c>
      <c r="F925" s="157" t="s">
        <v>414</v>
      </c>
      <c r="G925" s="158">
        <v>-13.90387</v>
      </c>
      <c r="H925" s="159">
        <v>-9</v>
      </c>
      <c r="I925" s="159">
        <v>1</v>
      </c>
      <c r="J925" s="158">
        <v>41.990279999999998</v>
      </c>
      <c r="K925" s="157" t="s">
        <v>411</v>
      </c>
    </row>
    <row r="926" spans="1:11" s="58" customFormat="1" ht="14.85" customHeight="1" x14ac:dyDescent="0.15">
      <c r="A926" s="154">
        <v>-395893</v>
      </c>
      <c r="B926" s="155">
        <v>107</v>
      </c>
      <c r="C926" s="154">
        <v>262</v>
      </c>
      <c r="D926" s="156" t="s">
        <v>410</v>
      </c>
      <c r="E926" s="157" t="s">
        <v>412</v>
      </c>
      <c r="F926" s="157" t="s">
        <v>414</v>
      </c>
      <c r="G926" s="158">
        <v>-47.084789999999998</v>
      </c>
      <c r="H926" s="159">
        <v>-1</v>
      </c>
      <c r="I926" s="159">
        <v>1</v>
      </c>
      <c r="J926" s="158">
        <v>31.044350000000001</v>
      </c>
      <c r="K926" s="157" t="s">
        <v>408</v>
      </c>
    </row>
    <row r="927" spans="1:11" s="58" customFormat="1" ht="14.85" customHeight="1" x14ac:dyDescent="0.15">
      <c r="A927" s="154">
        <v>-395893</v>
      </c>
      <c r="B927" s="155">
        <v>107</v>
      </c>
      <c r="C927" s="154">
        <v>262</v>
      </c>
      <c r="D927" s="156" t="s">
        <v>410</v>
      </c>
      <c r="E927" s="157" t="s">
        <v>412</v>
      </c>
      <c r="F927" s="157" t="s">
        <v>415</v>
      </c>
      <c r="G927" s="158">
        <v>-2.66</v>
      </c>
      <c r="H927" s="159">
        <v>0</v>
      </c>
      <c r="I927" s="159">
        <v>0</v>
      </c>
      <c r="J927" s="158">
        <v>0.1</v>
      </c>
      <c r="K927" s="157" t="s">
        <v>411</v>
      </c>
    </row>
    <row r="928" spans="1:11" s="58" customFormat="1" ht="14.85" customHeight="1" x14ac:dyDescent="0.15">
      <c r="A928" s="154">
        <v>-395893</v>
      </c>
      <c r="B928" s="155">
        <v>107</v>
      </c>
      <c r="C928" s="154">
        <v>262</v>
      </c>
      <c r="D928" s="156" t="s">
        <v>410</v>
      </c>
      <c r="E928" s="157" t="s">
        <v>412</v>
      </c>
      <c r="F928" s="157" t="s">
        <v>415</v>
      </c>
      <c r="G928" s="158">
        <v>-0.1</v>
      </c>
      <c r="H928" s="159">
        <v>0</v>
      </c>
      <c r="I928" s="159">
        <v>0</v>
      </c>
      <c r="J928" s="158">
        <v>0.12</v>
      </c>
      <c r="K928" s="157" t="s">
        <v>408</v>
      </c>
    </row>
    <row r="929" spans="1:11" s="58" customFormat="1" ht="14.85" customHeight="1" x14ac:dyDescent="0.15">
      <c r="A929" s="154">
        <v>-395893</v>
      </c>
      <c r="B929" s="155">
        <v>107</v>
      </c>
      <c r="C929" s="154">
        <v>262</v>
      </c>
      <c r="D929" s="156" t="s">
        <v>410</v>
      </c>
      <c r="E929" s="157" t="s">
        <v>412</v>
      </c>
      <c r="F929" s="157" t="s">
        <v>416</v>
      </c>
      <c r="G929" s="158">
        <v>8.3791600000000006</v>
      </c>
      <c r="H929" s="159">
        <v>-2</v>
      </c>
      <c r="I929" s="159">
        <v>1</v>
      </c>
      <c r="J929" s="158">
        <v>24.505120000000002</v>
      </c>
      <c r="K929" s="157" t="s">
        <v>411</v>
      </c>
    </row>
    <row r="930" spans="1:11" s="58" customFormat="1" ht="14.85" customHeight="1" x14ac:dyDescent="0.15">
      <c r="A930" s="154">
        <v>-395893</v>
      </c>
      <c r="B930" s="155">
        <v>107</v>
      </c>
      <c r="C930" s="154">
        <v>262</v>
      </c>
      <c r="D930" s="156" t="s">
        <v>410</v>
      </c>
      <c r="E930" s="157" t="s">
        <v>412</v>
      </c>
      <c r="F930" s="157" t="s">
        <v>416</v>
      </c>
      <c r="G930" s="158">
        <v>-4.8393800000000002</v>
      </c>
      <c r="H930" s="159">
        <v>-1</v>
      </c>
      <c r="I930" s="159">
        <v>0</v>
      </c>
      <c r="J930" s="158">
        <v>58.437519999999999</v>
      </c>
      <c r="K930" s="157" t="s">
        <v>408</v>
      </c>
    </row>
    <row r="931" spans="1:11" s="58" customFormat="1" ht="14.85" customHeight="1" x14ac:dyDescent="0.15">
      <c r="A931" s="154">
        <v>-395893</v>
      </c>
      <c r="B931" s="155">
        <v>107</v>
      </c>
      <c r="C931" s="154">
        <v>262</v>
      </c>
      <c r="D931" s="156" t="s">
        <v>410</v>
      </c>
      <c r="E931" s="157" t="s">
        <v>417</v>
      </c>
      <c r="F931" s="157" t="s">
        <v>418</v>
      </c>
      <c r="G931" s="158">
        <v>-19.354410000000001</v>
      </c>
      <c r="H931" s="159">
        <v>-2</v>
      </c>
      <c r="I931" s="159">
        <v>0</v>
      </c>
      <c r="J931" s="158">
        <v>2.1168</v>
      </c>
      <c r="K931" s="157" t="s">
        <v>411</v>
      </c>
    </row>
    <row r="932" spans="1:11" s="58" customFormat="1" ht="14.85" customHeight="1" x14ac:dyDescent="0.15">
      <c r="A932" s="154">
        <v>-395893</v>
      </c>
      <c r="B932" s="155">
        <v>107</v>
      </c>
      <c r="C932" s="154">
        <v>262</v>
      </c>
      <c r="D932" s="156" t="s">
        <v>410</v>
      </c>
      <c r="E932" s="157" t="s">
        <v>417</v>
      </c>
      <c r="F932" s="157" t="s">
        <v>418</v>
      </c>
      <c r="G932" s="158">
        <v>3.0805199999999999</v>
      </c>
      <c r="H932" s="159">
        <v>1</v>
      </c>
      <c r="I932" s="159">
        <v>1</v>
      </c>
      <c r="J932" s="158">
        <v>3.0805199999999999</v>
      </c>
      <c r="K932" s="157" t="s">
        <v>408</v>
      </c>
    </row>
    <row r="933" spans="1:11" s="58" customFormat="1" ht="14.85" customHeight="1" x14ac:dyDescent="0.15">
      <c r="A933" s="154">
        <v>-395893</v>
      </c>
      <c r="B933" s="155">
        <v>107</v>
      </c>
      <c r="C933" s="154">
        <v>262</v>
      </c>
      <c r="D933" s="156" t="s">
        <v>410</v>
      </c>
      <c r="E933" s="157" t="s">
        <v>417</v>
      </c>
      <c r="F933" s="157" t="s">
        <v>407</v>
      </c>
      <c r="G933" s="158">
        <v>0.59843999999999997</v>
      </c>
      <c r="H933" s="159">
        <v>-2</v>
      </c>
      <c r="I933" s="159">
        <v>0</v>
      </c>
      <c r="J933" s="158">
        <v>4.3066899999999997</v>
      </c>
      <c r="K933" s="157" t="s">
        <v>411</v>
      </c>
    </row>
    <row r="934" spans="1:11" s="58" customFormat="1" ht="14.85" customHeight="1" x14ac:dyDescent="0.15">
      <c r="A934" s="154">
        <v>-395893</v>
      </c>
      <c r="B934" s="155">
        <v>107</v>
      </c>
      <c r="C934" s="154">
        <v>262</v>
      </c>
      <c r="D934" s="156" t="s">
        <v>410</v>
      </c>
      <c r="E934" s="157" t="s">
        <v>417</v>
      </c>
      <c r="F934" s="157" t="s">
        <v>407</v>
      </c>
      <c r="G934" s="158">
        <v>0.34761999999999998</v>
      </c>
      <c r="H934" s="159">
        <v>0</v>
      </c>
      <c r="I934" s="159">
        <v>0</v>
      </c>
      <c r="J934" s="158">
        <v>0.50492000000000004</v>
      </c>
      <c r="K934" s="157" t="s">
        <v>408</v>
      </c>
    </row>
    <row r="935" spans="1:11" s="58" customFormat="1" ht="14.85" customHeight="1" x14ac:dyDescent="0.15">
      <c r="A935" s="154">
        <v>-395893</v>
      </c>
      <c r="B935" s="155">
        <v>107</v>
      </c>
      <c r="C935" s="154">
        <v>262</v>
      </c>
      <c r="D935" s="156" t="s">
        <v>410</v>
      </c>
      <c r="E935" s="157" t="s">
        <v>419</v>
      </c>
      <c r="F935" s="157" t="s">
        <v>414</v>
      </c>
      <c r="G935" s="158">
        <v>-28.1174</v>
      </c>
      <c r="H935" s="159">
        <v>-7</v>
      </c>
      <c r="I935" s="159">
        <v>0</v>
      </c>
      <c r="J935" s="158">
        <v>93.225579999999994</v>
      </c>
      <c r="K935" s="157" t="s">
        <v>411</v>
      </c>
    </row>
    <row r="936" spans="1:11" s="58" customFormat="1" ht="14.85" customHeight="1" x14ac:dyDescent="0.15">
      <c r="A936" s="154">
        <v>-395893</v>
      </c>
      <c r="B936" s="155">
        <v>107</v>
      </c>
      <c r="C936" s="154">
        <v>262</v>
      </c>
      <c r="D936" s="156" t="s">
        <v>410</v>
      </c>
      <c r="E936" s="157" t="s">
        <v>419</v>
      </c>
      <c r="F936" s="157" t="s">
        <v>414</v>
      </c>
      <c r="G936" s="158">
        <v>-11.94453</v>
      </c>
      <c r="H936" s="159">
        <v>-2</v>
      </c>
      <c r="I936" s="159">
        <v>0</v>
      </c>
      <c r="J936" s="158">
        <v>61.627650000000003</v>
      </c>
      <c r="K936" s="157" t="s">
        <v>408</v>
      </c>
    </row>
    <row r="937" spans="1:11" s="58" customFormat="1" ht="14.85" customHeight="1" x14ac:dyDescent="0.15">
      <c r="A937" s="154">
        <v>-395891</v>
      </c>
      <c r="B937" s="155">
        <v>109</v>
      </c>
      <c r="C937" s="154">
        <v>262</v>
      </c>
      <c r="D937" s="156" t="s">
        <v>410</v>
      </c>
      <c r="E937" s="157" t="s">
        <v>412</v>
      </c>
      <c r="F937" s="157" t="s">
        <v>407</v>
      </c>
      <c r="G937" s="158">
        <v>0.55239000000000005</v>
      </c>
      <c r="H937" s="159">
        <v>1</v>
      </c>
      <c r="I937" s="159">
        <v>1</v>
      </c>
      <c r="J937" s="158">
        <v>1.1547799999999999</v>
      </c>
      <c r="K937" s="157" t="s">
        <v>411</v>
      </c>
    </row>
    <row r="938" spans="1:11" s="58" customFormat="1" ht="14.85" customHeight="1" x14ac:dyDescent="0.15">
      <c r="A938" s="154">
        <v>-395891</v>
      </c>
      <c r="B938" s="155">
        <v>109</v>
      </c>
      <c r="C938" s="154">
        <v>262</v>
      </c>
      <c r="D938" s="156" t="s">
        <v>410</v>
      </c>
      <c r="E938" s="157" t="s">
        <v>412</v>
      </c>
      <c r="F938" s="157" t="s">
        <v>407</v>
      </c>
      <c r="G938" s="158">
        <v>15.506080000000001</v>
      </c>
      <c r="H938" s="159">
        <v>1</v>
      </c>
      <c r="I938" s="159">
        <v>1</v>
      </c>
      <c r="J938" s="158">
        <v>15.506080000000001</v>
      </c>
      <c r="K938" s="157" t="s">
        <v>408</v>
      </c>
    </row>
    <row r="939" spans="1:11" s="58" customFormat="1" ht="14.85" customHeight="1" x14ac:dyDescent="0.15">
      <c r="A939" s="154">
        <v>-395891</v>
      </c>
      <c r="B939" s="155">
        <v>109</v>
      </c>
      <c r="C939" s="154">
        <v>262</v>
      </c>
      <c r="D939" s="156" t="s">
        <v>410</v>
      </c>
      <c r="E939" s="157" t="s">
        <v>412</v>
      </c>
      <c r="F939" s="157" t="s">
        <v>413</v>
      </c>
      <c r="G939" s="158">
        <v>130.23461</v>
      </c>
      <c r="H939" s="159">
        <v>5</v>
      </c>
      <c r="I939" s="159">
        <v>5</v>
      </c>
      <c r="J939" s="158">
        <v>517.44320000000005</v>
      </c>
      <c r="K939" s="157" t="s">
        <v>408</v>
      </c>
    </row>
    <row r="940" spans="1:11" s="58" customFormat="1" ht="14.85" customHeight="1" x14ac:dyDescent="0.15">
      <c r="A940" s="154">
        <v>-395891</v>
      </c>
      <c r="B940" s="155">
        <v>109</v>
      </c>
      <c r="C940" s="154">
        <v>262</v>
      </c>
      <c r="D940" s="156" t="s">
        <v>410</v>
      </c>
      <c r="E940" s="157" t="s">
        <v>412</v>
      </c>
      <c r="F940" s="157" t="s">
        <v>414</v>
      </c>
      <c r="G940" s="158">
        <v>-8.8988499999999995</v>
      </c>
      <c r="H940" s="159">
        <v>1</v>
      </c>
      <c r="I940" s="159">
        <v>2</v>
      </c>
      <c r="J940" s="158">
        <v>4.2791199999999998</v>
      </c>
      <c r="K940" s="157" t="s">
        <v>411</v>
      </c>
    </row>
    <row r="941" spans="1:11" s="58" customFormat="1" ht="14.85" customHeight="1" x14ac:dyDescent="0.15">
      <c r="A941" s="154">
        <v>-395891</v>
      </c>
      <c r="B941" s="155">
        <v>109</v>
      </c>
      <c r="C941" s="154">
        <v>262</v>
      </c>
      <c r="D941" s="156" t="s">
        <v>410</v>
      </c>
      <c r="E941" s="157" t="s">
        <v>412</v>
      </c>
      <c r="F941" s="157" t="s">
        <v>414</v>
      </c>
      <c r="G941" s="158">
        <v>-3.2827000000000002</v>
      </c>
      <c r="H941" s="159">
        <v>1</v>
      </c>
      <c r="I941" s="159">
        <v>2</v>
      </c>
      <c r="J941" s="158">
        <v>72.078500000000005</v>
      </c>
      <c r="K941" s="157" t="s">
        <v>408</v>
      </c>
    </row>
    <row r="942" spans="1:11" s="58" customFormat="1" ht="14.85" customHeight="1" x14ac:dyDescent="0.15">
      <c r="A942" s="154">
        <v>-395891</v>
      </c>
      <c r="B942" s="155">
        <v>109</v>
      </c>
      <c r="C942" s="154">
        <v>262</v>
      </c>
      <c r="D942" s="156" t="s">
        <v>410</v>
      </c>
      <c r="E942" s="157" t="s">
        <v>412</v>
      </c>
      <c r="F942" s="157" t="s">
        <v>415</v>
      </c>
      <c r="G942" s="158">
        <v>0.56000000000000005</v>
      </c>
      <c r="H942" s="159">
        <v>0</v>
      </c>
      <c r="I942" s="159">
        <v>0</v>
      </c>
      <c r="J942" s="158">
        <v>0.56000000000000005</v>
      </c>
      <c r="K942" s="157" t="s">
        <v>408</v>
      </c>
    </row>
    <row r="943" spans="1:11" s="58" customFormat="1" ht="14.85" customHeight="1" x14ac:dyDescent="0.15">
      <c r="A943" s="154">
        <v>-395891</v>
      </c>
      <c r="B943" s="155">
        <v>109</v>
      </c>
      <c r="C943" s="154">
        <v>262</v>
      </c>
      <c r="D943" s="156" t="s">
        <v>410</v>
      </c>
      <c r="E943" s="157" t="s">
        <v>412</v>
      </c>
      <c r="F943" s="157" t="s">
        <v>416</v>
      </c>
      <c r="G943" s="158">
        <v>1.1950000000000001</v>
      </c>
      <c r="H943" s="159">
        <v>0</v>
      </c>
      <c r="I943" s="159">
        <v>0</v>
      </c>
      <c r="J943" s="158">
        <v>1.1950000000000001</v>
      </c>
      <c r="K943" s="157" t="s">
        <v>411</v>
      </c>
    </row>
    <row r="944" spans="1:11" s="58" customFormat="1" ht="14.85" customHeight="1" x14ac:dyDescent="0.15">
      <c r="A944" s="154">
        <v>-395891</v>
      </c>
      <c r="B944" s="155">
        <v>109</v>
      </c>
      <c r="C944" s="154">
        <v>262</v>
      </c>
      <c r="D944" s="156" t="s">
        <v>410</v>
      </c>
      <c r="E944" s="157" t="s">
        <v>412</v>
      </c>
      <c r="F944" s="157" t="s">
        <v>416</v>
      </c>
      <c r="G944" s="158">
        <v>32.594029999999997</v>
      </c>
      <c r="H944" s="159">
        <v>1</v>
      </c>
      <c r="I944" s="159">
        <v>1</v>
      </c>
      <c r="J944" s="158">
        <v>32.594029999999997</v>
      </c>
      <c r="K944" s="157" t="s">
        <v>408</v>
      </c>
    </row>
    <row r="945" spans="1:11" s="58" customFormat="1" ht="14.85" customHeight="1" x14ac:dyDescent="0.15">
      <c r="A945" s="154">
        <v>-395891</v>
      </c>
      <c r="B945" s="155">
        <v>109</v>
      </c>
      <c r="C945" s="154">
        <v>262</v>
      </c>
      <c r="D945" s="156" t="s">
        <v>410</v>
      </c>
      <c r="E945" s="157" t="s">
        <v>417</v>
      </c>
      <c r="F945" s="157" t="s">
        <v>418</v>
      </c>
      <c r="G945" s="158">
        <v>-6.63192</v>
      </c>
      <c r="H945" s="159">
        <v>0</v>
      </c>
      <c r="I945" s="159">
        <v>0</v>
      </c>
      <c r="J945" s="158">
        <v>1.45</v>
      </c>
      <c r="K945" s="157" t="s">
        <v>411</v>
      </c>
    </row>
    <row r="946" spans="1:11" s="58" customFormat="1" ht="14.85" customHeight="1" x14ac:dyDescent="0.15">
      <c r="A946" s="154">
        <v>-395891</v>
      </c>
      <c r="B946" s="155">
        <v>109</v>
      </c>
      <c r="C946" s="154">
        <v>262</v>
      </c>
      <c r="D946" s="156" t="s">
        <v>410</v>
      </c>
      <c r="E946" s="157" t="s">
        <v>417</v>
      </c>
      <c r="F946" s="157" t="s">
        <v>418</v>
      </c>
      <c r="G946" s="158">
        <v>4.2262000000000004</v>
      </c>
      <c r="H946" s="159">
        <v>-1</v>
      </c>
      <c r="I946" s="159">
        <v>0</v>
      </c>
      <c r="J946" s="158">
        <v>4.5</v>
      </c>
      <c r="K946" s="157" t="s">
        <v>408</v>
      </c>
    </row>
    <row r="947" spans="1:11" s="58" customFormat="1" ht="14.85" customHeight="1" x14ac:dyDescent="0.15">
      <c r="A947" s="154">
        <v>-395891</v>
      </c>
      <c r="B947" s="155">
        <v>109</v>
      </c>
      <c r="C947" s="154">
        <v>262</v>
      </c>
      <c r="D947" s="156" t="s">
        <v>410</v>
      </c>
      <c r="E947" s="157" t="s">
        <v>417</v>
      </c>
      <c r="F947" s="157" t="s">
        <v>407</v>
      </c>
      <c r="G947" s="158">
        <v>4.8000000000000001E-2</v>
      </c>
      <c r="H947" s="159">
        <v>0</v>
      </c>
      <c r="I947" s="159">
        <v>0</v>
      </c>
      <c r="J947" s="158">
        <v>4.8000000000000001E-2</v>
      </c>
      <c r="K947" s="157" t="s">
        <v>411</v>
      </c>
    </row>
    <row r="948" spans="1:11" s="58" customFormat="1" ht="14.85" customHeight="1" x14ac:dyDescent="0.15">
      <c r="A948" s="154">
        <v>-395891</v>
      </c>
      <c r="B948" s="155">
        <v>109</v>
      </c>
      <c r="C948" s="154">
        <v>262</v>
      </c>
      <c r="D948" s="156" t="s">
        <v>410</v>
      </c>
      <c r="E948" s="157" t="s">
        <v>417</v>
      </c>
      <c r="F948" s="157" t="s">
        <v>407</v>
      </c>
      <c r="G948" s="158">
        <v>1.0821000000000001</v>
      </c>
      <c r="H948" s="159">
        <v>0</v>
      </c>
      <c r="I948" s="159">
        <v>1</v>
      </c>
      <c r="J948" s="158">
        <v>38.057040000000001</v>
      </c>
      <c r="K948" s="157" t="s">
        <v>408</v>
      </c>
    </row>
    <row r="949" spans="1:11" s="58" customFormat="1" ht="14.85" customHeight="1" x14ac:dyDescent="0.15">
      <c r="A949" s="154">
        <v>-395891</v>
      </c>
      <c r="B949" s="155">
        <v>109</v>
      </c>
      <c r="C949" s="154">
        <v>262</v>
      </c>
      <c r="D949" s="156" t="s">
        <v>410</v>
      </c>
      <c r="E949" s="157" t="s">
        <v>419</v>
      </c>
      <c r="F949" s="157" t="s">
        <v>414</v>
      </c>
      <c r="G949" s="158">
        <v>3.9725299999999999</v>
      </c>
      <c r="H949" s="159">
        <v>-1</v>
      </c>
      <c r="I949" s="159">
        <v>0</v>
      </c>
      <c r="J949" s="158">
        <v>40.8949</v>
      </c>
      <c r="K949" s="157" t="s">
        <v>411</v>
      </c>
    </row>
    <row r="950" spans="1:11" s="58" customFormat="1" ht="14.85" customHeight="1" x14ac:dyDescent="0.15">
      <c r="A950" s="154">
        <v>-395891</v>
      </c>
      <c r="B950" s="155">
        <v>109</v>
      </c>
      <c r="C950" s="154">
        <v>262</v>
      </c>
      <c r="D950" s="156" t="s">
        <v>410</v>
      </c>
      <c r="E950" s="157" t="s">
        <v>419</v>
      </c>
      <c r="F950" s="157" t="s">
        <v>414</v>
      </c>
      <c r="G950" s="158">
        <v>-43.04448</v>
      </c>
      <c r="H950" s="159">
        <v>-1</v>
      </c>
      <c r="I950" s="159">
        <v>0</v>
      </c>
      <c r="J950" s="158">
        <v>116.46449</v>
      </c>
      <c r="K950" s="157" t="s">
        <v>408</v>
      </c>
    </row>
    <row r="951" spans="1:11" s="58" customFormat="1" ht="14.85" customHeight="1" x14ac:dyDescent="0.15">
      <c r="A951" s="154">
        <v>-395890</v>
      </c>
      <c r="B951" s="155">
        <v>110</v>
      </c>
      <c r="C951" s="154">
        <v>262</v>
      </c>
      <c r="D951" s="156" t="s">
        <v>410</v>
      </c>
      <c r="E951" s="157" t="s">
        <v>412</v>
      </c>
      <c r="F951" s="157" t="s">
        <v>407</v>
      </c>
      <c r="G951" s="158">
        <v>-1.2199999999999999E-3</v>
      </c>
      <c r="H951" s="159">
        <v>0</v>
      </c>
      <c r="I951" s="159">
        <v>0</v>
      </c>
      <c r="J951" s="158">
        <v>0.1</v>
      </c>
      <c r="K951" s="157" t="s">
        <v>411</v>
      </c>
    </row>
    <row r="952" spans="1:11" s="58" customFormat="1" ht="14.85" customHeight="1" x14ac:dyDescent="0.15">
      <c r="A952" s="154">
        <v>-395890</v>
      </c>
      <c r="B952" s="155">
        <v>110</v>
      </c>
      <c r="C952" s="154">
        <v>262</v>
      </c>
      <c r="D952" s="156" t="s">
        <v>410</v>
      </c>
      <c r="E952" s="157" t="s">
        <v>412</v>
      </c>
      <c r="F952" s="157" t="s">
        <v>407</v>
      </c>
      <c r="G952" s="158">
        <v>-1.2199999999999999E-3</v>
      </c>
      <c r="H952" s="159">
        <v>1</v>
      </c>
      <c r="I952" s="159">
        <v>1</v>
      </c>
      <c r="J952" s="158">
        <v>0.1</v>
      </c>
      <c r="K952" s="157" t="s">
        <v>408</v>
      </c>
    </row>
    <row r="953" spans="1:11" s="58" customFormat="1" ht="14.85" customHeight="1" x14ac:dyDescent="0.15">
      <c r="A953" s="154">
        <v>-395890</v>
      </c>
      <c r="B953" s="155">
        <v>110</v>
      </c>
      <c r="C953" s="154">
        <v>262</v>
      </c>
      <c r="D953" s="156" t="s">
        <v>410</v>
      </c>
      <c r="E953" s="157" t="s">
        <v>412</v>
      </c>
      <c r="F953" s="157" t="s">
        <v>413</v>
      </c>
      <c r="G953" s="158">
        <v>21.272469999999998</v>
      </c>
      <c r="H953" s="159">
        <v>1</v>
      </c>
      <c r="I953" s="159">
        <v>2</v>
      </c>
      <c r="J953" s="158">
        <v>41.472490000000001</v>
      </c>
      <c r="K953" s="157" t="s">
        <v>408</v>
      </c>
    </row>
    <row r="954" spans="1:11" s="58" customFormat="1" ht="14.85" customHeight="1" x14ac:dyDescent="0.15">
      <c r="A954" s="154">
        <v>-395890</v>
      </c>
      <c r="B954" s="155">
        <v>110</v>
      </c>
      <c r="C954" s="154">
        <v>262</v>
      </c>
      <c r="D954" s="156" t="s">
        <v>410</v>
      </c>
      <c r="E954" s="157" t="s">
        <v>412</v>
      </c>
      <c r="F954" s="157" t="s">
        <v>414</v>
      </c>
      <c r="G954" s="158">
        <v>59.251049999999999</v>
      </c>
      <c r="H954" s="159">
        <v>0</v>
      </c>
      <c r="I954" s="159">
        <v>1</v>
      </c>
      <c r="J954" s="158">
        <v>82.506540000000001</v>
      </c>
      <c r="K954" s="157" t="s">
        <v>411</v>
      </c>
    </row>
    <row r="955" spans="1:11" s="58" customFormat="1" ht="14.85" customHeight="1" x14ac:dyDescent="0.15">
      <c r="A955" s="154">
        <v>-395890</v>
      </c>
      <c r="B955" s="155">
        <v>110</v>
      </c>
      <c r="C955" s="154">
        <v>262</v>
      </c>
      <c r="D955" s="156" t="s">
        <v>410</v>
      </c>
      <c r="E955" s="157" t="s">
        <v>412</v>
      </c>
      <c r="F955" s="157" t="s">
        <v>414</v>
      </c>
      <c r="G955" s="158">
        <v>-7.7511700000000001</v>
      </c>
      <c r="H955" s="159">
        <v>-3</v>
      </c>
      <c r="I955" s="159">
        <v>1</v>
      </c>
      <c r="J955" s="158">
        <v>8.5835799999999995</v>
      </c>
      <c r="K955" s="157" t="s">
        <v>408</v>
      </c>
    </row>
    <row r="956" spans="1:11" s="58" customFormat="1" ht="14.85" customHeight="1" x14ac:dyDescent="0.15">
      <c r="A956" s="154">
        <v>-395890</v>
      </c>
      <c r="B956" s="155">
        <v>110</v>
      </c>
      <c r="C956" s="154">
        <v>262</v>
      </c>
      <c r="D956" s="156" t="s">
        <v>410</v>
      </c>
      <c r="E956" s="157" t="s">
        <v>412</v>
      </c>
      <c r="F956" s="157" t="s">
        <v>415</v>
      </c>
      <c r="G956" s="158">
        <v>10</v>
      </c>
      <c r="H956" s="159">
        <v>0</v>
      </c>
      <c r="I956" s="159">
        <v>0</v>
      </c>
      <c r="J956" s="158">
        <v>10</v>
      </c>
      <c r="K956" s="157" t="s">
        <v>408</v>
      </c>
    </row>
    <row r="957" spans="1:11" s="58" customFormat="1" ht="14.85" customHeight="1" x14ac:dyDescent="0.15">
      <c r="A957" s="154">
        <v>-395890</v>
      </c>
      <c r="B957" s="155">
        <v>110</v>
      </c>
      <c r="C957" s="154">
        <v>262</v>
      </c>
      <c r="D957" s="156" t="s">
        <v>410</v>
      </c>
      <c r="E957" s="157" t="s">
        <v>412</v>
      </c>
      <c r="F957" s="157" t="s">
        <v>416</v>
      </c>
      <c r="G957" s="158">
        <v>1.056</v>
      </c>
      <c r="H957" s="159">
        <v>0</v>
      </c>
      <c r="I957" s="159">
        <v>0</v>
      </c>
      <c r="J957" s="158">
        <v>1.056</v>
      </c>
      <c r="K957" s="157" t="s">
        <v>411</v>
      </c>
    </row>
    <row r="958" spans="1:11" s="58" customFormat="1" ht="14.85" customHeight="1" x14ac:dyDescent="0.15">
      <c r="A958" s="154">
        <v>-395890</v>
      </c>
      <c r="B958" s="155">
        <v>110</v>
      </c>
      <c r="C958" s="154">
        <v>262</v>
      </c>
      <c r="D958" s="156" t="s">
        <v>410</v>
      </c>
      <c r="E958" s="157" t="s">
        <v>412</v>
      </c>
      <c r="F958" s="157" t="s">
        <v>416</v>
      </c>
      <c r="G958" s="158">
        <v>-13.88889</v>
      </c>
      <c r="H958" s="159">
        <v>-1</v>
      </c>
      <c r="I958" s="159">
        <v>0</v>
      </c>
      <c r="J958" s="158">
        <v>1.4696800000000001</v>
      </c>
      <c r="K958" s="157" t="s">
        <v>408</v>
      </c>
    </row>
    <row r="959" spans="1:11" s="58" customFormat="1" ht="14.85" customHeight="1" x14ac:dyDescent="0.15">
      <c r="A959" s="154">
        <v>-395890</v>
      </c>
      <c r="B959" s="155">
        <v>110</v>
      </c>
      <c r="C959" s="154">
        <v>262</v>
      </c>
      <c r="D959" s="156" t="s">
        <v>410</v>
      </c>
      <c r="E959" s="157" t="s">
        <v>417</v>
      </c>
      <c r="F959" s="157" t="s">
        <v>418</v>
      </c>
      <c r="G959" s="158">
        <v>-11.226369999999999</v>
      </c>
      <c r="H959" s="159">
        <v>-1</v>
      </c>
      <c r="I959" s="159">
        <v>0</v>
      </c>
      <c r="J959" s="158">
        <v>0.94638</v>
      </c>
      <c r="K959" s="157" t="s">
        <v>411</v>
      </c>
    </row>
    <row r="960" spans="1:11" s="58" customFormat="1" ht="14.85" customHeight="1" x14ac:dyDescent="0.15">
      <c r="A960" s="154">
        <v>-395890</v>
      </c>
      <c r="B960" s="155">
        <v>110</v>
      </c>
      <c r="C960" s="154">
        <v>262</v>
      </c>
      <c r="D960" s="156" t="s">
        <v>410</v>
      </c>
      <c r="E960" s="157" t="s">
        <v>417</v>
      </c>
      <c r="F960" s="157" t="s">
        <v>418</v>
      </c>
      <c r="G960" s="158">
        <v>-0.4</v>
      </c>
      <c r="H960" s="159">
        <v>0</v>
      </c>
      <c r="I960" s="159">
        <v>0</v>
      </c>
      <c r="J960" s="158">
        <v>0.6</v>
      </c>
      <c r="K960" s="157" t="s">
        <v>408</v>
      </c>
    </row>
    <row r="961" spans="1:11" s="58" customFormat="1" ht="14.85" customHeight="1" x14ac:dyDescent="0.15">
      <c r="A961" s="154">
        <v>-395890</v>
      </c>
      <c r="B961" s="155">
        <v>110</v>
      </c>
      <c r="C961" s="154">
        <v>262</v>
      </c>
      <c r="D961" s="156" t="s">
        <v>410</v>
      </c>
      <c r="E961" s="157" t="s">
        <v>417</v>
      </c>
      <c r="F961" s="157" t="s">
        <v>407</v>
      </c>
      <c r="G961" s="158">
        <v>3.0000000000000001E-3</v>
      </c>
      <c r="H961" s="159">
        <v>0</v>
      </c>
      <c r="I961" s="159">
        <v>0</v>
      </c>
      <c r="J961" s="158">
        <v>3.0000000000000001E-3</v>
      </c>
      <c r="K961" s="157" t="s">
        <v>411</v>
      </c>
    </row>
    <row r="962" spans="1:11" s="58" customFormat="1" ht="14.85" customHeight="1" x14ac:dyDescent="0.15">
      <c r="A962" s="154">
        <v>-395890</v>
      </c>
      <c r="B962" s="155">
        <v>110</v>
      </c>
      <c r="C962" s="154">
        <v>262</v>
      </c>
      <c r="D962" s="156" t="s">
        <v>410</v>
      </c>
      <c r="E962" s="157" t="s">
        <v>417</v>
      </c>
      <c r="F962" s="157" t="s">
        <v>407</v>
      </c>
      <c r="G962" s="158">
        <v>0.19374</v>
      </c>
      <c r="H962" s="159">
        <v>0</v>
      </c>
      <c r="I962" s="159">
        <v>0</v>
      </c>
      <c r="J962" s="158">
        <v>1.24756</v>
      </c>
      <c r="K962" s="157" t="s">
        <v>408</v>
      </c>
    </row>
    <row r="963" spans="1:11" s="58" customFormat="1" ht="14.85" customHeight="1" x14ac:dyDescent="0.15">
      <c r="A963" s="154">
        <v>-395890</v>
      </c>
      <c r="B963" s="155">
        <v>110</v>
      </c>
      <c r="C963" s="154">
        <v>262</v>
      </c>
      <c r="D963" s="156" t="s">
        <v>410</v>
      </c>
      <c r="E963" s="157" t="s">
        <v>419</v>
      </c>
      <c r="F963" s="157" t="s">
        <v>414</v>
      </c>
      <c r="G963" s="158">
        <v>-2.9861499999999999</v>
      </c>
      <c r="H963" s="159">
        <v>0</v>
      </c>
      <c r="I963" s="159">
        <v>0</v>
      </c>
      <c r="J963" s="158">
        <v>10.430099999999999</v>
      </c>
      <c r="K963" s="157" t="s">
        <v>411</v>
      </c>
    </row>
    <row r="964" spans="1:11" s="58" customFormat="1" ht="14.85" customHeight="1" x14ac:dyDescent="0.15">
      <c r="A964" s="154">
        <v>-395890</v>
      </c>
      <c r="B964" s="155">
        <v>110</v>
      </c>
      <c r="C964" s="154">
        <v>262</v>
      </c>
      <c r="D964" s="156" t="s">
        <v>410</v>
      </c>
      <c r="E964" s="157" t="s">
        <v>419</v>
      </c>
      <c r="F964" s="157" t="s">
        <v>414</v>
      </c>
      <c r="G964" s="158">
        <v>-11.059139999999999</v>
      </c>
      <c r="H964" s="159">
        <v>-2</v>
      </c>
      <c r="I964" s="159">
        <v>0</v>
      </c>
      <c r="J964" s="158">
        <v>84.636340000000004</v>
      </c>
      <c r="K964" s="157" t="s">
        <v>408</v>
      </c>
    </row>
    <row r="965" spans="1:11" s="58" customFormat="1" ht="14.85" customHeight="1" x14ac:dyDescent="0.15">
      <c r="A965" s="154">
        <v>-395889</v>
      </c>
      <c r="B965" s="155">
        <v>111</v>
      </c>
      <c r="C965" s="154">
        <v>262</v>
      </c>
      <c r="D965" s="156" t="s">
        <v>410</v>
      </c>
      <c r="E965" s="157" t="s">
        <v>412</v>
      </c>
      <c r="F965" s="157" t="s">
        <v>407</v>
      </c>
      <c r="G965" s="158">
        <v>11.403359999999999</v>
      </c>
      <c r="H965" s="159">
        <v>-3</v>
      </c>
      <c r="I965" s="159">
        <v>0</v>
      </c>
      <c r="J965" s="158">
        <v>27.732489999999999</v>
      </c>
      <c r="K965" s="157" t="s">
        <v>411</v>
      </c>
    </row>
    <row r="966" spans="1:11" s="58" customFormat="1" ht="14.85" customHeight="1" x14ac:dyDescent="0.15">
      <c r="A966" s="154">
        <v>-395889</v>
      </c>
      <c r="B966" s="155">
        <v>111</v>
      </c>
      <c r="C966" s="154">
        <v>262</v>
      </c>
      <c r="D966" s="156" t="s">
        <v>410</v>
      </c>
      <c r="E966" s="157" t="s">
        <v>412</v>
      </c>
      <c r="F966" s="157" t="s">
        <v>407</v>
      </c>
      <c r="G966" s="158">
        <v>-155.89411999999999</v>
      </c>
      <c r="H966" s="159">
        <v>0</v>
      </c>
      <c r="I966" s="159">
        <v>3</v>
      </c>
      <c r="J966" s="158">
        <v>94.638990000000007</v>
      </c>
      <c r="K966" s="157" t="s">
        <v>408</v>
      </c>
    </row>
    <row r="967" spans="1:11" s="58" customFormat="1" ht="14.85" customHeight="1" x14ac:dyDescent="0.15">
      <c r="A967" s="154">
        <v>-395889</v>
      </c>
      <c r="B967" s="155">
        <v>111</v>
      </c>
      <c r="C967" s="154">
        <v>262</v>
      </c>
      <c r="D967" s="156" t="s">
        <v>410</v>
      </c>
      <c r="E967" s="157" t="s">
        <v>412</v>
      </c>
      <c r="F967" s="157" t="s">
        <v>413</v>
      </c>
      <c r="G967" s="158">
        <v>514.24937999999997</v>
      </c>
      <c r="H967" s="159">
        <v>8</v>
      </c>
      <c r="I967" s="159">
        <v>10</v>
      </c>
      <c r="J967" s="158">
        <v>2005.1776299999999</v>
      </c>
      <c r="K967" s="157" t="s">
        <v>408</v>
      </c>
    </row>
    <row r="968" spans="1:11" s="58" customFormat="1" ht="14.85" customHeight="1" x14ac:dyDescent="0.15">
      <c r="A968" s="154">
        <v>-395889</v>
      </c>
      <c r="B968" s="155">
        <v>111</v>
      </c>
      <c r="C968" s="154">
        <v>262</v>
      </c>
      <c r="D968" s="156" t="s">
        <v>410</v>
      </c>
      <c r="E968" s="157" t="s">
        <v>412</v>
      </c>
      <c r="F968" s="157" t="s">
        <v>414</v>
      </c>
      <c r="G968" s="158">
        <v>-25.910250000000001</v>
      </c>
      <c r="H968" s="159">
        <v>-7</v>
      </c>
      <c r="I968" s="159">
        <v>2</v>
      </c>
      <c r="J968" s="158">
        <v>45.267479999999999</v>
      </c>
      <c r="K968" s="157" t="s">
        <v>411</v>
      </c>
    </row>
    <row r="969" spans="1:11" s="58" customFormat="1" ht="14.85" customHeight="1" x14ac:dyDescent="0.15">
      <c r="A969" s="154">
        <v>-395889</v>
      </c>
      <c r="B969" s="155">
        <v>111</v>
      </c>
      <c r="C969" s="154">
        <v>262</v>
      </c>
      <c r="D969" s="156" t="s">
        <v>410</v>
      </c>
      <c r="E969" s="157" t="s">
        <v>412</v>
      </c>
      <c r="F969" s="157" t="s">
        <v>414</v>
      </c>
      <c r="G969" s="158">
        <v>-147.54293999999999</v>
      </c>
      <c r="H969" s="159">
        <v>-3</v>
      </c>
      <c r="I969" s="159">
        <v>0</v>
      </c>
      <c r="J969" s="158">
        <v>116.7277</v>
      </c>
      <c r="K969" s="157" t="s">
        <v>408</v>
      </c>
    </row>
    <row r="970" spans="1:11" s="58" customFormat="1" ht="14.85" customHeight="1" x14ac:dyDescent="0.15">
      <c r="A970" s="154">
        <v>-395889</v>
      </c>
      <c r="B970" s="155">
        <v>111</v>
      </c>
      <c r="C970" s="154">
        <v>262</v>
      </c>
      <c r="D970" s="156" t="s">
        <v>410</v>
      </c>
      <c r="E970" s="157" t="s">
        <v>412</v>
      </c>
      <c r="F970" s="157" t="s">
        <v>415</v>
      </c>
      <c r="G970" s="158">
        <v>-2.74</v>
      </c>
      <c r="H970" s="159">
        <v>0</v>
      </c>
      <c r="I970" s="159">
        <v>0</v>
      </c>
      <c r="J970" s="158">
        <v>62.28</v>
      </c>
      <c r="K970" s="157" t="s">
        <v>411</v>
      </c>
    </row>
    <row r="971" spans="1:11" s="58" customFormat="1" ht="14.85" customHeight="1" x14ac:dyDescent="0.15">
      <c r="A971" s="154">
        <v>-395889</v>
      </c>
      <c r="B971" s="155">
        <v>111</v>
      </c>
      <c r="C971" s="154">
        <v>262</v>
      </c>
      <c r="D971" s="156" t="s">
        <v>410</v>
      </c>
      <c r="E971" s="157" t="s">
        <v>412</v>
      </c>
      <c r="F971" s="157" t="s">
        <v>415</v>
      </c>
      <c r="G971" s="158">
        <v>27.44</v>
      </c>
      <c r="H971" s="159">
        <v>0</v>
      </c>
      <c r="I971" s="159">
        <v>0</v>
      </c>
      <c r="J971" s="158">
        <v>55.24</v>
      </c>
      <c r="K971" s="157" t="s">
        <v>408</v>
      </c>
    </row>
    <row r="972" spans="1:11" s="58" customFormat="1" ht="14.85" customHeight="1" x14ac:dyDescent="0.15">
      <c r="A972" s="154">
        <v>-395889</v>
      </c>
      <c r="B972" s="155">
        <v>111</v>
      </c>
      <c r="C972" s="154">
        <v>262</v>
      </c>
      <c r="D972" s="156" t="s">
        <v>410</v>
      </c>
      <c r="E972" s="157" t="s">
        <v>412</v>
      </c>
      <c r="F972" s="157" t="s">
        <v>416</v>
      </c>
      <c r="G972" s="158">
        <v>-61.216389999999997</v>
      </c>
      <c r="H972" s="159">
        <v>-2</v>
      </c>
      <c r="I972" s="159">
        <v>1</v>
      </c>
      <c r="J972" s="158">
        <v>9.1906800000000004</v>
      </c>
      <c r="K972" s="157" t="s">
        <v>411</v>
      </c>
    </row>
    <row r="973" spans="1:11" s="58" customFormat="1" ht="14.85" customHeight="1" x14ac:dyDescent="0.15">
      <c r="A973" s="154">
        <v>-395889</v>
      </c>
      <c r="B973" s="155">
        <v>111</v>
      </c>
      <c r="C973" s="154">
        <v>262</v>
      </c>
      <c r="D973" s="156" t="s">
        <v>410</v>
      </c>
      <c r="E973" s="157" t="s">
        <v>412</v>
      </c>
      <c r="F973" s="157" t="s">
        <v>416</v>
      </c>
      <c r="G973" s="158">
        <v>-112.48438</v>
      </c>
      <c r="H973" s="159">
        <v>-3</v>
      </c>
      <c r="I973" s="159">
        <v>0</v>
      </c>
      <c r="J973" s="158">
        <v>16.437270000000002</v>
      </c>
      <c r="K973" s="157" t="s">
        <v>408</v>
      </c>
    </row>
    <row r="974" spans="1:11" s="58" customFormat="1" ht="14.85" customHeight="1" x14ac:dyDescent="0.15">
      <c r="A974" s="154">
        <v>-395889</v>
      </c>
      <c r="B974" s="155">
        <v>111</v>
      </c>
      <c r="C974" s="154">
        <v>262</v>
      </c>
      <c r="D974" s="156" t="s">
        <v>410</v>
      </c>
      <c r="E974" s="157" t="s">
        <v>417</v>
      </c>
      <c r="F974" s="157" t="s">
        <v>418</v>
      </c>
      <c r="G974" s="158">
        <v>48.966419999999999</v>
      </c>
      <c r="H974" s="159">
        <v>-1</v>
      </c>
      <c r="I974" s="159">
        <v>1</v>
      </c>
      <c r="J974" s="158">
        <v>81.343999999999994</v>
      </c>
      <c r="K974" s="157" t="s">
        <v>411</v>
      </c>
    </row>
    <row r="975" spans="1:11" s="58" customFormat="1" ht="14.85" customHeight="1" x14ac:dyDescent="0.15">
      <c r="A975" s="154">
        <v>-395889</v>
      </c>
      <c r="B975" s="155">
        <v>111</v>
      </c>
      <c r="C975" s="154">
        <v>262</v>
      </c>
      <c r="D975" s="156" t="s">
        <v>410</v>
      </c>
      <c r="E975" s="157" t="s">
        <v>417</v>
      </c>
      <c r="F975" s="157" t="s">
        <v>418</v>
      </c>
      <c r="G975" s="158">
        <v>129.05600000000001</v>
      </c>
      <c r="H975" s="159">
        <v>1</v>
      </c>
      <c r="I975" s="159">
        <v>1</v>
      </c>
      <c r="J975" s="158">
        <v>129.05600000000001</v>
      </c>
      <c r="K975" s="157" t="s">
        <v>408</v>
      </c>
    </row>
    <row r="976" spans="1:11" s="58" customFormat="1" ht="14.85" customHeight="1" x14ac:dyDescent="0.15">
      <c r="A976" s="154">
        <v>-395889</v>
      </c>
      <c r="B976" s="155">
        <v>111</v>
      </c>
      <c r="C976" s="154">
        <v>262</v>
      </c>
      <c r="D976" s="156" t="s">
        <v>410</v>
      </c>
      <c r="E976" s="157" t="s">
        <v>417</v>
      </c>
      <c r="F976" s="157" t="s">
        <v>407</v>
      </c>
      <c r="G976" s="158">
        <v>-2.8265799999999999</v>
      </c>
      <c r="H976" s="159">
        <v>2</v>
      </c>
      <c r="I976" s="159">
        <v>2</v>
      </c>
      <c r="J976" s="158">
        <v>2.88409</v>
      </c>
      <c r="K976" s="157" t="s">
        <v>411</v>
      </c>
    </row>
    <row r="977" spans="1:11" s="58" customFormat="1" ht="14.85" customHeight="1" x14ac:dyDescent="0.15">
      <c r="A977" s="154">
        <v>-395889</v>
      </c>
      <c r="B977" s="155">
        <v>111</v>
      </c>
      <c r="C977" s="154">
        <v>262</v>
      </c>
      <c r="D977" s="156" t="s">
        <v>410</v>
      </c>
      <c r="E977" s="157" t="s">
        <v>417</v>
      </c>
      <c r="F977" s="157" t="s">
        <v>407</v>
      </c>
      <c r="G977" s="158">
        <v>-3.5197099999999999</v>
      </c>
      <c r="H977" s="159">
        <v>-1</v>
      </c>
      <c r="I977" s="159">
        <v>0</v>
      </c>
      <c r="J977" s="158">
        <v>1.23576</v>
      </c>
      <c r="K977" s="157" t="s">
        <v>408</v>
      </c>
    </row>
    <row r="978" spans="1:11" s="58" customFormat="1" ht="14.85" customHeight="1" x14ac:dyDescent="0.15">
      <c r="A978" s="154">
        <v>-395889</v>
      </c>
      <c r="B978" s="155">
        <v>111</v>
      </c>
      <c r="C978" s="154">
        <v>262</v>
      </c>
      <c r="D978" s="156" t="s">
        <v>410</v>
      </c>
      <c r="E978" s="157" t="s">
        <v>419</v>
      </c>
      <c r="F978" s="157" t="s">
        <v>414</v>
      </c>
      <c r="G978" s="158">
        <v>-8.3582800000000006</v>
      </c>
      <c r="H978" s="159">
        <v>-2</v>
      </c>
      <c r="I978" s="159">
        <v>0</v>
      </c>
      <c r="J978" s="158">
        <v>240.50484</v>
      </c>
      <c r="K978" s="157" t="s">
        <v>411</v>
      </c>
    </row>
    <row r="979" spans="1:11" s="58" customFormat="1" ht="14.85" customHeight="1" x14ac:dyDescent="0.15">
      <c r="A979" s="154">
        <v>-395889</v>
      </c>
      <c r="B979" s="155">
        <v>111</v>
      </c>
      <c r="C979" s="154">
        <v>262</v>
      </c>
      <c r="D979" s="156" t="s">
        <v>410</v>
      </c>
      <c r="E979" s="157" t="s">
        <v>419</v>
      </c>
      <c r="F979" s="157" t="s">
        <v>414</v>
      </c>
      <c r="G979" s="158">
        <v>-25.105630000000001</v>
      </c>
      <c r="H979" s="159">
        <v>0</v>
      </c>
      <c r="I979" s="159">
        <v>1</v>
      </c>
      <c r="J979" s="158">
        <v>93.275589999999994</v>
      </c>
      <c r="K979" s="157" t="s">
        <v>408</v>
      </c>
    </row>
    <row r="980" spans="1:11" s="58" customFormat="1" ht="14.85" customHeight="1" x14ac:dyDescent="0.15">
      <c r="A980" s="154">
        <v>-395887</v>
      </c>
      <c r="B980" s="155">
        <v>113</v>
      </c>
      <c r="C980" s="154">
        <v>262</v>
      </c>
      <c r="D980" s="156" t="s">
        <v>410</v>
      </c>
      <c r="E980" s="157" t="s">
        <v>412</v>
      </c>
      <c r="F980" s="157" t="s">
        <v>407</v>
      </c>
      <c r="G980" s="158">
        <v>-27.36328</v>
      </c>
      <c r="H980" s="159">
        <v>1</v>
      </c>
      <c r="I980" s="159">
        <v>8</v>
      </c>
      <c r="J980" s="158">
        <v>3.0940400000000001</v>
      </c>
      <c r="K980" s="157" t="s">
        <v>411</v>
      </c>
    </row>
    <row r="981" spans="1:11" s="58" customFormat="1" ht="14.85" customHeight="1" x14ac:dyDescent="0.15">
      <c r="A981" s="154">
        <v>-395887</v>
      </c>
      <c r="B981" s="155">
        <v>113</v>
      </c>
      <c r="C981" s="154">
        <v>262</v>
      </c>
      <c r="D981" s="156" t="s">
        <v>410</v>
      </c>
      <c r="E981" s="157" t="s">
        <v>412</v>
      </c>
      <c r="F981" s="157" t="s">
        <v>407</v>
      </c>
      <c r="G981" s="158">
        <v>-4.1145300000000002</v>
      </c>
      <c r="H981" s="159">
        <v>-1</v>
      </c>
      <c r="I981" s="159">
        <v>1</v>
      </c>
      <c r="J981" s="158">
        <v>16.91094</v>
      </c>
      <c r="K981" s="157" t="s">
        <v>408</v>
      </c>
    </row>
    <row r="982" spans="1:11" s="58" customFormat="1" ht="14.85" customHeight="1" x14ac:dyDescent="0.15">
      <c r="A982" s="154">
        <v>-395887</v>
      </c>
      <c r="B982" s="155">
        <v>113</v>
      </c>
      <c r="C982" s="154">
        <v>262</v>
      </c>
      <c r="D982" s="156" t="s">
        <v>410</v>
      </c>
      <c r="E982" s="157" t="s">
        <v>412</v>
      </c>
      <c r="F982" s="157" t="s">
        <v>413</v>
      </c>
      <c r="G982" s="158">
        <v>124.23981000000001</v>
      </c>
      <c r="H982" s="159">
        <v>-1</v>
      </c>
      <c r="I982" s="159">
        <v>2</v>
      </c>
      <c r="J982" s="158">
        <v>392.18767000000003</v>
      </c>
      <c r="K982" s="157" t="s">
        <v>408</v>
      </c>
    </row>
    <row r="983" spans="1:11" s="58" customFormat="1" ht="14.85" customHeight="1" x14ac:dyDescent="0.15">
      <c r="A983" s="154">
        <v>-395887</v>
      </c>
      <c r="B983" s="155">
        <v>113</v>
      </c>
      <c r="C983" s="154">
        <v>262</v>
      </c>
      <c r="D983" s="156" t="s">
        <v>410</v>
      </c>
      <c r="E983" s="157" t="s">
        <v>412</v>
      </c>
      <c r="F983" s="157" t="s">
        <v>414</v>
      </c>
      <c r="G983" s="158">
        <v>-23.833860000000001</v>
      </c>
      <c r="H983" s="159">
        <v>-6</v>
      </c>
      <c r="I983" s="159">
        <v>2</v>
      </c>
      <c r="J983" s="158">
        <v>16.160640000000001</v>
      </c>
      <c r="K983" s="157" t="s">
        <v>411</v>
      </c>
    </row>
    <row r="984" spans="1:11" s="58" customFormat="1" ht="14.85" customHeight="1" x14ac:dyDescent="0.15">
      <c r="A984" s="154">
        <v>-395887</v>
      </c>
      <c r="B984" s="155">
        <v>113</v>
      </c>
      <c r="C984" s="154">
        <v>262</v>
      </c>
      <c r="D984" s="156" t="s">
        <v>410</v>
      </c>
      <c r="E984" s="157" t="s">
        <v>412</v>
      </c>
      <c r="F984" s="157" t="s">
        <v>414</v>
      </c>
      <c r="G984" s="158">
        <v>125.27361999999999</v>
      </c>
      <c r="H984" s="159">
        <v>-6</v>
      </c>
      <c r="I984" s="159">
        <v>1</v>
      </c>
      <c r="J984" s="158">
        <v>177.99467000000001</v>
      </c>
      <c r="K984" s="157" t="s">
        <v>408</v>
      </c>
    </row>
    <row r="985" spans="1:11" s="58" customFormat="1" ht="14.85" customHeight="1" x14ac:dyDescent="0.15">
      <c r="A985" s="154">
        <v>-395887</v>
      </c>
      <c r="B985" s="155">
        <v>113</v>
      </c>
      <c r="C985" s="154">
        <v>262</v>
      </c>
      <c r="D985" s="156" t="s">
        <v>410</v>
      </c>
      <c r="E985" s="157" t="s">
        <v>412</v>
      </c>
      <c r="F985" s="157" t="s">
        <v>415</v>
      </c>
      <c r="G985" s="158">
        <v>2.46</v>
      </c>
      <c r="H985" s="159">
        <v>0</v>
      </c>
      <c r="I985" s="159">
        <v>0</v>
      </c>
      <c r="J985" s="158">
        <v>2.48</v>
      </c>
      <c r="K985" s="157" t="s">
        <v>411</v>
      </c>
    </row>
    <row r="986" spans="1:11" s="58" customFormat="1" ht="14.85" customHeight="1" x14ac:dyDescent="0.15">
      <c r="A986" s="154">
        <v>-395887</v>
      </c>
      <c r="B986" s="155">
        <v>113</v>
      </c>
      <c r="C986" s="154">
        <v>262</v>
      </c>
      <c r="D986" s="156" t="s">
        <v>410</v>
      </c>
      <c r="E986" s="157" t="s">
        <v>412</v>
      </c>
      <c r="F986" s="157" t="s">
        <v>415</v>
      </c>
      <c r="G986" s="158">
        <v>1.82</v>
      </c>
      <c r="H986" s="159">
        <v>0</v>
      </c>
      <c r="I986" s="159">
        <v>0</v>
      </c>
      <c r="J986" s="158">
        <v>2.04</v>
      </c>
      <c r="K986" s="157" t="s">
        <v>408</v>
      </c>
    </row>
    <row r="987" spans="1:11" s="58" customFormat="1" ht="14.85" customHeight="1" x14ac:dyDescent="0.15">
      <c r="A987" s="154">
        <v>-395887</v>
      </c>
      <c r="B987" s="155">
        <v>113</v>
      </c>
      <c r="C987" s="154">
        <v>262</v>
      </c>
      <c r="D987" s="156" t="s">
        <v>410</v>
      </c>
      <c r="E987" s="157" t="s">
        <v>412</v>
      </c>
      <c r="F987" s="157" t="s">
        <v>416</v>
      </c>
      <c r="G987" s="158">
        <v>-33.429259999999999</v>
      </c>
      <c r="H987" s="159">
        <v>-1</v>
      </c>
      <c r="I987" s="159">
        <v>1</v>
      </c>
      <c r="J987" s="158">
        <v>29.49446</v>
      </c>
      <c r="K987" s="157" t="s">
        <v>411</v>
      </c>
    </row>
    <row r="988" spans="1:11" s="58" customFormat="1" ht="14.85" customHeight="1" x14ac:dyDescent="0.15">
      <c r="A988" s="154">
        <v>-395887</v>
      </c>
      <c r="B988" s="155">
        <v>113</v>
      </c>
      <c r="C988" s="154">
        <v>262</v>
      </c>
      <c r="D988" s="156" t="s">
        <v>410</v>
      </c>
      <c r="E988" s="157" t="s">
        <v>412</v>
      </c>
      <c r="F988" s="157" t="s">
        <v>416</v>
      </c>
      <c r="G988" s="158">
        <v>-3.8005300000000002</v>
      </c>
      <c r="H988" s="159">
        <v>0</v>
      </c>
      <c r="I988" s="159">
        <v>1</v>
      </c>
      <c r="J988" s="158">
        <v>7.1254499999999998</v>
      </c>
      <c r="K988" s="157" t="s">
        <v>408</v>
      </c>
    </row>
    <row r="989" spans="1:11" s="58" customFormat="1" ht="14.85" customHeight="1" x14ac:dyDescent="0.15">
      <c r="A989" s="154">
        <v>-395887</v>
      </c>
      <c r="B989" s="155">
        <v>113</v>
      </c>
      <c r="C989" s="154">
        <v>262</v>
      </c>
      <c r="D989" s="156" t="s">
        <v>410</v>
      </c>
      <c r="E989" s="157" t="s">
        <v>417</v>
      </c>
      <c r="F989" s="157" t="s">
        <v>418</v>
      </c>
      <c r="G989" s="158">
        <v>0.47804000000000002</v>
      </c>
      <c r="H989" s="159">
        <v>0</v>
      </c>
      <c r="I989" s="159">
        <v>1</v>
      </c>
      <c r="J989" s="158">
        <v>5.92</v>
      </c>
      <c r="K989" s="157" t="s">
        <v>411</v>
      </c>
    </row>
    <row r="990" spans="1:11" s="58" customFormat="1" ht="14.85" customHeight="1" x14ac:dyDescent="0.15">
      <c r="A990" s="154">
        <v>-395887</v>
      </c>
      <c r="B990" s="155">
        <v>113</v>
      </c>
      <c r="C990" s="154">
        <v>262</v>
      </c>
      <c r="D990" s="156" t="s">
        <v>410</v>
      </c>
      <c r="E990" s="157" t="s">
        <v>417</v>
      </c>
      <c r="F990" s="157" t="s">
        <v>418</v>
      </c>
      <c r="G990" s="158">
        <v>-72.561999999999998</v>
      </c>
      <c r="H990" s="159">
        <v>0</v>
      </c>
      <c r="I990" s="159">
        <v>0</v>
      </c>
      <c r="J990" s="158">
        <v>1.7</v>
      </c>
      <c r="K990" s="157" t="s">
        <v>408</v>
      </c>
    </row>
    <row r="991" spans="1:11" s="58" customFormat="1" ht="14.85" customHeight="1" x14ac:dyDescent="0.15">
      <c r="A991" s="154">
        <v>-395887</v>
      </c>
      <c r="B991" s="155">
        <v>113</v>
      </c>
      <c r="C991" s="154">
        <v>262</v>
      </c>
      <c r="D991" s="156" t="s">
        <v>410</v>
      </c>
      <c r="E991" s="157" t="s">
        <v>417</v>
      </c>
      <c r="F991" s="157" t="s">
        <v>407</v>
      </c>
      <c r="G991" s="158">
        <v>-1.39883</v>
      </c>
      <c r="H991" s="159">
        <v>0</v>
      </c>
      <c r="I991" s="159">
        <v>0</v>
      </c>
      <c r="J991" s="158">
        <v>12.842599999999999</v>
      </c>
      <c r="K991" s="157" t="s">
        <v>411</v>
      </c>
    </row>
    <row r="992" spans="1:11" s="58" customFormat="1" ht="14.85" customHeight="1" x14ac:dyDescent="0.15">
      <c r="A992" s="154">
        <v>-395887</v>
      </c>
      <c r="B992" s="155">
        <v>113</v>
      </c>
      <c r="C992" s="154">
        <v>262</v>
      </c>
      <c r="D992" s="156" t="s">
        <v>410</v>
      </c>
      <c r="E992" s="157" t="s">
        <v>417</v>
      </c>
      <c r="F992" s="157" t="s">
        <v>407</v>
      </c>
      <c r="G992" s="158">
        <v>-1.2196800000000001</v>
      </c>
      <c r="H992" s="159">
        <v>0</v>
      </c>
      <c r="I992" s="159">
        <v>0</v>
      </c>
      <c r="J992" s="158">
        <v>12.89921</v>
      </c>
      <c r="K992" s="157" t="s">
        <v>408</v>
      </c>
    </row>
    <row r="993" spans="1:11" s="58" customFormat="1" ht="14.85" customHeight="1" x14ac:dyDescent="0.15">
      <c r="A993" s="154">
        <v>-395887</v>
      </c>
      <c r="B993" s="155">
        <v>113</v>
      </c>
      <c r="C993" s="154">
        <v>262</v>
      </c>
      <c r="D993" s="156" t="s">
        <v>410</v>
      </c>
      <c r="E993" s="157" t="s">
        <v>419</v>
      </c>
      <c r="F993" s="157" t="s">
        <v>414</v>
      </c>
      <c r="G993" s="158">
        <v>2.0819899999999998</v>
      </c>
      <c r="H993" s="159">
        <v>-3</v>
      </c>
      <c r="I993" s="159">
        <v>0</v>
      </c>
      <c r="J993" s="158">
        <v>165.94497999999999</v>
      </c>
      <c r="K993" s="157" t="s">
        <v>411</v>
      </c>
    </row>
    <row r="994" spans="1:11" s="58" customFormat="1" ht="14.85" customHeight="1" x14ac:dyDescent="0.15">
      <c r="A994" s="154">
        <v>-395887</v>
      </c>
      <c r="B994" s="155">
        <v>113</v>
      </c>
      <c r="C994" s="154">
        <v>262</v>
      </c>
      <c r="D994" s="156" t="s">
        <v>410</v>
      </c>
      <c r="E994" s="157" t="s">
        <v>419</v>
      </c>
      <c r="F994" s="157" t="s">
        <v>414</v>
      </c>
      <c r="G994" s="158">
        <v>20.7257</v>
      </c>
      <c r="H994" s="159">
        <v>0</v>
      </c>
      <c r="I994" s="159">
        <v>1</v>
      </c>
      <c r="J994" s="158">
        <v>168.17618999999999</v>
      </c>
      <c r="K994" s="157" t="s">
        <v>408</v>
      </c>
    </row>
    <row r="995" spans="1:11" s="58" customFormat="1" ht="14.85" customHeight="1" x14ac:dyDescent="0.15">
      <c r="A995" s="154">
        <v>-395884</v>
      </c>
      <c r="B995" s="155">
        <v>116</v>
      </c>
      <c r="C995" s="154">
        <v>262</v>
      </c>
      <c r="D995" s="156" t="s">
        <v>410</v>
      </c>
      <c r="E995" s="157" t="s">
        <v>412</v>
      </c>
      <c r="F995" s="157" t="s">
        <v>407</v>
      </c>
      <c r="G995" s="158">
        <v>-23.166830000000001</v>
      </c>
      <c r="H995" s="159">
        <v>-3</v>
      </c>
      <c r="I995" s="159">
        <v>1</v>
      </c>
      <c r="J995" s="158">
        <v>4.6627700000000001</v>
      </c>
      <c r="K995" s="157" t="s">
        <v>411</v>
      </c>
    </row>
    <row r="996" spans="1:11" s="58" customFormat="1" ht="14.85" customHeight="1" x14ac:dyDescent="0.15">
      <c r="A996" s="154">
        <v>-395884</v>
      </c>
      <c r="B996" s="155">
        <v>116</v>
      </c>
      <c r="C996" s="154">
        <v>262</v>
      </c>
      <c r="D996" s="156" t="s">
        <v>410</v>
      </c>
      <c r="E996" s="157" t="s">
        <v>412</v>
      </c>
      <c r="F996" s="157" t="s">
        <v>407</v>
      </c>
      <c r="G996" s="158">
        <v>3244.46747</v>
      </c>
      <c r="H996" s="159">
        <v>3</v>
      </c>
      <c r="I996" s="159">
        <v>17</v>
      </c>
      <c r="J996" s="158">
        <v>4180.47408</v>
      </c>
      <c r="K996" s="157" t="s">
        <v>408</v>
      </c>
    </row>
    <row r="997" spans="1:11" s="58" customFormat="1" ht="14.85" customHeight="1" x14ac:dyDescent="0.15">
      <c r="A997" s="154">
        <v>-395884</v>
      </c>
      <c r="B997" s="155">
        <v>116</v>
      </c>
      <c r="C997" s="154">
        <v>262</v>
      </c>
      <c r="D997" s="156" t="s">
        <v>410</v>
      </c>
      <c r="E997" s="157" t="s">
        <v>412</v>
      </c>
      <c r="F997" s="157" t="s">
        <v>413</v>
      </c>
      <c r="G997" s="158">
        <v>-2428.7469500000002</v>
      </c>
      <c r="H997" s="159">
        <v>7</v>
      </c>
      <c r="I997" s="159">
        <v>7</v>
      </c>
      <c r="J997" s="158">
        <v>1050.12574</v>
      </c>
      <c r="K997" s="157" t="s">
        <v>408</v>
      </c>
    </row>
    <row r="998" spans="1:11" s="58" customFormat="1" ht="14.85" customHeight="1" x14ac:dyDescent="0.15">
      <c r="A998" s="154">
        <v>-395884</v>
      </c>
      <c r="B998" s="155">
        <v>116</v>
      </c>
      <c r="C998" s="154">
        <v>262</v>
      </c>
      <c r="D998" s="156" t="s">
        <v>410</v>
      </c>
      <c r="E998" s="157" t="s">
        <v>412</v>
      </c>
      <c r="F998" s="157" t="s">
        <v>414</v>
      </c>
      <c r="G998" s="158">
        <v>9.657</v>
      </c>
      <c r="H998" s="159">
        <v>-5</v>
      </c>
      <c r="I998" s="159">
        <v>3</v>
      </c>
      <c r="J998" s="158">
        <v>89.781869999999998</v>
      </c>
      <c r="K998" s="157" t="s">
        <v>411</v>
      </c>
    </row>
    <row r="999" spans="1:11" s="58" customFormat="1" ht="14.85" customHeight="1" x14ac:dyDescent="0.15">
      <c r="A999" s="154">
        <v>-395884</v>
      </c>
      <c r="B999" s="155">
        <v>116</v>
      </c>
      <c r="C999" s="154">
        <v>262</v>
      </c>
      <c r="D999" s="156" t="s">
        <v>410</v>
      </c>
      <c r="E999" s="157" t="s">
        <v>412</v>
      </c>
      <c r="F999" s="157" t="s">
        <v>414</v>
      </c>
      <c r="G999" s="158">
        <v>-105.65837999999999</v>
      </c>
      <c r="H999" s="159">
        <v>-5</v>
      </c>
      <c r="I999" s="159">
        <v>1</v>
      </c>
      <c r="J999" s="158">
        <v>121.05552</v>
      </c>
      <c r="K999" s="157" t="s">
        <v>408</v>
      </c>
    </row>
    <row r="1000" spans="1:11" s="58" customFormat="1" ht="14.85" customHeight="1" x14ac:dyDescent="0.15">
      <c r="A1000" s="154">
        <v>-395884</v>
      </c>
      <c r="B1000" s="155">
        <v>116</v>
      </c>
      <c r="C1000" s="154">
        <v>262</v>
      </c>
      <c r="D1000" s="156" t="s">
        <v>410</v>
      </c>
      <c r="E1000" s="157" t="s">
        <v>412</v>
      </c>
      <c r="F1000" s="157" t="s">
        <v>415</v>
      </c>
      <c r="G1000" s="158">
        <v>1.44</v>
      </c>
      <c r="H1000" s="159">
        <v>0</v>
      </c>
      <c r="I1000" s="159">
        <v>0</v>
      </c>
      <c r="J1000" s="158">
        <v>1.5</v>
      </c>
      <c r="K1000" s="157" t="s">
        <v>411</v>
      </c>
    </row>
    <row r="1001" spans="1:11" s="58" customFormat="1" ht="14.85" customHeight="1" x14ac:dyDescent="0.15">
      <c r="A1001" s="154">
        <v>-395884</v>
      </c>
      <c r="B1001" s="155">
        <v>116</v>
      </c>
      <c r="C1001" s="154">
        <v>262</v>
      </c>
      <c r="D1001" s="156" t="s">
        <v>410</v>
      </c>
      <c r="E1001" s="157" t="s">
        <v>412</v>
      </c>
      <c r="F1001" s="157" t="s">
        <v>415</v>
      </c>
      <c r="G1001" s="158">
        <v>342.06</v>
      </c>
      <c r="H1001" s="159">
        <v>0</v>
      </c>
      <c r="I1001" s="159">
        <v>0</v>
      </c>
      <c r="J1001" s="158">
        <v>343.3</v>
      </c>
      <c r="K1001" s="157" t="s">
        <v>408</v>
      </c>
    </row>
    <row r="1002" spans="1:11" s="58" customFormat="1" ht="14.85" customHeight="1" x14ac:dyDescent="0.15">
      <c r="A1002" s="154">
        <v>-395884</v>
      </c>
      <c r="B1002" s="155">
        <v>116</v>
      </c>
      <c r="C1002" s="154">
        <v>262</v>
      </c>
      <c r="D1002" s="156" t="s">
        <v>410</v>
      </c>
      <c r="E1002" s="157" t="s">
        <v>412</v>
      </c>
      <c r="F1002" s="157" t="s">
        <v>416</v>
      </c>
      <c r="G1002" s="158">
        <v>-18.012270000000001</v>
      </c>
      <c r="H1002" s="159">
        <v>-4</v>
      </c>
      <c r="I1002" s="159">
        <v>0</v>
      </c>
      <c r="J1002" s="158">
        <v>30.077439999999999</v>
      </c>
      <c r="K1002" s="157" t="s">
        <v>411</v>
      </c>
    </row>
    <row r="1003" spans="1:11" s="58" customFormat="1" ht="14.85" customHeight="1" x14ac:dyDescent="0.15">
      <c r="A1003" s="154">
        <v>-395884</v>
      </c>
      <c r="B1003" s="155">
        <v>116</v>
      </c>
      <c r="C1003" s="154">
        <v>262</v>
      </c>
      <c r="D1003" s="156" t="s">
        <v>410</v>
      </c>
      <c r="E1003" s="157" t="s">
        <v>412</v>
      </c>
      <c r="F1003" s="157" t="s">
        <v>416</v>
      </c>
      <c r="G1003" s="158">
        <v>-12.548310000000001</v>
      </c>
      <c r="H1003" s="159">
        <v>-2</v>
      </c>
      <c r="I1003" s="159">
        <v>1</v>
      </c>
      <c r="J1003" s="158">
        <v>60.879370000000002</v>
      </c>
      <c r="K1003" s="157" t="s">
        <v>408</v>
      </c>
    </row>
    <row r="1004" spans="1:11" s="58" customFormat="1" ht="14.85" customHeight="1" x14ac:dyDescent="0.15">
      <c r="A1004" s="154">
        <v>-395884</v>
      </c>
      <c r="B1004" s="155">
        <v>116</v>
      </c>
      <c r="C1004" s="154">
        <v>262</v>
      </c>
      <c r="D1004" s="156" t="s">
        <v>410</v>
      </c>
      <c r="E1004" s="157" t="s">
        <v>417</v>
      </c>
      <c r="F1004" s="157" t="s">
        <v>418</v>
      </c>
      <c r="G1004" s="158">
        <v>62.701529999999998</v>
      </c>
      <c r="H1004" s="159">
        <v>2</v>
      </c>
      <c r="I1004" s="159">
        <v>2</v>
      </c>
      <c r="J1004" s="158">
        <v>86.084019999999995</v>
      </c>
      <c r="K1004" s="157" t="s">
        <v>411</v>
      </c>
    </row>
    <row r="1005" spans="1:11" s="58" customFormat="1" ht="14.85" customHeight="1" x14ac:dyDescent="0.15">
      <c r="A1005" s="154">
        <v>-395884</v>
      </c>
      <c r="B1005" s="155">
        <v>116</v>
      </c>
      <c r="C1005" s="154">
        <v>262</v>
      </c>
      <c r="D1005" s="156" t="s">
        <v>410</v>
      </c>
      <c r="E1005" s="157" t="s">
        <v>417</v>
      </c>
      <c r="F1005" s="157" t="s">
        <v>418</v>
      </c>
      <c r="G1005" s="158">
        <v>54.015369999999997</v>
      </c>
      <c r="H1005" s="159">
        <v>-3</v>
      </c>
      <c r="I1005" s="159">
        <v>1</v>
      </c>
      <c r="J1005" s="158">
        <v>76.071420000000003</v>
      </c>
      <c r="K1005" s="157" t="s">
        <v>408</v>
      </c>
    </row>
    <row r="1006" spans="1:11" s="58" customFormat="1" ht="14.85" customHeight="1" x14ac:dyDescent="0.15">
      <c r="A1006" s="154">
        <v>-395884</v>
      </c>
      <c r="B1006" s="155">
        <v>116</v>
      </c>
      <c r="C1006" s="154">
        <v>262</v>
      </c>
      <c r="D1006" s="156" t="s">
        <v>410</v>
      </c>
      <c r="E1006" s="157" t="s">
        <v>417</v>
      </c>
      <c r="F1006" s="157" t="s">
        <v>407</v>
      </c>
      <c r="G1006" s="158">
        <v>-33.062350000000002</v>
      </c>
      <c r="H1006" s="159">
        <v>0</v>
      </c>
      <c r="I1006" s="159">
        <v>0</v>
      </c>
      <c r="J1006" s="158">
        <v>0.50963999999999998</v>
      </c>
      <c r="K1006" s="157" t="s">
        <v>411</v>
      </c>
    </row>
    <row r="1007" spans="1:11" s="58" customFormat="1" ht="14.85" customHeight="1" x14ac:dyDescent="0.15">
      <c r="A1007" s="154">
        <v>-395884</v>
      </c>
      <c r="B1007" s="155">
        <v>116</v>
      </c>
      <c r="C1007" s="154">
        <v>262</v>
      </c>
      <c r="D1007" s="156" t="s">
        <v>410</v>
      </c>
      <c r="E1007" s="157" t="s">
        <v>417</v>
      </c>
      <c r="F1007" s="157" t="s">
        <v>407</v>
      </c>
      <c r="G1007" s="158">
        <v>1.11344</v>
      </c>
      <c r="H1007" s="159">
        <v>-2</v>
      </c>
      <c r="I1007" s="159">
        <v>0</v>
      </c>
      <c r="J1007" s="158">
        <v>7.2382</v>
      </c>
      <c r="K1007" s="157" t="s">
        <v>408</v>
      </c>
    </row>
    <row r="1008" spans="1:11" s="58" customFormat="1" ht="14.85" customHeight="1" x14ac:dyDescent="0.15">
      <c r="A1008" s="154">
        <v>-395884</v>
      </c>
      <c r="B1008" s="155">
        <v>116</v>
      </c>
      <c r="C1008" s="154">
        <v>262</v>
      </c>
      <c r="D1008" s="156" t="s">
        <v>410</v>
      </c>
      <c r="E1008" s="157" t="s">
        <v>419</v>
      </c>
      <c r="F1008" s="157" t="s">
        <v>414</v>
      </c>
      <c r="G1008" s="158">
        <v>54.955509999999997</v>
      </c>
      <c r="H1008" s="159">
        <v>0</v>
      </c>
      <c r="I1008" s="159">
        <v>2</v>
      </c>
      <c r="J1008" s="158">
        <v>292.20323999999999</v>
      </c>
      <c r="K1008" s="157" t="s">
        <v>411</v>
      </c>
    </row>
    <row r="1009" spans="1:11" s="58" customFormat="1" ht="14.85" customHeight="1" x14ac:dyDescent="0.15">
      <c r="A1009" s="154">
        <v>-395884</v>
      </c>
      <c r="B1009" s="155">
        <v>116</v>
      </c>
      <c r="C1009" s="154">
        <v>262</v>
      </c>
      <c r="D1009" s="156" t="s">
        <v>410</v>
      </c>
      <c r="E1009" s="157" t="s">
        <v>419</v>
      </c>
      <c r="F1009" s="157" t="s">
        <v>414</v>
      </c>
      <c r="G1009" s="158">
        <v>-24.85491</v>
      </c>
      <c r="H1009" s="159">
        <v>-1</v>
      </c>
      <c r="I1009" s="159">
        <v>2</v>
      </c>
      <c r="J1009" s="158">
        <v>269.70872000000003</v>
      </c>
      <c r="K1009" s="157" t="s">
        <v>408</v>
      </c>
    </row>
    <row r="1010" spans="1:11" s="58" customFormat="1" ht="14.85" customHeight="1" x14ac:dyDescent="0.15">
      <c r="A1010" s="154">
        <v>-395881</v>
      </c>
      <c r="B1010" s="155">
        <v>119</v>
      </c>
      <c r="C1010" s="154">
        <v>262</v>
      </c>
      <c r="D1010" s="156" t="s">
        <v>410</v>
      </c>
      <c r="E1010" s="157" t="s">
        <v>412</v>
      </c>
      <c r="F1010" s="157" t="s">
        <v>407</v>
      </c>
      <c r="G1010" s="158">
        <v>-31.568950000000001</v>
      </c>
      <c r="H1010" s="159">
        <v>-13</v>
      </c>
      <c r="I1010" s="159">
        <v>1</v>
      </c>
      <c r="J1010" s="158">
        <v>18.060790000000001</v>
      </c>
      <c r="K1010" s="157" t="s">
        <v>411</v>
      </c>
    </row>
    <row r="1011" spans="1:11" s="58" customFormat="1" ht="14.85" customHeight="1" x14ac:dyDescent="0.15">
      <c r="A1011" s="154">
        <v>-395881</v>
      </c>
      <c r="B1011" s="155">
        <v>119</v>
      </c>
      <c r="C1011" s="154">
        <v>262</v>
      </c>
      <c r="D1011" s="156" t="s">
        <v>410</v>
      </c>
      <c r="E1011" s="157" t="s">
        <v>412</v>
      </c>
      <c r="F1011" s="157" t="s">
        <v>407</v>
      </c>
      <c r="G1011" s="158">
        <v>-3.4828399999999999</v>
      </c>
      <c r="H1011" s="159">
        <v>-3</v>
      </c>
      <c r="I1011" s="159">
        <v>5</v>
      </c>
      <c r="J1011" s="158">
        <v>2.5222600000000002</v>
      </c>
      <c r="K1011" s="157" t="s">
        <v>408</v>
      </c>
    </row>
    <row r="1012" spans="1:11" s="58" customFormat="1" ht="14.85" customHeight="1" x14ac:dyDescent="0.15">
      <c r="A1012" s="154">
        <v>-395881</v>
      </c>
      <c r="B1012" s="155">
        <v>119</v>
      </c>
      <c r="C1012" s="154">
        <v>262</v>
      </c>
      <c r="D1012" s="156" t="s">
        <v>410</v>
      </c>
      <c r="E1012" s="157" t="s">
        <v>412</v>
      </c>
      <c r="F1012" s="157" t="s">
        <v>413</v>
      </c>
      <c r="G1012" s="158">
        <v>413.20409000000001</v>
      </c>
      <c r="H1012" s="159">
        <v>3</v>
      </c>
      <c r="I1012" s="159">
        <v>7</v>
      </c>
      <c r="J1012" s="158">
        <v>1944.4324999999999</v>
      </c>
      <c r="K1012" s="157" t="s">
        <v>408</v>
      </c>
    </row>
    <row r="1013" spans="1:11" s="58" customFormat="1" ht="14.85" customHeight="1" x14ac:dyDescent="0.15">
      <c r="A1013" s="154">
        <v>-395881</v>
      </c>
      <c r="B1013" s="155">
        <v>119</v>
      </c>
      <c r="C1013" s="154">
        <v>262</v>
      </c>
      <c r="D1013" s="156" t="s">
        <v>410</v>
      </c>
      <c r="E1013" s="157" t="s">
        <v>412</v>
      </c>
      <c r="F1013" s="157" t="s">
        <v>414</v>
      </c>
      <c r="G1013" s="158">
        <v>-114.00732000000001</v>
      </c>
      <c r="H1013" s="159">
        <v>-8</v>
      </c>
      <c r="I1013" s="159">
        <v>0</v>
      </c>
      <c r="J1013" s="158">
        <v>84.578140000000005</v>
      </c>
      <c r="K1013" s="157" t="s">
        <v>411</v>
      </c>
    </row>
    <row r="1014" spans="1:11" s="58" customFormat="1" ht="14.85" customHeight="1" x14ac:dyDescent="0.15">
      <c r="A1014" s="154">
        <v>-395881</v>
      </c>
      <c r="B1014" s="155">
        <v>119</v>
      </c>
      <c r="C1014" s="154">
        <v>262</v>
      </c>
      <c r="D1014" s="156" t="s">
        <v>410</v>
      </c>
      <c r="E1014" s="157" t="s">
        <v>412</v>
      </c>
      <c r="F1014" s="157" t="s">
        <v>414</v>
      </c>
      <c r="G1014" s="158">
        <v>16.46069</v>
      </c>
      <c r="H1014" s="159">
        <v>-6</v>
      </c>
      <c r="I1014" s="159">
        <v>0</v>
      </c>
      <c r="J1014" s="158">
        <v>251.95876999999999</v>
      </c>
      <c r="K1014" s="157" t="s">
        <v>408</v>
      </c>
    </row>
    <row r="1015" spans="1:11" s="58" customFormat="1" ht="14.85" customHeight="1" x14ac:dyDescent="0.15">
      <c r="A1015" s="154">
        <v>-395881</v>
      </c>
      <c r="B1015" s="155">
        <v>119</v>
      </c>
      <c r="C1015" s="154">
        <v>262</v>
      </c>
      <c r="D1015" s="156" t="s">
        <v>410</v>
      </c>
      <c r="E1015" s="157" t="s">
        <v>412</v>
      </c>
      <c r="F1015" s="157" t="s">
        <v>415</v>
      </c>
      <c r="G1015" s="158">
        <v>0.12</v>
      </c>
      <c r="H1015" s="159">
        <v>0</v>
      </c>
      <c r="I1015" s="159">
        <v>0</v>
      </c>
      <c r="J1015" s="158">
        <v>0.44</v>
      </c>
      <c r="K1015" s="157" t="s">
        <v>411</v>
      </c>
    </row>
    <row r="1016" spans="1:11" s="58" customFormat="1" ht="14.85" customHeight="1" x14ac:dyDescent="0.15">
      <c r="A1016" s="154">
        <v>-395881</v>
      </c>
      <c r="B1016" s="155">
        <v>119</v>
      </c>
      <c r="C1016" s="154">
        <v>262</v>
      </c>
      <c r="D1016" s="156" t="s">
        <v>410</v>
      </c>
      <c r="E1016" s="157" t="s">
        <v>412</v>
      </c>
      <c r="F1016" s="157" t="s">
        <v>415</v>
      </c>
      <c r="G1016" s="158">
        <v>50.2</v>
      </c>
      <c r="H1016" s="159">
        <v>0</v>
      </c>
      <c r="I1016" s="159">
        <v>0</v>
      </c>
      <c r="J1016" s="158">
        <v>50.46</v>
      </c>
      <c r="K1016" s="157" t="s">
        <v>408</v>
      </c>
    </row>
    <row r="1017" spans="1:11" s="58" customFormat="1" ht="14.85" customHeight="1" x14ac:dyDescent="0.15">
      <c r="A1017" s="154">
        <v>-395881</v>
      </c>
      <c r="B1017" s="155">
        <v>119</v>
      </c>
      <c r="C1017" s="154">
        <v>262</v>
      </c>
      <c r="D1017" s="156" t="s">
        <v>410</v>
      </c>
      <c r="E1017" s="157" t="s">
        <v>412</v>
      </c>
      <c r="F1017" s="157" t="s">
        <v>416</v>
      </c>
      <c r="G1017" s="158">
        <v>1.1351199999999999</v>
      </c>
      <c r="H1017" s="159">
        <v>-3</v>
      </c>
      <c r="I1017" s="159">
        <v>0</v>
      </c>
      <c r="J1017" s="158">
        <v>17.39359</v>
      </c>
      <c r="K1017" s="157" t="s">
        <v>411</v>
      </c>
    </row>
    <row r="1018" spans="1:11" s="58" customFormat="1" ht="14.85" customHeight="1" x14ac:dyDescent="0.15">
      <c r="A1018" s="154">
        <v>-395881</v>
      </c>
      <c r="B1018" s="155">
        <v>119</v>
      </c>
      <c r="C1018" s="154">
        <v>262</v>
      </c>
      <c r="D1018" s="156" t="s">
        <v>410</v>
      </c>
      <c r="E1018" s="157" t="s">
        <v>412</v>
      </c>
      <c r="F1018" s="157" t="s">
        <v>416</v>
      </c>
      <c r="G1018" s="158">
        <v>24.952059999999999</v>
      </c>
      <c r="H1018" s="159">
        <v>-3</v>
      </c>
      <c r="I1018" s="159">
        <v>1</v>
      </c>
      <c r="J1018" s="158">
        <v>44.955629999999999</v>
      </c>
      <c r="K1018" s="157" t="s">
        <v>408</v>
      </c>
    </row>
    <row r="1019" spans="1:11" s="58" customFormat="1" ht="14.85" customHeight="1" x14ac:dyDescent="0.15">
      <c r="A1019" s="154">
        <v>-395881</v>
      </c>
      <c r="B1019" s="155">
        <v>119</v>
      </c>
      <c r="C1019" s="154">
        <v>262</v>
      </c>
      <c r="D1019" s="156" t="s">
        <v>410</v>
      </c>
      <c r="E1019" s="157" t="s">
        <v>417</v>
      </c>
      <c r="F1019" s="157" t="s">
        <v>418</v>
      </c>
      <c r="G1019" s="158">
        <v>2.0911200000000001</v>
      </c>
      <c r="H1019" s="159">
        <v>-2</v>
      </c>
      <c r="I1019" s="159">
        <v>-1</v>
      </c>
      <c r="J1019" s="158">
        <v>5.4155600000000002</v>
      </c>
      <c r="K1019" s="157" t="s">
        <v>411</v>
      </c>
    </row>
    <row r="1020" spans="1:11" s="58" customFormat="1" ht="14.85" customHeight="1" x14ac:dyDescent="0.15">
      <c r="A1020" s="154">
        <v>-395881</v>
      </c>
      <c r="B1020" s="155">
        <v>119</v>
      </c>
      <c r="C1020" s="154">
        <v>262</v>
      </c>
      <c r="D1020" s="156" t="s">
        <v>410</v>
      </c>
      <c r="E1020" s="157" t="s">
        <v>417</v>
      </c>
      <c r="F1020" s="157" t="s">
        <v>418</v>
      </c>
      <c r="G1020" s="158">
        <v>6.5406199999999997</v>
      </c>
      <c r="H1020" s="159">
        <v>-1</v>
      </c>
      <c r="I1020" s="159">
        <v>-1</v>
      </c>
      <c r="J1020" s="158">
        <v>11.8071</v>
      </c>
      <c r="K1020" s="157" t="s">
        <v>408</v>
      </c>
    </row>
    <row r="1021" spans="1:11" s="58" customFormat="1" ht="14.85" customHeight="1" x14ac:dyDescent="0.15">
      <c r="A1021" s="154">
        <v>-395881</v>
      </c>
      <c r="B1021" s="155">
        <v>119</v>
      </c>
      <c r="C1021" s="154">
        <v>262</v>
      </c>
      <c r="D1021" s="156" t="s">
        <v>410</v>
      </c>
      <c r="E1021" s="157" t="s">
        <v>417</v>
      </c>
      <c r="F1021" s="157" t="s">
        <v>407</v>
      </c>
      <c r="G1021" s="158">
        <v>-0.16919000000000001</v>
      </c>
      <c r="H1021" s="159">
        <v>-5</v>
      </c>
      <c r="I1021" s="159">
        <v>0</v>
      </c>
      <c r="J1021" s="158">
        <v>2.0528900000000001</v>
      </c>
      <c r="K1021" s="157" t="s">
        <v>411</v>
      </c>
    </row>
    <row r="1022" spans="1:11" s="58" customFormat="1" ht="14.85" customHeight="1" x14ac:dyDescent="0.15">
      <c r="A1022" s="154">
        <v>-395881</v>
      </c>
      <c r="B1022" s="155">
        <v>119</v>
      </c>
      <c r="C1022" s="154">
        <v>262</v>
      </c>
      <c r="D1022" s="156" t="s">
        <v>410</v>
      </c>
      <c r="E1022" s="157" t="s">
        <v>417</v>
      </c>
      <c r="F1022" s="157" t="s">
        <v>407</v>
      </c>
      <c r="G1022" s="158">
        <v>-6.1190199999999999</v>
      </c>
      <c r="H1022" s="159">
        <v>0</v>
      </c>
      <c r="I1022" s="159">
        <v>0</v>
      </c>
      <c r="J1022" s="158">
        <v>10.32743</v>
      </c>
      <c r="K1022" s="157" t="s">
        <v>408</v>
      </c>
    </row>
    <row r="1023" spans="1:11" s="58" customFormat="1" ht="14.85" customHeight="1" x14ac:dyDescent="0.15">
      <c r="A1023" s="154">
        <v>-395881</v>
      </c>
      <c r="B1023" s="155">
        <v>119</v>
      </c>
      <c r="C1023" s="154">
        <v>262</v>
      </c>
      <c r="D1023" s="156" t="s">
        <v>410</v>
      </c>
      <c r="E1023" s="157" t="s">
        <v>419</v>
      </c>
      <c r="F1023" s="157" t="s">
        <v>414</v>
      </c>
      <c r="G1023" s="158">
        <v>-0.72772999999999999</v>
      </c>
      <c r="H1023" s="159">
        <v>-9</v>
      </c>
      <c r="I1023" s="159">
        <v>1</v>
      </c>
      <c r="J1023" s="158">
        <v>289.96755999999999</v>
      </c>
      <c r="K1023" s="157" t="s">
        <v>411</v>
      </c>
    </row>
    <row r="1024" spans="1:11" s="58" customFormat="1" ht="14.85" customHeight="1" x14ac:dyDescent="0.15">
      <c r="A1024" s="154">
        <v>-395881</v>
      </c>
      <c r="B1024" s="155">
        <v>119</v>
      </c>
      <c r="C1024" s="154">
        <v>262</v>
      </c>
      <c r="D1024" s="156" t="s">
        <v>410</v>
      </c>
      <c r="E1024" s="157" t="s">
        <v>419</v>
      </c>
      <c r="F1024" s="157" t="s">
        <v>414</v>
      </c>
      <c r="G1024" s="158">
        <v>30.72804</v>
      </c>
      <c r="H1024" s="159">
        <v>-2</v>
      </c>
      <c r="I1024" s="159">
        <v>1</v>
      </c>
      <c r="J1024" s="158">
        <v>220.32697999999999</v>
      </c>
      <c r="K1024" s="157" t="s">
        <v>408</v>
      </c>
    </row>
    <row r="1025" spans="1:11" s="58" customFormat="1" ht="14.85" customHeight="1" x14ac:dyDescent="0.15">
      <c r="A1025" s="154">
        <v>-395880</v>
      </c>
      <c r="B1025" s="155">
        <v>120</v>
      </c>
      <c r="C1025" s="154">
        <v>262</v>
      </c>
      <c r="D1025" s="156" t="s">
        <v>410</v>
      </c>
      <c r="E1025" s="157" t="s">
        <v>412</v>
      </c>
      <c r="F1025" s="157" t="s">
        <v>407</v>
      </c>
      <c r="G1025" s="158">
        <v>0</v>
      </c>
      <c r="H1025" s="159">
        <v>-2</v>
      </c>
      <c r="I1025" s="159">
        <v>0</v>
      </c>
      <c r="J1025" s="158">
        <v>0</v>
      </c>
      <c r="K1025" s="157" t="s">
        <v>411</v>
      </c>
    </row>
    <row r="1026" spans="1:11" s="58" customFormat="1" ht="14.85" customHeight="1" x14ac:dyDescent="0.15">
      <c r="A1026" s="154">
        <v>-395880</v>
      </c>
      <c r="B1026" s="155">
        <v>120</v>
      </c>
      <c r="C1026" s="154">
        <v>262</v>
      </c>
      <c r="D1026" s="156" t="s">
        <v>410</v>
      </c>
      <c r="E1026" s="157" t="s">
        <v>412</v>
      </c>
      <c r="F1026" s="157" t="s">
        <v>407</v>
      </c>
      <c r="G1026" s="158">
        <v>-15.30246</v>
      </c>
      <c r="H1026" s="159">
        <v>-1</v>
      </c>
      <c r="I1026" s="159">
        <v>1</v>
      </c>
      <c r="J1026" s="158">
        <v>5.0000000000000002E-5</v>
      </c>
      <c r="K1026" s="157" t="s">
        <v>408</v>
      </c>
    </row>
    <row r="1027" spans="1:11" s="58" customFormat="1" ht="14.85" customHeight="1" x14ac:dyDescent="0.15">
      <c r="A1027" s="154">
        <v>-395880</v>
      </c>
      <c r="B1027" s="155">
        <v>120</v>
      </c>
      <c r="C1027" s="154">
        <v>262</v>
      </c>
      <c r="D1027" s="156" t="s">
        <v>410</v>
      </c>
      <c r="E1027" s="157" t="s">
        <v>412</v>
      </c>
      <c r="F1027" s="157" t="s">
        <v>413</v>
      </c>
      <c r="G1027" s="158">
        <v>102.24209999999999</v>
      </c>
      <c r="H1027" s="159">
        <v>1</v>
      </c>
      <c r="I1027" s="159">
        <v>2</v>
      </c>
      <c r="J1027" s="158">
        <v>513.58210999999994</v>
      </c>
      <c r="K1027" s="157" t="s">
        <v>408</v>
      </c>
    </row>
    <row r="1028" spans="1:11" s="58" customFormat="1" ht="14.85" customHeight="1" x14ac:dyDescent="0.15">
      <c r="A1028" s="154">
        <v>-395880</v>
      </c>
      <c r="B1028" s="155">
        <v>120</v>
      </c>
      <c r="C1028" s="154">
        <v>262</v>
      </c>
      <c r="D1028" s="156" t="s">
        <v>410</v>
      </c>
      <c r="E1028" s="157" t="s">
        <v>412</v>
      </c>
      <c r="F1028" s="157" t="s">
        <v>414</v>
      </c>
      <c r="G1028" s="158">
        <v>3.5015800000000001</v>
      </c>
      <c r="H1028" s="159">
        <v>0</v>
      </c>
      <c r="I1028" s="159">
        <v>2</v>
      </c>
      <c r="J1028" s="158">
        <v>49.539110000000001</v>
      </c>
      <c r="K1028" s="157" t="s">
        <v>411</v>
      </c>
    </row>
    <row r="1029" spans="1:11" s="58" customFormat="1" ht="14.85" customHeight="1" x14ac:dyDescent="0.15">
      <c r="A1029" s="154">
        <v>-395880</v>
      </c>
      <c r="B1029" s="155">
        <v>120</v>
      </c>
      <c r="C1029" s="154">
        <v>262</v>
      </c>
      <c r="D1029" s="156" t="s">
        <v>410</v>
      </c>
      <c r="E1029" s="157" t="s">
        <v>412</v>
      </c>
      <c r="F1029" s="157" t="s">
        <v>414</v>
      </c>
      <c r="G1029" s="158">
        <v>11.122769999999999</v>
      </c>
      <c r="H1029" s="159">
        <v>-5</v>
      </c>
      <c r="I1029" s="159">
        <v>0</v>
      </c>
      <c r="J1029" s="158">
        <v>50.411180000000002</v>
      </c>
      <c r="K1029" s="157" t="s">
        <v>408</v>
      </c>
    </row>
    <row r="1030" spans="1:11" s="58" customFormat="1" ht="14.85" customHeight="1" x14ac:dyDescent="0.15">
      <c r="A1030" s="154">
        <v>-395880</v>
      </c>
      <c r="B1030" s="155">
        <v>120</v>
      </c>
      <c r="C1030" s="154">
        <v>262</v>
      </c>
      <c r="D1030" s="156" t="s">
        <v>410</v>
      </c>
      <c r="E1030" s="157" t="s">
        <v>412</v>
      </c>
      <c r="F1030" s="157" t="s">
        <v>415</v>
      </c>
      <c r="G1030" s="158">
        <v>0.96</v>
      </c>
      <c r="H1030" s="159">
        <v>0</v>
      </c>
      <c r="I1030" s="159">
        <v>0</v>
      </c>
      <c r="J1030" s="158">
        <v>0.96</v>
      </c>
      <c r="K1030" s="157" t="s">
        <v>411</v>
      </c>
    </row>
    <row r="1031" spans="1:11" s="58" customFormat="1" ht="14.85" customHeight="1" x14ac:dyDescent="0.15">
      <c r="A1031" s="154">
        <v>-395880</v>
      </c>
      <c r="B1031" s="155">
        <v>120</v>
      </c>
      <c r="C1031" s="154">
        <v>262</v>
      </c>
      <c r="D1031" s="156" t="s">
        <v>410</v>
      </c>
      <c r="E1031" s="157" t="s">
        <v>412</v>
      </c>
      <c r="F1031" s="157" t="s">
        <v>415</v>
      </c>
      <c r="G1031" s="158">
        <v>49.06</v>
      </c>
      <c r="H1031" s="159">
        <v>0</v>
      </c>
      <c r="I1031" s="159">
        <v>0</v>
      </c>
      <c r="J1031" s="158">
        <v>50.06</v>
      </c>
      <c r="K1031" s="157" t="s">
        <v>408</v>
      </c>
    </row>
    <row r="1032" spans="1:11" s="58" customFormat="1" ht="14.85" customHeight="1" x14ac:dyDescent="0.15">
      <c r="A1032" s="154">
        <v>-395880</v>
      </c>
      <c r="B1032" s="155">
        <v>120</v>
      </c>
      <c r="C1032" s="154">
        <v>262</v>
      </c>
      <c r="D1032" s="156" t="s">
        <v>410</v>
      </c>
      <c r="E1032" s="157" t="s">
        <v>412</v>
      </c>
      <c r="F1032" s="157" t="s">
        <v>416</v>
      </c>
      <c r="G1032" s="158">
        <v>20.684999999999999</v>
      </c>
      <c r="H1032" s="159">
        <v>0</v>
      </c>
      <c r="I1032" s="159">
        <v>0</v>
      </c>
      <c r="J1032" s="158">
        <v>20.684999999999999</v>
      </c>
      <c r="K1032" s="157" t="s">
        <v>411</v>
      </c>
    </row>
    <row r="1033" spans="1:11" s="58" customFormat="1" ht="14.85" customHeight="1" x14ac:dyDescent="0.15">
      <c r="A1033" s="154">
        <v>-395880</v>
      </c>
      <c r="B1033" s="155">
        <v>120</v>
      </c>
      <c r="C1033" s="154">
        <v>262</v>
      </c>
      <c r="D1033" s="156" t="s">
        <v>410</v>
      </c>
      <c r="E1033" s="157" t="s">
        <v>412</v>
      </c>
      <c r="F1033" s="157" t="s">
        <v>416</v>
      </c>
      <c r="G1033" s="158">
        <v>31.025099999999998</v>
      </c>
      <c r="H1033" s="159">
        <v>0</v>
      </c>
      <c r="I1033" s="159">
        <v>0</v>
      </c>
      <c r="J1033" s="158">
        <v>31.025099999999998</v>
      </c>
      <c r="K1033" s="157" t="s">
        <v>408</v>
      </c>
    </row>
    <row r="1034" spans="1:11" s="58" customFormat="1" ht="14.85" customHeight="1" x14ac:dyDescent="0.15">
      <c r="A1034" s="154">
        <v>-395880</v>
      </c>
      <c r="B1034" s="155">
        <v>120</v>
      </c>
      <c r="C1034" s="154">
        <v>262</v>
      </c>
      <c r="D1034" s="156" t="s">
        <v>410</v>
      </c>
      <c r="E1034" s="157" t="s">
        <v>417</v>
      </c>
      <c r="F1034" s="157" t="s">
        <v>418</v>
      </c>
      <c r="G1034" s="158">
        <v>2.3199999999999998</v>
      </c>
      <c r="H1034" s="159">
        <v>0</v>
      </c>
      <c r="I1034" s="159">
        <v>0</v>
      </c>
      <c r="J1034" s="158">
        <v>3.52</v>
      </c>
      <c r="K1034" s="157" t="s">
        <v>411</v>
      </c>
    </row>
    <row r="1035" spans="1:11" s="58" customFormat="1" ht="14.85" customHeight="1" x14ac:dyDescent="0.15">
      <c r="A1035" s="154">
        <v>-395880</v>
      </c>
      <c r="B1035" s="155">
        <v>120</v>
      </c>
      <c r="C1035" s="154">
        <v>262</v>
      </c>
      <c r="D1035" s="156" t="s">
        <v>410</v>
      </c>
      <c r="E1035" s="157" t="s">
        <v>417</v>
      </c>
      <c r="F1035" s="157" t="s">
        <v>418</v>
      </c>
      <c r="G1035" s="158">
        <v>-5.6245900000000004</v>
      </c>
      <c r="H1035" s="159">
        <v>-1</v>
      </c>
      <c r="I1035" s="159">
        <v>0</v>
      </c>
      <c r="J1035" s="158">
        <v>0.45</v>
      </c>
      <c r="K1035" s="157" t="s">
        <v>408</v>
      </c>
    </row>
    <row r="1036" spans="1:11" s="58" customFormat="1" ht="14.85" customHeight="1" x14ac:dyDescent="0.15">
      <c r="A1036" s="154">
        <v>-395880</v>
      </c>
      <c r="B1036" s="155">
        <v>120</v>
      </c>
      <c r="C1036" s="154">
        <v>262</v>
      </c>
      <c r="D1036" s="156" t="s">
        <v>410</v>
      </c>
      <c r="E1036" s="157" t="s">
        <v>417</v>
      </c>
      <c r="F1036" s="157" t="s">
        <v>407</v>
      </c>
      <c r="G1036" s="158">
        <v>0.46117999999999998</v>
      </c>
      <c r="H1036" s="159">
        <v>1</v>
      </c>
      <c r="I1036" s="159">
        <v>1</v>
      </c>
      <c r="J1036" s="158">
        <v>0.70118000000000003</v>
      </c>
      <c r="K1036" s="157" t="s">
        <v>411</v>
      </c>
    </row>
    <row r="1037" spans="1:11" s="58" customFormat="1" ht="14.85" customHeight="1" x14ac:dyDescent="0.15">
      <c r="A1037" s="154">
        <v>-395880</v>
      </c>
      <c r="B1037" s="155">
        <v>120</v>
      </c>
      <c r="C1037" s="154">
        <v>262</v>
      </c>
      <c r="D1037" s="156" t="s">
        <v>410</v>
      </c>
      <c r="E1037" s="157" t="s">
        <v>417</v>
      </c>
      <c r="F1037" s="157" t="s">
        <v>407</v>
      </c>
      <c r="G1037" s="158">
        <v>-2.3444099999999999</v>
      </c>
      <c r="H1037" s="159">
        <v>0</v>
      </c>
      <c r="I1037" s="159">
        <v>0</v>
      </c>
      <c r="J1037" s="158">
        <v>0.56225000000000003</v>
      </c>
      <c r="K1037" s="157" t="s">
        <v>408</v>
      </c>
    </row>
    <row r="1038" spans="1:11" s="58" customFormat="1" ht="14.85" customHeight="1" x14ac:dyDescent="0.15">
      <c r="A1038" s="154">
        <v>-395880</v>
      </c>
      <c r="B1038" s="155">
        <v>120</v>
      </c>
      <c r="C1038" s="154">
        <v>262</v>
      </c>
      <c r="D1038" s="156" t="s">
        <v>410</v>
      </c>
      <c r="E1038" s="157" t="s">
        <v>419</v>
      </c>
      <c r="F1038" s="157" t="s">
        <v>414</v>
      </c>
      <c r="G1038" s="158">
        <v>-14.442920000000001</v>
      </c>
      <c r="H1038" s="159">
        <v>0</v>
      </c>
      <c r="I1038" s="159">
        <v>1</v>
      </c>
      <c r="J1038" s="158">
        <v>135.45032</v>
      </c>
      <c r="K1038" s="157" t="s">
        <v>411</v>
      </c>
    </row>
    <row r="1039" spans="1:11" s="58" customFormat="1" ht="14.85" customHeight="1" x14ac:dyDescent="0.15">
      <c r="A1039" s="154">
        <v>-395880</v>
      </c>
      <c r="B1039" s="155">
        <v>120</v>
      </c>
      <c r="C1039" s="154">
        <v>262</v>
      </c>
      <c r="D1039" s="156" t="s">
        <v>410</v>
      </c>
      <c r="E1039" s="157" t="s">
        <v>419</v>
      </c>
      <c r="F1039" s="157" t="s">
        <v>414</v>
      </c>
      <c r="G1039" s="158">
        <v>56.052</v>
      </c>
      <c r="H1039" s="159">
        <v>-1</v>
      </c>
      <c r="I1039" s="159">
        <v>0</v>
      </c>
      <c r="J1039" s="158">
        <v>110.94392000000001</v>
      </c>
      <c r="K1039" s="157" t="s">
        <v>408</v>
      </c>
    </row>
    <row r="1040" spans="1:11" s="58" customFormat="1" ht="14.85" customHeight="1" x14ac:dyDescent="0.15">
      <c r="A1040" s="154">
        <v>-395879</v>
      </c>
      <c r="B1040" s="155">
        <v>121</v>
      </c>
      <c r="C1040" s="154">
        <v>262</v>
      </c>
      <c r="D1040" s="156" t="s">
        <v>410</v>
      </c>
      <c r="E1040" s="157" t="s">
        <v>412</v>
      </c>
      <c r="F1040" s="157" t="s">
        <v>407</v>
      </c>
      <c r="G1040" s="158">
        <v>0.75143000000000004</v>
      </c>
      <c r="H1040" s="159">
        <v>-3</v>
      </c>
      <c r="I1040" s="159">
        <v>1</v>
      </c>
      <c r="J1040" s="158">
        <v>1.3077099999999999</v>
      </c>
      <c r="K1040" s="157" t="s">
        <v>411</v>
      </c>
    </row>
    <row r="1041" spans="1:11" s="58" customFormat="1" ht="14.85" customHeight="1" x14ac:dyDescent="0.15">
      <c r="A1041" s="154">
        <v>-395879</v>
      </c>
      <c r="B1041" s="155">
        <v>121</v>
      </c>
      <c r="C1041" s="154">
        <v>262</v>
      </c>
      <c r="D1041" s="156" t="s">
        <v>410</v>
      </c>
      <c r="E1041" s="157" t="s">
        <v>412</v>
      </c>
      <c r="F1041" s="157" t="s">
        <v>407</v>
      </c>
      <c r="G1041" s="158">
        <v>-16.34873</v>
      </c>
      <c r="H1041" s="159">
        <v>-4</v>
      </c>
      <c r="I1041" s="159">
        <v>1</v>
      </c>
      <c r="J1041" s="158">
        <v>35.500860000000003</v>
      </c>
      <c r="K1041" s="157" t="s">
        <v>408</v>
      </c>
    </row>
    <row r="1042" spans="1:11" s="58" customFormat="1" ht="14.85" customHeight="1" x14ac:dyDescent="0.15">
      <c r="A1042" s="154">
        <v>-395879</v>
      </c>
      <c r="B1042" s="155">
        <v>121</v>
      </c>
      <c r="C1042" s="154">
        <v>262</v>
      </c>
      <c r="D1042" s="156" t="s">
        <v>410</v>
      </c>
      <c r="E1042" s="157" t="s">
        <v>412</v>
      </c>
      <c r="F1042" s="157" t="s">
        <v>413</v>
      </c>
      <c r="G1042" s="158">
        <v>179.75597999999999</v>
      </c>
      <c r="H1042" s="159">
        <v>0</v>
      </c>
      <c r="I1042" s="159">
        <v>1</v>
      </c>
      <c r="J1042" s="158">
        <v>475.05601000000001</v>
      </c>
      <c r="K1042" s="157" t="s">
        <v>408</v>
      </c>
    </row>
    <row r="1043" spans="1:11" s="58" customFormat="1" ht="14.85" customHeight="1" x14ac:dyDescent="0.15">
      <c r="A1043" s="154">
        <v>-395879</v>
      </c>
      <c r="B1043" s="155">
        <v>121</v>
      </c>
      <c r="C1043" s="154">
        <v>262</v>
      </c>
      <c r="D1043" s="156" t="s">
        <v>410</v>
      </c>
      <c r="E1043" s="157" t="s">
        <v>412</v>
      </c>
      <c r="F1043" s="157" t="s">
        <v>414</v>
      </c>
      <c r="G1043" s="158">
        <v>-20.578199999999999</v>
      </c>
      <c r="H1043" s="159">
        <v>-4</v>
      </c>
      <c r="I1043" s="159">
        <v>1</v>
      </c>
      <c r="J1043" s="158">
        <v>67.077299999999994</v>
      </c>
      <c r="K1043" s="157" t="s">
        <v>411</v>
      </c>
    </row>
    <row r="1044" spans="1:11" s="58" customFormat="1" ht="14.85" customHeight="1" x14ac:dyDescent="0.15">
      <c r="A1044" s="154">
        <v>-395879</v>
      </c>
      <c r="B1044" s="155">
        <v>121</v>
      </c>
      <c r="C1044" s="154">
        <v>262</v>
      </c>
      <c r="D1044" s="156" t="s">
        <v>410</v>
      </c>
      <c r="E1044" s="157" t="s">
        <v>412</v>
      </c>
      <c r="F1044" s="157" t="s">
        <v>414</v>
      </c>
      <c r="G1044" s="158">
        <v>-19.95215</v>
      </c>
      <c r="H1044" s="159">
        <v>-6</v>
      </c>
      <c r="I1044" s="159">
        <v>0</v>
      </c>
      <c r="J1044" s="158">
        <v>99.324960000000004</v>
      </c>
      <c r="K1044" s="157" t="s">
        <v>408</v>
      </c>
    </row>
    <row r="1045" spans="1:11" s="58" customFormat="1" ht="14.85" customHeight="1" x14ac:dyDescent="0.15">
      <c r="A1045" s="154">
        <v>-395879</v>
      </c>
      <c r="B1045" s="155">
        <v>121</v>
      </c>
      <c r="C1045" s="154">
        <v>262</v>
      </c>
      <c r="D1045" s="156" t="s">
        <v>410</v>
      </c>
      <c r="E1045" s="157" t="s">
        <v>412</v>
      </c>
      <c r="F1045" s="157" t="s">
        <v>415</v>
      </c>
      <c r="G1045" s="158">
        <v>1.1200000000000001</v>
      </c>
      <c r="H1045" s="159">
        <v>0</v>
      </c>
      <c r="I1045" s="159">
        <v>0</v>
      </c>
      <c r="J1045" s="158">
        <v>2.6</v>
      </c>
      <c r="K1045" s="157" t="s">
        <v>411</v>
      </c>
    </row>
    <row r="1046" spans="1:11" s="58" customFormat="1" ht="14.85" customHeight="1" x14ac:dyDescent="0.15">
      <c r="A1046" s="154">
        <v>-395879</v>
      </c>
      <c r="B1046" s="155">
        <v>121</v>
      </c>
      <c r="C1046" s="154">
        <v>262</v>
      </c>
      <c r="D1046" s="156" t="s">
        <v>410</v>
      </c>
      <c r="E1046" s="157" t="s">
        <v>412</v>
      </c>
      <c r="F1046" s="157" t="s">
        <v>415</v>
      </c>
      <c r="G1046" s="158">
        <v>61.48</v>
      </c>
      <c r="H1046" s="159">
        <v>0</v>
      </c>
      <c r="I1046" s="159">
        <v>0</v>
      </c>
      <c r="J1046" s="158">
        <v>61.7</v>
      </c>
      <c r="K1046" s="157" t="s">
        <v>408</v>
      </c>
    </row>
    <row r="1047" spans="1:11" s="58" customFormat="1" ht="14.85" customHeight="1" x14ac:dyDescent="0.15">
      <c r="A1047" s="154">
        <v>-395879</v>
      </c>
      <c r="B1047" s="155">
        <v>121</v>
      </c>
      <c r="C1047" s="154">
        <v>262</v>
      </c>
      <c r="D1047" s="156" t="s">
        <v>410</v>
      </c>
      <c r="E1047" s="157" t="s">
        <v>412</v>
      </c>
      <c r="F1047" s="157" t="s">
        <v>416</v>
      </c>
      <c r="G1047" s="158">
        <v>20.892959999999999</v>
      </c>
      <c r="H1047" s="159">
        <v>0</v>
      </c>
      <c r="I1047" s="159">
        <v>0</v>
      </c>
      <c r="J1047" s="158">
        <v>20.892959999999999</v>
      </c>
      <c r="K1047" s="157" t="s">
        <v>411</v>
      </c>
    </row>
    <row r="1048" spans="1:11" s="58" customFormat="1" ht="14.85" customHeight="1" x14ac:dyDescent="0.15">
      <c r="A1048" s="154">
        <v>-395879</v>
      </c>
      <c r="B1048" s="155">
        <v>121</v>
      </c>
      <c r="C1048" s="154">
        <v>262</v>
      </c>
      <c r="D1048" s="156" t="s">
        <v>410</v>
      </c>
      <c r="E1048" s="157" t="s">
        <v>412</v>
      </c>
      <c r="F1048" s="157" t="s">
        <v>416</v>
      </c>
      <c r="G1048" s="158">
        <v>76.300690000000003</v>
      </c>
      <c r="H1048" s="159">
        <v>-1</v>
      </c>
      <c r="I1048" s="159">
        <v>0</v>
      </c>
      <c r="J1048" s="158">
        <v>104.09759</v>
      </c>
      <c r="K1048" s="157" t="s">
        <v>408</v>
      </c>
    </row>
    <row r="1049" spans="1:11" s="58" customFormat="1" ht="14.85" customHeight="1" x14ac:dyDescent="0.15">
      <c r="A1049" s="154">
        <v>-395879</v>
      </c>
      <c r="B1049" s="155">
        <v>121</v>
      </c>
      <c r="C1049" s="154">
        <v>262</v>
      </c>
      <c r="D1049" s="156" t="s">
        <v>410</v>
      </c>
      <c r="E1049" s="157" t="s">
        <v>417</v>
      </c>
      <c r="F1049" s="157" t="s">
        <v>418</v>
      </c>
      <c r="G1049" s="158">
        <v>5.3</v>
      </c>
      <c r="H1049" s="159">
        <v>0</v>
      </c>
      <c r="I1049" s="159">
        <v>0</v>
      </c>
      <c r="J1049" s="158">
        <v>5.3</v>
      </c>
      <c r="K1049" s="157" t="s">
        <v>411</v>
      </c>
    </row>
    <row r="1050" spans="1:11" s="58" customFormat="1" ht="14.85" customHeight="1" x14ac:dyDescent="0.15">
      <c r="A1050" s="154">
        <v>-395879</v>
      </c>
      <c r="B1050" s="155">
        <v>121</v>
      </c>
      <c r="C1050" s="154">
        <v>262</v>
      </c>
      <c r="D1050" s="156" t="s">
        <v>410</v>
      </c>
      <c r="E1050" s="157" t="s">
        <v>417</v>
      </c>
      <c r="F1050" s="157" t="s">
        <v>418</v>
      </c>
      <c r="G1050" s="158">
        <v>25.174219999999998</v>
      </c>
      <c r="H1050" s="159">
        <v>1</v>
      </c>
      <c r="I1050" s="159">
        <v>1</v>
      </c>
      <c r="J1050" s="158">
        <v>25.174219999999998</v>
      </c>
      <c r="K1050" s="157" t="s">
        <v>408</v>
      </c>
    </row>
    <row r="1051" spans="1:11" s="58" customFormat="1" ht="14.85" customHeight="1" x14ac:dyDescent="0.15">
      <c r="A1051" s="154">
        <v>-395879</v>
      </c>
      <c r="B1051" s="155">
        <v>121</v>
      </c>
      <c r="C1051" s="154">
        <v>262</v>
      </c>
      <c r="D1051" s="156" t="s">
        <v>410</v>
      </c>
      <c r="E1051" s="157" t="s">
        <v>417</v>
      </c>
      <c r="F1051" s="157" t="s">
        <v>407</v>
      </c>
      <c r="G1051" s="158">
        <v>-9.0799999999999995E-3</v>
      </c>
      <c r="H1051" s="159">
        <v>0</v>
      </c>
      <c r="I1051" s="159">
        <v>0</v>
      </c>
      <c r="J1051" s="158">
        <v>1.8919999999999999E-2</v>
      </c>
      <c r="K1051" s="157" t="s">
        <v>411</v>
      </c>
    </row>
    <row r="1052" spans="1:11" s="58" customFormat="1" ht="14.85" customHeight="1" x14ac:dyDescent="0.15">
      <c r="A1052" s="154">
        <v>-395879</v>
      </c>
      <c r="B1052" s="155">
        <v>121</v>
      </c>
      <c r="C1052" s="154">
        <v>262</v>
      </c>
      <c r="D1052" s="156" t="s">
        <v>410</v>
      </c>
      <c r="E1052" s="157" t="s">
        <v>417</v>
      </c>
      <c r="F1052" s="157" t="s">
        <v>407</v>
      </c>
      <c r="G1052" s="158">
        <v>88.081860000000006</v>
      </c>
      <c r="H1052" s="159">
        <v>1</v>
      </c>
      <c r="I1052" s="159">
        <v>1</v>
      </c>
      <c r="J1052" s="158">
        <v>88.109859999999998</v>
      </c>
      <c r="K1052" s="157" t="s">
        <v>408</v>
      </c>
    </row>
    <row r="1053" spans="1:11" s="58" customFormat="1" ht="14.85" customHeight="1" x14ac:dyDescent="0.15">
      <c r="A1053" s="154">
        <v>-395879</v>
      </c>
      <c r="B1053" s="155">
        <v>121</v>
      </c>
      <c r="C1053" s="154">
        <v>262</v>
      </c>
      <c r="D1053" s="156" t="s">
        <v>410</v>
      </c>
      <c r="E1053" s="157" t="s">
        <v>419</v>
      </c>
      <c r="F1053" s="157" t="s">
        <v>414</v>
      </c>
      <c r="G1053" s="158">
        <v>37.250419999999998</v>
      </c>
      <c r="H1053" s="159">
        <v>0</v>
      </c>
      <c r="I1053" s="159">
        <v>1</v>
      </c>
      <c r="J1053" s="158">
        <v>204.61153999999999</v>
      </c>
      <c r="K1053" s="157" t="s">
        <v>411</v>
      </c>
    </row>
    <row r="1054" spans="1:11" s="58" customFormat="1" ht="14.85" customHeight="1" x14ac:dyDescent="0.15">
      <c r="A1054" s="154">
        <v>-395879</v>
      </c>
      <c r="B1054" s="155">
        <v>121</v>
      </c>
      <c r="C1054" s="154">
        <v>262</v>
      </c>
      <c r="D1054" s="156" t="s">
        <v>410</v>
      </c>
      <c r="E1054" s="157" t="s">
        <v>419</v>
      </c>
      <c r="F1054" s="157" t="s">
        <v>414</v>
      </c>
      <c r="G1054" s="158">
        <v>10.643969999999999</v>
      </c>
      <c r="H1054" s="159">
        <v>0</v>
      </c>
      <c r="I1054" s="159">
        <v>0</v>
      </c>
      <c r="J1054" s="158">
        <v>150.69309000000001</v>
      </c>
      <c r="K1054" s="157" t="s">
        <v>408</v>
      </c>
    </row>
    <row r="1055" spans="1:11" s="58" customFormat="1" ht="14.85" customHeight="1" x14ac:dyDescent="0.15">
      <c r="A1055" s="154">
        <v>-395874</v>
      </c>
      <c r="B1055" s="155">
        <v>126</v>
      </c>
      <c r="C1055" s="154">
        <v>262</v>
      </c>
      <c r="D1055" s="156" t="s">
        <v>410</v>
      </c>
      <c r="E1055" s="157" t="s">
        <v>412</v>
      </c>
      <c r="F1055" s="157" t="s">
        <v>407</v>
      </c>
      <c r="G1055" s="158">
        <v>-5.9990000000000002E-2</v>
      </c>
      <c r="H1055" s="159">
        <v>-2</v>
      </c>
      <c r="I1055" s="159">
        <v>0</v>
      </c>
      <c r="J1055" s="158">
        <v>0</v>
      </c>
      <c r="K1055" s="157" t="s">
        <v>411</v>
      </c>
    </row>
    <row r="1056" spans="1:11" s="58" customFormat="1" ht="14.85" customHeight="1" x14ac:dyDescent="0.15">
      <c r="A1056" s="154">
        <v>-395874</v>
      </c>
      <c r="B1056" s="155">
        <v>126</v>
      </c>
      <c r="C1056" s="154">
        <v>262</v>
      </c>
      <c r="D1056" s="156" t="s">
        <v>410</v>
      </c>
      <c r="E1056" s="157" t="s">
        <v>412</v>
      </c>
      <c r="F1056" s="157" t="s">
        <v>407</v>
      </c>
      <c r="G1056" s="158">
        <v>-4</v>
      </c>
      <c r="H1056" s="159">
        <v>1</v>
      </c>
      <c r="I1056" s="159">
        <v>1</v>
      </c>
      <c r="J1056" s="158">
        <v>0</v>
      </c>
      <c r="K1056" s="157" t="s">
        <v>408</v>
      </c>
    </row>
    <row r="1057" spans="1:11" s="58" customFormat="1" ht="14.85" customHeight="1" x14ac:dyDescent="0.15">
      <c r="A1057" s="154">
        <v>-395874</v>
      </c>
      <c r="B1057" s="155">
        <v>126</v>
      </c>
      <c r="C1057" s="154">
        <v>262</v>
      </c>
      <c r="D1057" s="156" t="s">
        <v>410</v>
      </c>
      <c r="E1057" s="157" t="s">
        <v>412</v>
      </c>
      <c r="F1057" s="157" t="s">
        <v>413</v>
      </c>
      <c r="G1057" s="158">
        <v>122.45753000000001</v>
      </c>
      <c r="H1057" s="159">
        <v>2</v>
      </c>
      <c r="I1057" s="159">
        <v>2</v>
      </c>
      <c r="J1057" s="158">
        <v>733.37284999999997</v>
      </c>
      <c r="K1057" s="157" t="s">
        <v>408</v>
      </c>
    </row>
    <row r="1058" spans="1:11" s="58" customFormat="1" ht="14.85" customHeight="1" x14ac:dyDescent="0.15">
      <c r="A1058" s="154">
        <v>-395874</v>
      </c>
      <c r="B1058" s="155">
        <v>126</v>
      </c>
      <c r="C1058" s="154">
        <v>262</v>
      </c>
      <c r="D1058" s="156" t="s">
        <v>410</v>
      </c>
      <c r="E1058" s="157" t="s">
        <v>412</v>
      </c>
      <c r="F1058" s="157" t="s">
        <v>414</v>
      </c>
      <c r="G1058" s="158">
        <v>19.073699999999999</v>
      </c>
      <c r="H1058" s="159">
        <v>2</v>
      </c>
      <c r="I1058" s="159">
        <v>2</v>
      </c>
      <c r="J1058" s="158">
        <v>32.6937</v>
      </c>
      <c r="K1058" s="157" t="s">
        <v>411</v>
      </c>
    </row>
    <row r="1059" spans="1:11" s="58" customFormat="1" ht="14.85" customHeight="1" x14ac:dyDescent="0.15">
      <c r="A1059" s="154">
        <v>-395874</v>
      </c>
      <c r="B1059" s="155">
        <v>126</v>
      </c>
      <c r="C1059" s="154">
        <v>262</v>
      </c>
      <c r="D1059" s="156" t="s">
        <v>410</v>
      </c>
      <c r="E1059" s="157" t="s">
        <v>412</v>
      </c>
      <c r="F1059" s="157" t="s">
        <v>414</v>
      </c>
      <c r="G1059" s="158">
        <v>12.135529999999999</v>
      </c>
      <c r="H1059" s="159">
        <v>0</v>
      </c>
      <c r="I1059" s="159">
        <v>0</v>
      </c>
      <c r="J1059" s="158">
        <v>29.166</v>
      </c>
      <c r="K1059" s="157" t="s">
        <v>408</v>
      </c>
    </row>
    <row r="1060" spans="1:11" s="58" customFormat="1" ht="14.85" customHeight="1" x14ac:dyDescent="0.15">
      <c r="A1060" s="154">
        <v>-395874</v>
      </c>
      <c r="B1060" s="155">
        <v>126</v>
      </c>
      <c r="C1060" s="154">
        <v>262</v>
      </c>
      <c r="D1060" s="156" t="s">
        <v>410</v>
      </c>
      <c r="E1060" s="157" t="s">
        <v>412</v>
      </c>
      <c r="F1060" s="157" t="s">
        <v>415</v>
      </c>
      <c r="G1060" s="158">
        <v>24.02</v>
      </c>
      <c r="H1060" s="159">
        <v>0</v>
      </c>
      <c r="I1060" s="159">
        <v>0</v>
      </c>
      <c r="J1060" s="158">
        <v>24.9</v>
      </c>
      <c r="K1060" s="157" t="s">
        <v>411</v>
      </c>
    </row>
    <row r="1061" spans="1:11" s="58" customFormat="1" ht="14.85" customHeight="1" x14ac:dyDescent="0.15">
      <c r="A1061" s="154">
        <v>-395874</v>
      </c>
      <c r="B1061" s="155">
        <v>126</v>
      </c>
      <c r="C1061" s="154">
        <v>262</v>
      </c>
      <c r="D1061" s="156" t="s">
        <v>410</v>
      </c>
      <c r="E1061" s="157" t="s">
        <v>412</v>
      </c>
      <c r="F1061" s="157" t="s">
        <v>415</v>
      </c>
      <c r="G1061" s="158">
        <v>50.32</v>
      </c>
      <c r="H1061" s="159">
        <v>0</v>
      </c>
      <c r="I1061" s="159">
        <v>0</v>
      </c>
      <c r="J1061" s="158">
        <v>50.32</v>
      </c>
      <c r="K1061" s="157" t="s">
        <v>408</v>
      </c>
    </row>
    <row r="1062" spans="1:11" s="58" customFormat="1" ht="14.85" customHeight="1" x14ac:dyDescent="0.15">
      <c r="A1062" s="154">
        <v>-395874</v>
      </c>
      <c r="B1062" s="155">
        <v>126</v>
      </c>
      <c r="C1062" s="154">
        <v>262</v>
      </c>
      <c r="D1062" s="156" t="s">
        <v>410</v>
      </c>
      <c r="E1062" s="157" t="s">
        <v>412</v>
      </c>
      <c r="F1062" s="157" t="s">
        <v>416</v>
      </c>
      <c r="G1062" s="158">
        <v>19.324999999999999</v>
      </c>
      <c r="H1062" s="159">
        <v>0</v>
      </c>
      <c r="I1062" s="159">
        <v>0</v>
      </c>
      <c r="J1062" s="158">
        <v>19.324999999999999</v>
      </c>
      <c r="K1062" s="157" t="s">
        <v>411</v>
      </c>
    </row>
    <row r="1063" spans="1:11" s="58" customFormat="1" ht="14.85" customHeight="1" x14ac:dyDescent="0.15">
      <c r="A1063" s="154">
        <v>-395874</v>
      </c>
      <c r="B1063" s="155">
        <v>126</v>
      </c>
      <c r="C1063" s="154">
        <v>262</v>
      </c>
      <c r="D1063" s="156" t="s">
        <v>410</v>
      </c>
      <c r="E1063" s="157" t="s">
        <v>412</v>
      </c>
      <c r="F1063" s="157" t="s">
        <v>416</v>
      </c>
      <c r="G1063" s="158">
        <v>-0.66242000000000001</v>
      </c>
      <c r="H1063" s="159">
        <v>-1</v>
      </c>
      <c r="I1063" s="159">
        <v>0</v>
      </c>
      <c r="J1063" s="158">
        <v>5.24864</v>
      </c>
      <c r="K1063" s="157" t="s">
        <v>408</v>
      </c>
    </row>
    <row r="1064" spans="1:11" s="58" customFormat="1" ht="14.85" customHeight="1" x14ac:dyDescent="0.15">
      <c r="A1064" s="154">
        <v>-395874</v>
      </c>
      <c r="B1064" s="155">
        <v>126</v>
      </c>
      <c r="C1064" s="154">
        <v>262</v>
      </c>
      <c r="D1064" s="156" t="s">
        <v>410</v>
      </c>
      <c r="E1064" s="157" t="s">
        <v>417</v>
      </c>
      <c r="F1064" s="157" t="s">
        <v>418</v>
      </c>
      <c r="G1064" s="158">
        <v>48.593420000000002</v>
      </c>
      <c r="H1064" s="159">
        <v>-1</v>
      </c>
      <c r="I1064" s="159">
        <v>0</v>
      </c>
      <c r="J1064" s="158">
        <v>49.696800000000003</v>
      </c>
      <c r="K1064" s="157" t="s">
        <v>411</v>
      </c>
    </row>
    <row r="1065" spans="1:11" s="58" customFormat="1" ht="14.85" customHeight="1" x14ac:dyDescent="0.15">
      <c r="A1065" s="154">
        <v>-395874</v>
      </c>
      <c r="B1065" s="155">
        <v>126</v>
      </c>
      <c r="C1065" s="154">
        <v>262</v>
      </c>
      <c r="D1065" s="156" t="s">
        <v>410</v>
      </c>
      <c r="E1065" s="157" t="s">
        <v>417</v>
      </c>
      <c r="F1065" s="157" t="s">
        <v>418</v>
      </c>
      <c r="G1065" s="158">
        <v>0.37991000000000003</v>
      </c>
      <c r="H1065" s="159">
        <v>0</v>
      </c>
      <c r="I1065" s="159">
        <v>1</v>
      </c>
      <c r="J1065" s="158">
        <v>0.89059999999999995</v>
      </c>
      <c r="K1065" s="157" t="s">
        <v>408</v>
      </c>
    </row>
    <row r="1066" spans="1:11" s="58" customFormat="1" ht="14.85" customHeight="1" x14ac:dyDescent="0.15">
      <c r="A1066" s="154">
        <v>-395874</v>
      </c>
      <c r="B1066" s="155">
        <v>126</v>
      </c>
      <c r="C1066" s="154">
        <v>262</v>
      </c>
      <c r="D1066" s="156" t="s">
        <v>410</v>
      </c>
      <c r="E1066" s="157" t="s">
        <v>417</v>
      </c>
      <c r="F1066" s="157" t="s">
        <v>407</v>
      </c>
      <c r="G1066" s="158">
        <v>-10.92245</v>
      </c>
      <c r="H1066" s="159">
        <v>-2</v>
      </c>
      <c r="I1066" s="159">
        <v>0</v>
      </c>
      <c r="J1066" s="158">
        <v>3.60799</v>
      </c>
      <c r="K1066" s="157" t="s">
        <v>411</v>
      </c>
    </row>
    <row r="1067" spans="1:11" s="58" customFormat="1" ht="14.85" customHeight="1" x14ac:dyDescent="0.15">
      <c r="A1067" s="154">
        <v>-395874</v>
      </c>
      <c r="B1067" s="155">
        <v>126</v>
      </c>
      <c r="C1067" s="154">
        <v>262</v>
      </c>
      <c r="D1067" s="156" t="s">
        <v>410</v>
      </c>
      <c r="E1067" s="157" t="s">
        <v>417</v>
      </c>
      <c r="F1067" s="157" t="s">
        <v>407</v>
      </c>
      <c r="G1067" s="158">
        <v>0.15534000000000001</v>
      </c>
      <c r="H1067" s="159">
        <v>0</v>
      </c>
      <c r="I1067" s="159">
        <v>0</v>
      </c>
      <c r="J1067" s="158">
        <v>0.19534000000000001</v>
      </c>
      <c r="K1067" s="157" t="s">
        <v>408</v>
      </c>
    </row>
    <row r="1068" spans="1:11" s="58" customFormat="1" ht="14.85" customHeight="1" x14ac:dyDescent="0.15">
      <c r="A1068" s="154">
        <v>-395874</v>
      </c>
      <c r="B1068" s="155">
        <v>126</v>
      </c>
      <c r="C1068" s="154">
        <v>262</v>
      </c>
      <c r="D1068" s="156" t="s">
        <v>410</v>
      </c>
      <c r="E1068" s="157" t="s">
        <v>419</v>
      </c>
      <c r="F1068" s="157" t="s">
        <v>414</v>
      </c>
      <c r="G1068" s="158">
        <v>-65.653080000000003</v>
      </c>
      <c r="H1068" s="159">
        <v>-7</v>
      </c>
      <c r="I1068" s="159">
        <v>0</v>
      </c>
      <c r="J1068" s="158">
        <v>106.11494999999999</v>
      </c>
      <c r="K1068" s="157" t="s">
        <v>411</v>
      </c>
    </row>
    <row r="1069" spans="1:11" s="58" customFormat="1" ht="14.85" customHeight="1" x14ac:dyDescent="0.15">
      <c r="A1069" s="154">
        <v>-395874</v>
      </c>
      <c r="B1069" s="155">
        <v>126</v>
      </c>
      <c r="C1069" s="154">
        <v>262</v>
      </c>
      <c r="D1069" s="156" t="s">
        <v>410</v>
      </c>
      <c r="E1069" s="157" t="s">
        <v>419</v>
      </c>
      <c r="F1069" s="157" t="s">
        <v>414</v>
      </c>
      <c r="G1069" s="158">
        <v>-6.3172699999999997</v>
      </c>
      <c r="H1069" s="159">
        <v>-1</v>
      </c>
      <c r="I1069" s="159">
        <v>1</v>
      </c>
      <c r="J1069" s="158">
        <v>108.90262</v>
      </c>
      <c r="K1069" s="157" t="s">
        <v>408</v>
      </c>
    </row>
    <row r="1070" spans="1:11" s="58" customFormat="1" ht="14.85" customHeight="1" x14ac:dyDescent="0.15">
      <c r="A1070" s="154">
        <v>-395873</v>
      </c>
      <c r="B1070" s="155">
        <v>127</v>
      </c>
      <c r="C1070" s="154">
        <v>262</v>
      </c>
      <c r="D1070" s="156" t="s">
        <v>410</v>
      </c>
      <c r="E1070" s="157" t="s">
        <v>412</v>
      </c>
      <c r="F1070" s="157" t="s">
        <v>407</v>
      </c>
      <c r="G1070" s="158">
        <v>0.80006999999999995</v>
      </c>
      <c r="H1070" s="159">
        <v>-1</v>
      </c>
      <c r="I1070" s="159">
        <v>0</v>
      </c>
      <c r="J1070" s="158">
        <v>19.658359999999998</v>
      </c>
      <c r="K1070" s="157" t="s">
        <v>411</v>
      </c>
    </row>
    <row r="1071" spans="1:11" s="58" customFormat="1" ht="14.85" customHeight="1" x14ac:dyDescent="0.15">
      <c r="A1071" s="154">
        <v>-395873</v>
      </c>
      <c r="B1071" s="155">
        <v>127</v>
      </c>
      <c r="C1071" s="154">
        <v>262</v>
      </c>
      <c r="D1071" s="156" t="s">
        <v>410</v>
      </c>
      <c r="E1071" s="157" t="s">
        <v>412</v>
      </c>
      <c r="F1071" s="157" t="s">
        <v>407</v>
      </c>
      <c r="G1071" s="158">
        <v>-3.0443500000000001</v>
      </c>
      <c r="H1071" s="159">
        <v>2</v>
      </c>
      <c r="I1071" s="159">
        <v>3</v>
      </c>
      <c r="J1071" s="158">
        <v>1.1553</v>
      </c>
      <c r="K1071" s="157" t="s">
        <v>408</v>
      </c>
    </row>
    <row r="1072" spans="1:11" s="58" customFormat="1" ht="14.85" customHeight="1" x14ac:dyDescent="0.15">
      <c r="A1072" s="154">
        <v>-395873</v>
      </c>
      <c r="B1072" s="155">
        <v>127</v>
      </c>
      <c r="C1072" s="154">
        <v>262</v>
      </c>
      <c r="D1072" s="156" t="s">
        <v>410</v>
      </c>
      <c r="E1072" s="157" t="s">
        <v>412</v>
      </c>
      <c r="F1072" s="157" t="s">
        <v>413</v>
      </c>
      <c r="G1072" s="158">
        <v>-15.71369</v>
      </c>
      <c r="H1072" s="159">
        <v>2</v>
      </c>
      <c r="I1072" s="159">
        <v>4</v>
      </c>
      <c r="J1072" s="158">
        <v>612.76876000000004</v>
      </c>
      <c r="K1072" s="157" t="s">
        <v>408</v>
      </c>
    </row>
    <row r="1073" spans="1:11" s="58" customFormat="1" ht="14.85" customHeight="1" x14ac:dyDescent="0.15">
      <c r="A1073" s="154">
        <v>-395873</v>
      </c>
      <c r="B1073" s="155">
        <v>127</v>
      </c>
      <c r="C1073" s="154">
        <v>262</v>
      </c>
      <c r="D1073" s="156" t="s">
        <v>410</v>
      </c>
      <c r="E1073" s="157" t="s">
        <v>412</v>
      </c>
      <c r="F1073" s="157" t="s">
        <v>414</v>
      </c>
      <c r="G1073" s="158">
        <v>-169.24360999999999</v>
      </c>
      <c r="H1073" s="159">
        <v>-3</v>
      </c>
      <c r="I1073" s="159">
        <v>4</v>
      </c>
      <c r="J1073" s="158">
        <v>175.46716000000001</v>
      </c>
      <c r="K1073" s="157" t="s">
        <v>411</v>
      </c>
    </row>
    <row r="1074" spans="1:11" s="58" customFormat="1" ht="14.85" customHeight="1" x14ac:dyDescent="0.15">
      <c r="A1074" s="154">
        <v>-395873</v>
      </c>
      <c r="B1074" s="155">
        <v>127</v>
      </c>
      <c r="C1074" s="154">
        <v>262</v>
      </c>
      <c r="D1074" s="156" t="s">
        <v>410</v>
      </c>
      <c r="E1074" s="157" t="s">
        <v>412</v>
      </c>
      <c r="F1074" s="157" t="s">
        <v>414</v>
      </c>
      <c r="G1074" s="158">
        <v>3.4015300000000002</v>
      </c>
      <c r="H1074" s="159">
        <v>-3</v>
      </c>
      <c r="I1074" s="159">
        <v>0</v>
      </c>
      <c r="J1074" s="158">
        <v>52.887709999999998</v>
      </c>
      <c r="K1074" s="157" t="s">
        <v>408</v>
      </c>
    </row>
    <row r="1075" spans="1:11" s="58" customFormat="1" ht="14.85" customHeight="1" x14ac:dyDescent="0.15">
      <c r="A1075" s="154">
        <v>-395873</v>
      </c>
      <c r="B1075" s="155">
        <v>127</v>
      </c>
      <c r="C1075" s="154">
        <v>262</v>
      </c>
      <c r="D1075" s="156" t="s">
        <v>410</v>
      </c>
      <c r="E1075" s="157" t="s">
        <v>412</v>
      </c>
      <c r="F1075" s="157" t="s">
        <v>415</v>
      </c>
      <c r="G1075" s="158">
        <v>0.94</v>
      </c>
      <c r="H1075" s="159">
        <v>0</v>
      </c>
      <c r="I1075" s="159">
        <v>0</v>
      </c>
      <c r="J1075" s="158">
        <v>0.96</v>
      </c>
      <c r="K1075" s="157" t="s">
        <v>411</v>
      </c>
    </row>
    <row r="1076" spans="1:11" s="58" customFormat="1" ht="14.85" customHeight="1" x14ac:dyDescent="0.15">
      <c r="A1076" s="154">
        <v>-395873</v>
      </c>
      <c r="B1076" s="155">
        <v>127</v>
      </c>
      <c r="C1076" s="154">
        <v>262</v>
      </c>
      <c r="D1076" s="156" t="s">
        <v>410</v>
      </c>
      <c r="E1076" s="157" t="s">
        <v>412</v>
      </c>
      <c r="F1076" s="157" t="s">
        <v>415</v>
      </c>
      <c r="G1076" s="158">
        <v>15.2</v>
      </c>
      <c r="H1076" s="159">
        <v>0</v>
      </c>
      <c r="I1076" s="159">
        <v>0</v>
      </c>
      <c r="J1076" s="158">
        <v>15.2</v>
      </c>
      <c r="K1076" s="157" t="s">
        <v>408</v>
      </c>
    </row>
    <row r="1077" spans="1:11" s="58" customFormat="1" ht="14.85" customHeight="1" x14ac:dyDescent="0.15">
      <c r="A1077" s="154">
        <v>-395873</v>
      </c>
      <c r="B1077" s="155">
        <v>127</v>
      </c>
      <c r="C1077" s="154">
        <v>262</v>
      </c>
      <c r="D1077" s="156" t="s">
        <v>410</v>
      </c>
      <c r="E1077" s="157" t="s">
        <v>412</v>
      </c>
      <c r="F1077" s="157" t="s">
        <v>416</v>
      </c>
      <c r="G1077" s="158">
        <v>3.0446599999999999</v>
      </c>
      <c r="H1077" s="159">
        <v>-1</v>
      </c>
      <c r="I1077" s="159">
        <v>0</v>
      </c>
      <c r="J1077" s="158">
        <v>5.7573800000000004</v>
      </c>
      <c r="K1077" s="157" t="s">
        <v>411</v>
      </c>
    </row>
    <row r="1078" spans="1:11" s="58" customFormat="1" ht="14.85" customHeight="1" x14ac:dyDescent="0.15">
      <c r="A1078" s="154">
        <v>-395873</v>
      </c>
      <c r="B1078" s="155">
        <v>127</v>
      </c>
      <c r="C1078" s="154">
        <v>262</v>
      </c>
      <c r="D1078" s="156" t="s">
        <v>410</v>
      </c>
      <c r="E1078" s="157" t="s">
        <v>412</v>
      </c>
      <c r="F1078" s="157" t="s">
        <v>416</v>
      </c>
      <c r="G1078" s="158">
        <v>-4.6418600000000003</v>
      </c>
      <c r="H1078" s="159">
        <v>-1</v>
      </c>
      <c r="I1078" s="159">
        <v>0</v>
      </c>
      <c r="J1078" s="158">
        <v>10.36261</v>
      </c>
      <c r="K1078" s="157" t="s">
        <v>408</v>
      </c>
    </row>
    <row r="1079" spans="1:11" s="58" customFormat="1" ht="14.85" customHeight="1" x14ac:dyDescent="0.15">
      <c r="A1079" s="154">
        <v>-395873</v>
      </c>
      <c r="B1079" s="155">
        <v>127</v>
      </c>
      <c r="C1079" s="154">
        <v>262</v>
      </c>
      <c r="D1079" s="156" t="s">
        <v>410</v>
      </c>
      <c r="E1079" s="157" t="s">
        <v>417</v>
      </c>
      <c r="F1079" s="157" t="s">
        <v>418</v>
      </c>
      <c r="G1079" s="158">
        <v>-22.21293</v>
      </c>
      <c r="H1079" s="159">
        <v>-2</v>
      </c>
      <c r="I1079" s="159">
        <v>0</v>
      </c>
      <c r="J1079" s="158">
        <v>38.087820000000001</v>
      </c>
      <c r="K1079" s="157" t="s">
        <v>411</v>
      </c>
    </row>
    <row r="1080" spans="1:11" s="58" customFormat="1" ht="14.85" customHeight="1" x14ac:dyDescent="0.15">
      <c r="A1080" s="154">
        <v>-395873</v>
      </c>
      <c r="B1080" s="155">
        <v>127</v>
      </c>
      <c r="C1080" s="154">
        <v>262</v>
      </c>
      <c r="D1080" s="156" t="s">
        <v>410</v>
      </c>
      <c r="E1080" s="157" t="s">
        <v>417</v>
      </c>
      <c r="F1080" s="157" t="s">
        <v>418</v>
      </c>
      <c r="G1080" s="158">
        <v>-6.0211899999999998</v>
      </c>
      <c r="H1080" s="159">
        <v>-1</v>
      </c>
      <c r="I1080" s="159">
        <v>0</v>
      </c>
      <c r="J1080" s="158">
        <v>0.93</v>
      </c>
      <c r="K1080" s="157" t="s">
        <v>408</v>
      </c>
    </row>
    <row r="1081" spans="1:11" s="58" customFormat="1" ht="14.85" customHeight="1" x14ac:dyDescent="0.15">
      <c r="A1081" s="154">
        <v>-395873</v>
      </c>
      <c r="B1081" s="155">
        <v>127</v>
      </c>
      <c r="C1081" s="154">
        <v>262</v>
      </c>
      <c r="D1081" s="156" t="s">
        <v>410</v>
      </c>
      <c r="E1081" s="157" t="s">
        <v>417</v>
      </c>
      <c r="F1081" s="157" t="s">
        <v>407</v>
      </c>
      <c r="G1081" s="158">
        <v>1.1339999999999999E-2</v>
      </c>
      <c r="H1081" s="159">
        <v>0</v>
      </c>
      <c r="I1081" s="159">
        <v>0</v>
      </c>
      <c r="J1081" s="158">
        <v>1.1339999999999999E-2</v>
      </c>
      <c r="K1081" s="157" t="s">
        <v>411</v>
      </c>
    </row>
    <row r="1082" spans="1:11" s="58" customFormat="1" ht="14.85" customHeight="1" x14ac:dyDescent="0.15">
      <c r="A1082" s="154">
        <v>-395873</v>
      </c>
      <c r="B1082" s="155">
        <v>127</v>
      </c>
      <c r="C1082" s="154">
        <v>262</v>
      </c>
      <c r="D1082" s="156" t="s">
        <v>410</v>
      </c>
      <c r="E1082" s="157" t="s">
        <v>417</v>
      </c>
      <c r="F1082" s="157" t="s">
        <v>407</v>
      </c>
      <c r="G1082" s="158">
        <v>-4.1630000000000003</v>
      </c>
      <c r="H1082" s="159">
        <v>0</v>
      </c>
      <c r="I1082" s="159">
        <v>0</v>
      </c>
      <c r="J1082" s="158">
        <v>9.9890799999999995</v>
      </c>
      <c r="K1082" s="157" t="s">
        <v>408</v>
      </c>
    </row>
    <row r="1083" spans="1:11" s="58" customFormat="1" ht="14.85" customHeight="1" x14ac:dyDescent="0.15">
      <c r="A1083" s="154">
        <v>-395873</v>
      </c>
      <c r="B1083" s="155">
        <v>127</v>
      </c>
      <c r="C1083" s="154">
        <v>262</v>
      </c>
      <c r="D1083" s="156" t="s">
        <v>410</v>
      </c>
      <c r="E1083" s="157" t="s">
        <v>419</v>
      </c>
      <c r="F1083" s="157" t="s">
        <v>414</v>
      </c>
      <c r="G1083" s="158">
        <v>18.993919999999999</v>
      </c>
      <c r="H1083" s="159">
        <v>-4</v>
      </c>
      <c r="I1083" s="159">
        <v>1</v>
      </c>
      <c r="J1083" s="158">
        <v>165.59347</v>
      </c>
      <c r="K1083" s="157" t="s">
        <v>411</v>
      </c>
    </row>
    <row r="1084" spans="1:11" s="58" customFormat="1" ht="14.85" customHeight="1" x14ac:dyDescent="0.15">
      <c r="A1084" s="154">
        <v>-395873</v>
      </c>
      <c r="B1084" s="155">
        <v>127</v>
      </c>
      <c r="C1084" s="154">
        <v>262</v>
      </c>
      <c r="D1084" s="156" t="s">
        <v>410</v>
      </c>
      <c r="E1084" s="157" t="s">
        <v>419</v>
      </c>
      <c r="F1084" s="157" t="s">
        <v>414</v>
      </c>
      <c r="G1084" s="158">
        <v>-23.706040000000002</v>
      </c>
      <c r="H1084" s="159">
        <v>0</v>
      </c>
      <c r="I1084" s="159">
        <v>0</v>
      </c>
      <c r="J1084" s="158">
        <v>65.281570000000002</v>
      </c>
      <c r="K1084" s="157" t="s">
        <v>408</v>
      </c>
    </row>
    <row r="1085" spans="1:11" s="58" customFormat="1" ht="14.85" customHeight="1" x14ac:dyDescent="0.15">
      <c r="A1085" s="154">
        <v>-395871</v>
      </c>
      <c r="B1085" s="155">
        <v>129</v>
      </c>
      <c r="C1085" s="154">
        <v>262</v>
      </c>
      <c r="D1085" s="156" t="s">
        <v>410</v>
      </c>
      <c r="E1085" s="157" t="s">
        <v>412</v>
      </c>
      <c r="F1085" s="157" t="s">
        <v>407</v>
      </c>
      <c r="G1085" s="158">
        <v>-10.959099999999999</v>
      </c>
      <c r="H1085" s="159">
        <v>-3</v>
      </c>
      <c r="I1085" s="159">
        <v>1</v>
      </c>
      <c r="J1085" s="158">
        <v>6.9620000000000001E-2</v>
      </c>
      <c r="K1085" s="157" t="s">
        <v>408</v>
      </c>
    </row>
    <row r="1086" spans="1:11" s="58" customFormat="1" ht="14.85" customHeight="1" x14ac:dyDescent="0.15">
      <c r="A1086" s="154">
        <v>-395871</v>
      </c>
      <c r="B1086" s="155">
        <v>129</v>
      </c>
      <c r="C1086" s="154">
        <v>262</v>
      </c>
      <c r="D1086" s="156" t="s">
        <v>410</v>
      </c>
      <c r="E1086" s="157" t="s">
        <v>412</v>
      </c>
      <c r="F1086" s="157" t="s">
        <v>413</v>
      </c>
      <c r="G1086" s="158">
        <v>231.72787</v>
      </c>
      <c r="H1086" s="159">
        <v>0</v>
      </c>
      <c r="I1086" s="159">
        <v>2</v>
      </c>
      <c r="J1086" s="158">
        <v>286.46631000000002</v>
      </c>
      <c r="K1086" s="157" t="s">
        <v>408</v>
      </c>
    </row>
    <row r="1087" spans="1:11" s="58" customFormat="1" ht="14.85" customHeight="1" x14ac:dyDescent="0.15">
      <c r="A1087" s="154">
        <v>-395871</v>
      </c>
      <c r="B1087" s="155">
        <v>129</v>
      </c>
      <c r="C1087" s="154">
        <v>262</v>
      </c>
      <c r="D1087" s="156" t="s">
        <v>410</v>
      </c>
      <c r="E1087" s="157" t="s">
        <v>412</v>
      </c>
      <c r="F1087" s="157" t="s">
        <v>414</v>
      </c>
      <c r="G1087" s="158">
        <v>-47.843220000000002</v>
      </c>
      <c r="H1087" s="159">
        <v>-1</v>
      </c>
      <c r="I1087" s="159">
        <v>0</v>
      </c>
      <c r="J1087" s="158">
        <v>92.672160000000005</v>
      </c>
      <c r="K1087" s="157" t="s">
        <v>411</v>
      </c>
    </row>
    <row r="1088" spans="1:11" s="58" customFormat="1" ht="14.85" customHeight="1" x14ac:dyDescent="0.15">
      <c r="A1088" s="154">
        <v>-395871</v>
      </c>
      <c r="B1088" s="155">
        <v>129</v>
      </c>
      <c r="C1088" s="154">
        <v>262</v>
      </c>
      <c r="D1088" s="156" t="s">
        <v>410</v>
      </c>
      <c r="E1088" s="157" t="s">
        <v>412</v>
      </c>
      <c r="F1088" s="157" t="s">
        <v>414</v>
      </c>
      <c r="G1088" s="158">
        <v>-3.2353999999999998</v>
      </c>
      <c r="H1088" s="159">
        <v>0</v>
      </c>
      <c r="I1088" s="159">
        <v>1</v>
      </c>
      <c r="J1088" s="158">
        <v>30.970130000000001</v>
      </c>
      <c r="K1088" s="157" t="s">
        <v>408</v>
      </c>
    </row>
    <row r="1089" spans="1:11" s="58" customFormat="1" ht="14.85" customHeight="1" x14ac:dyDescent="0.15">
      <c r="A1089" s="154">
        <v>-395871</v>
      </c>
      <c r="B1089" s="155">
        <v>129</v>
      </c>
      <c r="C1089" s="154">
        <v>262</v>
      </c>
      <c r="D1089" s="156" t="s">
        <v>410</v>
      </c>
      <c r="E1089" s="157" t="s">
        <v>412</v>
      </c>
      <c r="F1089" s="157" t="s">
        <v>415</v>
      </c>
      <c r="G1089" s="158">
        <v>0.04</v>
      </c>
      <c r="H1089" s="159">
        <v>0</v>
      </c>
      <c r="I1089" s="159">
        <v>0</v>
      </c>
      <c r="J1089" s="158">
        <v>0.34</v>
      </c>
      <c r="K1089" s="157" t="s">
        <v>411</v>
      </c>
    </row>
    <row r="1090" spans="1:11" s="58" customFormat="1" ht="14.85" customHeight="1" x14ac:dyDescent="0.15">
      <c r="A1090" s="154">
        <v>-395871</v>
      </c>
      <c r="B1090" s="155">
        <v>129</v>
      </c>
      <c r="C1090" s="154">
        <v>262</v>
      </c>
      <c r="D1090" s="156" t="s">
        <v>410</v>
      </c>
      <c r="E1090" s="157" t="s">
        <v>412</v>
      </c>
      <c r="F1090" s="157" t="s">
        <v>415</v>
      </c>
      <c r="G1090" s="158">
        <v>50.06</v>
      </c>
      <c r="H1090" s="159">
        <v>0</v>
      </c>
      <c r="I1090" s="159">
        <v>0</v>
      </c>
      <c r="J1090" s="158">
        <v>50.08</v>
      </c>
      <c r="K1090" s="157" t="s">
        <v>408</v>
      </c>
    </row>
    <row r="1091" spans="1:11" s="58" customFormat="1" ht="14.85" customHeight="1" x14ac:dyDescent="0.15">
      <c r="A1091" s="154">
        <v>-395871</v>
      </c>
      <c r="B1091" s="155">
        <v>129</v>
      </c>
      <c r="C1091" s="154">
        <v>262</v>
      </c>
      <c r="D1091" s="156" t="s">
        <v>410</v>
      </c>
      <c r="E1091" s="157" t="s">
        <v>412</v>
      </c>
      <c r="F1091" s="157" t="s">
        <v>416</v>
      </c>
      <c r="G1091" s="158">
        <v>9.6150000000000002</v>
      </c>
      <c r="H1091" s="159">
        <v>0</v>
      </c>
      <c r="I1091" s="159">
        <v>0</v>
      </c>
      <c r="J1091" s="158">
        <v>9.6150000000000002</v>
      </c>
      <c r="K1091" s="157" t="s">
        <v>411</v>
      </c>
    </row>
    <row r="1092" spans="1:11" s="58" customFormat="1" ht="14.85" customHeight="1" x14ac:dyDescent="0.15">
      <c r="A1092" s="154">
        <v>-395871</v>
      </c>
      <c r="B1092" s="155">
        <v>129</v>
      </c>
      <c r="C1092" s="154">
        <v>262</v>
      </c>
      <c r="D1092" s="156" t="s">
        <v>410</v>
      </c>
      <c r="E1092" s="157" t="s">
        <v>412</v>
      </c>
      <c r="F1092" s="157" t="s">
        <v>416</v>
      </c>
      <c r="G1092" s="158">
        <v>1.65072</v>
      </c>
      <c r="H1092" s="159">
        <v>0</v>
      </c>
      <c r="I1092" s="159">
        <v>0</v>
      </c>
      <c r="J1092" s="158">
        <v>1.65072</v>
      </c>
      <c r="K1092" s="157" t="s">
        <v>408</v>
      </c>
    </row>
    <row r="1093" spans="1:11" s="58" customFormat="1" ht="14.85" customHeight="1" x14ac:dyDescent="0.15">
      <c r="A1093" s="154">
        <v>-395871</v>
      </c>
      <c r="B1093" s="155">
        <v>129</v>
      </c>
      <c r="C1093" s="154">
        <v>262</v>
      </c>
      <c r="D1093" s="156" t="s">
        <v>410</v>
      </c>
      <c r="E1093" s="157" t="s">
        <v>417</v>
      </c>
      <c r="F1093" s="157" t="s">
        <v>418</v>
      </c>
      <c r="G1093" s="158">
        <v>30.03</v>
      </c>
      <c r="H1093" s="159">
        <v>1</v>
      </c>
      <c r="I1093" s="159">
        <v>1</v>
      </c>
      <c r="J1093" s="158">
        <v>30.03</v>
      </c>
      <c r="K1093" s="157" t="s">
        <v>411</v>
      </c>
    </row>
    <row r="1094" spans="1:11" s="58" customFormat="1" ht="14.85" customHeight="1" x14ac:dyDescent="0.15">
      <c r="A1094" s="154">
        <v>-395871</v>
      </c>
      <c r="B1094" s="155">
        <v>129</v>
      </c>
      <c r="C1094" s="154">
        <v>262</v>
      </c>
      <c r="D1094" s="156" t="s">
        <v>410</v>
      </c>
      <c r="E1094" s="157" t="s">
        <v>417</v>
      </c>
      <c r="F1094" s="157" t="s">
        <v>418</v>
      </c>
      <c r="G1094" s="158">
        <v>-9.6583299999999994</v>
      </c>
      <c r="H1094" s="159">
        <v>0</v>
      </c>
      <c r="I1094" s="159">
        <v>0</v>
      </c>
      <c r="J1094" s="158">
        <v>2.74</v>
      </c>
      <c r="K1094" s="157" t="s">
        <v>408</v>
      </c>
    </row>
    <row r="1095" spans="1:11" s="58" customFormat="1" ht="14.85" customHeight="1" x14ac:dyDescent="0.15">
      <c r="A1095" s="154">
        <v>-395871</v>
      </c>
      <c r="B1095" s="155">
        <v>129</v>
      </c>
      <c r="C1095" s="154">
        <v>262</v>
      </c>
      <c r="D1095" s="156" t="s">
        <v>410</v>
      </c>
      <c r="E1095" s="157" t="s">
        <v>417</v>
      </c>
      <c r="F1095" s="157" t="s">
        <v>407</v>
      </c>
      <c r="G1095" s="158">
        <v>-83.678579999999997</v>
      </c>
      <c r="H1095" s="159">
        <v>0</v>
      </c>
      <c r="I1095" s="159">
        <v>0</v>
      </c>
      <c r="J1095" s="158">
        <v>311.49545999999998</v>
      </c>
      <c r="K1095" s="157" t="s">
        <v>411</v>
      </c>
    </row>
    <row r="1096" spans="1:11" s="58" customFormat="1" ht="14.85" customHeight="1" x14ac:dyDescent="0.15">
      <c r="A1096" s="154">
        <v>-395871</v>
      </c>
      <c r="B1096" s="155">
        <v>129</v>
      </c>
      <c r="C1096" s="154">
        <v>262</v>
      </c>
      <c r="D1096" s="156" t="s">
        <v>410</v>
      </c>
      <c r="E1096" s="157" t="s">
        <v>417</v>
      </c>
      <c r="F1096" s="157" t="s">
        <v>407</v>
      </c>
      <c r="G1096" s="158">
        <v>-46.981940000000002</v>
      </c>
      <c r="H1096" s="159">
        <v>-2</v>
      </c>
      <c r="I1096" s="159">
        <v>0</v>
      </c>
      <c r="J1096" s="158">
        <v>2.3E-2</v>
      </c>
      <c r="K1096" s="157" t="s">
        <v>408</v>
      </c>
    </row>
    <row r="1097" spans="1:11" s="58" customFormat="1" ht="14.85" customHeight="1" x14ac:dyDescent="0.15">
      <c r="A1097" s="154">
        <v>-395871</v>
      </c>
      <c r="B1097" s="155">
        <v>129</v>
      </c>
      <c r="C1097" s="154">
        <v>262</v>
      </c>
      <c r="D1097" s="156" t="s">
        <v>410</v>
      </c>
      <c r="E1097" s="157" t="s">
        <v>419</v>
      </c>
      <c r="F1097" s="157" t="s">
        <v>414</v>
      </c>
      <c r="G1097" s="158">
        <v>51.676810000000003</v>
      </c>
      <c r="H1097" s="159">
        <v>0</v>
      </c>
      <c r="I1097" s="159">
        <v>0</v>
      </c>
      <c r="J1097" s="158">
        <v>90.011930000000007</v>
      </c>
      <c r="K1097" s="157" t="s">
        <v>411</v>
      </c>
    </row>
    <row r="1098" spans="1:11" s="58" customFormat="1" ht="14.85" customHeight="1" x14ac:dyDescent="0.15">
      <c r="A1098" s="154">
        <v>-395871</v>
      </c>
      <c r="B1098" s="155">
        <v>129</v>
      </c>
      <c r="C1098" s="154">
        <v>262</v>
      </c>
      <c r="D1098" s="156" t="s">
        <v>410</v>
      </c>
      <c r="E1098" s="157" t="s">
        <v>419</v>
      </c>
      <c r="F1098" s="157" t="s">
        <v>414</v>
      </c>
      <c r="G1098" s="158">
        <v>2.26736</v>
      </c>
      <c r="H1098" s="159">
        <v>-1</v>
      </c>
      <c r="I1098" s="159">
        <v>0</v>
      </c>
      <c r="J1098" s="158">
        <v>60.361809999999998</v>
      </c>
      <c r="K1098" s="157" t="s">
        <v>408</v>
      </c>
    </row>
    <row r="1099" spans="1:11" s="58" customFormat="1" ht="14.85" customHeight="1" x14ac:dyDescent="0.15">
      <c r="A1099" s="154">
        <v>-395870</v>
      </c>
      <c r="B1099" s="155">
        <v>130</v>
      </c>
      <c r="C1099" s="154">
        <v>264</v>
      </c>
      <c r="D1099" s="156" t="s">
        <v>421</v>
      </c>
      <c r="E1099" s="157" t="s">
        <v>412</v>
      </c>
      <c r="F1099" s="157" t="s">
        <v>407</v>
      </c>
      <c r="G1099" s="158">
        <v>-0.179840000000004</v>
      </c>
      <c r="H1099" s="159">
        <v>-18</v>
      </c>
      <c r="I1099" s="159">
        <v>2</v>
      </c>
      <c r="J1099" s="158">
        <v>52.624560000000002</v>
      </c>
      <c r="K1099" s="157" t="s">
        <v>411</v>
      </c>
    </row>
    <row r="1100" spans="1:11" s="58" customFormat="1" ht="14.85" customHeight="1" x14ac:dyDescent="0.15">
      <c r="A1100" s="154">
        <v>-395870</v>
      </c>
      <c r="B1100" s="155">
        <v>130</v>
      </c>
      <c r="C1100" s="154">
        <v>264</v>
      </c>
      <c r="D1100" s="156" t="s">
        <v>421</v>
      </c>
      <c r="E1100" s="157" t="s">
        <v>412</v>
      </c>
      <c r="F1100" s="157" t="s">
        <v>407</v>
      </c>
      <c r="G1100" s="158">
        <v>-52.457389999999997</v>
      </c>
      <c r="H1100" s="159">
        <v>-12</v>
      </c>
      <c r="I1100" s="159">
        <v>2</v>
      </c>
      <c r="J1100" s="158">
        <v>75.102339999999998</v>
      </c>
      <c r="K1100" s="157" t="s">
        <v>408</v>
      </c>
    </row>
    <row r="1101" spans="1:11" s="58" customFormat="1" ht="14.85" customHeight="1" x14ac:dyDescent="0.15">
      <c r="A1101" s="154">
        <v>-395870</v>
      </c>
      <c r="B1101" s="155">
        <v>130</v>
      </c>
      <c r="C1101" s="154">
        <v>264</v>
      </c>
      <c r="D1101" s="156" t="s">
        <v>421</v>
      </c>
      <c r="E1101" s="157" t="s">
        <v>412</v>
      </c>
      <c r="F1101" s="157" t="s">
        <v>413</v>
      </c>
      <c r="G1101" s="158">
        <v>883.89484000000004</v>
      </c>
      <c r="H1101" s="159">
        <v>2</v>
      </c>
      <c r="I1101" s="159">
        <v>6</v>
      </c>
      <c r="J1101" s="158">
        <v>4543.3789800000004</v>
      </c>
      <c r="K1101" s="157" t="s">
        <v>408</v>
      </c>
    </row>
    <row r="1102" spans="1:11" s="58" customFormat="1" ht="14.85" customHeight="1" x14ac:dyDescent="0.15">
      <c r="A1102" s="154">
        <v>-395870</v>
      </c>
      <c r="B1102" s="155">
        <v>130</v>
      </c>
      <c r="C1102" s="154">
        <v>264</v>
      </c>
      <c r="D1102" s="156" t="s">
        <v>421</v>
      </c>
      <c r="E1102" s="157" t="s">
        <v>412</v>
      </c>
      <c r="F1102" s="157" t="s">
        <v>414</v>
      </c>
      <c r="G1102" s="158">
        <v>-63.572690000000001</v>
      </c>
      <c r="H1102" s="159">
        <v>-4</v>
      </c>
      <c r="I1102" s="159">
        <v>7</v>
      </c>
      <c r="J1102" s="158">
        <v>422.85165999999998</v>
      </c>
      <c r="K1102" s="157" t="s">
        <v>411</v>
      </c>
    </row>
    <row r="1103" spans="1:11" s="58" customFormat="1" ht="14.85" customHeight="1" x14ac:dyDescent="0.15">
      <c r="A1103" s="154">
        <v>-395870</v>
      </c>
      <c r="B1103" s="155">
        <v>130</v>
      </c>
      <c r="C1103" s="154">
        <v>264</v>
      </c>
      <c r="D1103" s="156" t="s">
        <v>421</v>
      </c>
      <c r="E1103" s="157" t="s">
        <v>412</v>
      </c>
      <c r="F1103" s="157" t="s">
        <v>414</v>
      </c>
      <c r="G1103" s="158">
        <v>-117.27634</v>
      </c>
      <c r="H1103" s="159">
        <v>-13</v>
      </c>
      <c r="I1103" s="159">
        <v>3</v>
      </c>
      <c r="J1103" s="158">
        <v>253.53657999999999</v>
      </c>
      <c r="K1103" s="157" t="s">
        <v>408</v>
      </c>
    </row>
    <row r="1104" spans="1:11" s="58" customFormat="1" ht="14.85" customHeight="1" x14ac:dyDescent="0.15">
      <c r="A1104" s="154">
        <v>-395870</v>
      </c>
      <c r="B1104" s="155">
        <v>130</v>
      </c>
      <c r="C1104" s="154">
        <v>264</v>
      </c>
      <c r="D1104" s="156" t="s">
        <v>421</v>
      </c>
      <c r="E1104" s="157" t="s">
        <v>412</v>
      </c>
      <c r="F1104" s="157" t="s">
        <v>415</v>
      </c>
      <c r="G1104" s="158">
        <v>-37.58</v>
      </c>
      <c r="H1104" s="159">
        <v>0</v>
      </c>
      <c r="I1104" s="159">
        <v>0</v>
      </c>
      <c r="J1104" s="158">
        <v>19.88</v>
      </c>
      <c r="K1104" s="157" t="s">
        <v>411</v>
      </c>
    </row>
    <row r="1105" spans="1:11" s="58" customFormat="1" ht="14.85" customHeight="1" x14ac:dyDescent="0.15">
      <c r="A1105" s="154">
        <v>-395870</v>
      </c>
      <c r="B1105" s="155">
        <v>130</v>
      </c>
      <c r="C1105" s="154">
        <v>264</v>
      </c>
      <c r="D1105" s="156" t="s">
        <v>421</v>
      </c>
      <c r="E1105" s="157" t="s">
        <v>412</v>
      </c>
      <c r="F1105" s="157" t="s">
        <v>415</v>
      </c>
      <c r="G1105" s="158">
        <v>27.44</v>
      </c>
      <c r="H1105" s="159">
        <v>0</v>
      </c>
      <c r="I1105" s="159">
        <v>0</v>
      </c>
      <c r="J1105" s="158">
        <v>29.16</v>
      </c>
      <c r="K1105" s="157" t="s">
        <v>408</v>
      </c>
    </row>
    <row r="1106" spans="1:11" s="58" customFormat="1" ht="14.85" customHeight="1" x14ac:dyDescent="0.15">
      <c r="A1106" s="154">
        <v>-395870</v>
      </c>
      <c r="B1106" s="155">
        <v>130</v>
      </c>
      <c r="C1106" s="154">
        <v>264</v>
      </c>
      <c r="D1106" s="156" t="s">
        <v>421</v>
      </c>
      <c r="E1106" s="157" t="s">
        <v>412</v>
      </c>
      <c r="F1106" s="157" t="s">
        <v>416</v>
      </c>
      <c r="G1106" s="158">
        <v>-95.738690000000005</v>
      </c>
      <c r="H1106" s="159">
        <v>-9</v>
      </c>
      <c r="I1106" s="159">
        <v>0</v>
      </c>
      <c r="J1106" s="158">
        <v>68.687860000000001</v>
      </c>
      <c r="K1106" s="157" t="s">
        <v>411</v>
      </c>
    </row>
    <row r="1107" spans="1:11" s="58" customFormat="1" ht="14.85" customHeight="1" x14ac:dyDescent="0.15">
      <c r="A1107" s="154">
        <v>-395870</v>
      </c>
      <c r="B1107" s="155">
        <v>130</v>
      </c>
      <c r="C1107" s="154">
        <v>264</v>
      </c>
      <c r="D1107" s="156" t="s">
        <v>421</v>
      </c>
      <c r="E1107" s="157" t="s">
        <v>412</v>
      </c>
      <c r="F1107" s="157" t="s">
        <v>416</v>
      </c>
      <c r="G1107" s="158">
        <v>71.322410000000005</v>
      </c>
      <c r="H1107" s="159">
        <v>-2</v>
      </c>
      <c r="I1107" s="159">
        <v>1</v>
      </c>
      <c r="J1107" s="158">
        <v>108.12253</v>
      </c>
      <c r="K1107" s="157" t="s">
        <v>408</v>
      </c>
    </row>
    <row r="1108" spans="1:11" s="58" customFormat="1" ht="14.85" customHeight="1" x14ac:dyDescent="0.15">
      <c r="A1108" s="154">
        <v>-395870</v>
      </c>
      <c r="B1108" s="155">
        <v>130</v>
      </c>
      <c r="C1108" s="154">
        <v>264</v>
      </c>
      <c r="D1108" s="156" t="s">
        <v>421</v>
      </c>
      <c r="E1108" s="157" t="s">
        <v>417</v>
      </c>
      <c r="F1108" s="157" t="s">
        <v>418</v>
      </c>
      <c r="G1108" s="158">
        <v>-63.055520000000001</v>
      </c>
      <c r="H1108" s="159">
        <v>-4</v>
      </c>
      <c r="I1108" s="159">
        <v>0</v>
      </c>
      <c r="J1108" s="158">
        <v>87.856170000000006</v>
      </c>
      <c r="K1108" s="157" t="s">
        <v>411</v>
      </c>
    </row>
    <row r="1109" spans="1:11" s="58" customFormat="1" ht="14.85" customHeight="1" x14ac:dyDescent="0.15">
      <c r="A1109" s="154">
        <v>-395870</v>
      </c>
      <c r="B1109" s="155">
        <v>130</v>
      </c>
      <c r="C1109" s="154">
        <v>264</v>
      </c>
      <c r="D1109" s="156" t="s">
        <v>421</v>
      </c>
      <c r="E1109" s="157" t="s">
        <v>417</v>
      </c>
      <c r="F1109" s="157" t="s">
        <v>418</v>
      </c>
      <c r="G1109" s="158">
        <v>-175.5138</v>
      </c>
      <c r="H1109" s="159">
        <v>-4</v>
      </c>
      <c r="I1109" s="159">
        <v>0</v>
      </c>
      <c r="J1109" s="158">
        <v>27.636040000000001</v>
      </c>
      <c r="K1109" s="157" t="s">
        <v>408</v>
      </c>
    </row>
    <row r="1110" spans="1:11" s="58" customFormat="1" ht="14.85" customHeight="1" x14ac:dyDescent="0.15">
      <c r="A1110" s="154">
        <v>-395870</v>
      </c>
      <c r="B1110" s="155">
        <v>130</v>
      </c>
      <c r="C1110" s="154">
        <v>264</v>
      </c>
      <c r="D1110" s="156" t="s">
        <v>421</v>
      </c>
      <c r="E1110" s="157" t="s">
        <v>417</v>
      </c>
      <c r="F1110" s="157" t="s">
        <v>407</v>
      </c>
      <c r="G1110" s="158">
        <v>717.16426999999999</v>
      </c>
      <c r="H1110" s="159">
        <v>-7</v>
      </c>
      <c r="I1110" s="159">
        <v>3</v>
      </c>
      <c r="J1110" s="158">
        <v>2966.3338899999999</v>
      </c>
      <c r="K1110" s="157" t="s">
        <v>411</v>
      </c>
    </row>
    <row r="1111" spans="1:11" s="58" customFormat="1" ht="14.85" customHeight="1" x14ac:dyDescent="0.15">
      <c r="A1111" s="154">
        <v>-395870</v>
      </c>
      <c r="B1111" s="155">
        <v>130</v>
      </c>
      <c r="C1111" s="154">
        <v>264</v>
      </c>
      <c r="D1111" s="156" t="s">
        <v>421</v>
      </c>
      <c r="E1111" s="157" t="s">
        <v>417</v>
      </c>
      <c r="F1111" s="157" t="s">
        <v>407</v>
      </c>
      <c r="G1111" s="158">
        <v>-23.674050000000001</v>
      </c>
      <c r="H1111" s="159">
        <v>1</v>
      </c>
      <c r="I1111" s="159">
        <v>1</v>
      </c>
      <c r="J1111" s="158">
        <v>59.28745</v>
      </c>
      <c r="K1111" s="157" t="s">
        <v>408</v>
      </c>
    </row>
    <row r="1112" spans="1:11" s="58" customFormat="1" ht="14.85" customHeight="1" x14ac:dyDescent="0.15">
      <c r="A1112" s="154">
        <v>-395870</v>
      </c>
      <c r="B1112" s="155">
        <v>130</v>
      </c>
      <c r="C1112" s="154">
        <v>264</v>
      </c>
      <c r="D1112" s="156" t="s">
        <v>421</v>
      </c>
      <c r="E1112" s="157" t="s">
        <v>419</v>
      </c>
      <c r="F1112" s="157" t="s">
        <v>414</v>
      </c>
      <c r="G1112" s="158">
        <v>-22.23705</v>
      </c>
      <c r="H1112" s="159">
        <v>-8</v>
      </c>
      <c r="I1112" s="159">
        <v>3</v>
      </c>
      <c r="J1112" s="158">
        <v>423.48433</v>
      </c>
      <c r="K1112" s="157" t="s">
        <v>411</v>
      </c>
    </row>
    <row r="1113" spans="1:11" s="58" customFormat="1" ht="14.85" customHeight="1" x14ac:dyDescent="0.15">
      <c r="A1113" s="154">
        <v>-395870</v>
      </c>
      <c r="B1113" s="155">
        <v>130</v>
      </c>
      <c r="C1113" s="154">
        <v>264</v>
      </c>
      <c r="D1113" s="156" t="s">
        <v>421</v>
      </c>
      <c r="E1113" s="157" t="s">
        <v>419</v>
      </c>
      <c r="F1113" s="157" t="s">
        <v>414</v>
      </c>
      <c r="G1113" s="158">
        <v>53.386659999999999</v>
      </c>
      <c r="H1113" s="159">
        <v>-2</v>
      </c>
      <c r="I1113" s="159">
        <v>2</v>
      </c>
      <c r="J1113" s="158">
        <v>335.47942999999998</v>
      </c>
      <c r="K1113" s="157" t="s">
        <v>408</v>
      </c>
    </row>
    <row r="1114" spans="1:11" s="58" customFormat="1" ht="14.85" customHeight="1" x14ac:dyDescent="0.15">
      <c r="A1114" s="154">
        <v>-395868</v>
      </c>
      <c r="B1114" s="155">
        <v>132</v>
      </c>
      <c r="C1114" s="154">
        <v>264</v>
      </c>
      <c r="D1114" s="156" t="s">
        <v>421</v>
      </c>
      <c r="E1114" s="157" t="s">
        <v>412</v>
      </c>
      <c r="F1114" s="157" t="s">
        <v>407</v>
      </c>
      <c r="G1114" s="158">
        <v>17.460039999999999</v>
      </c>
      <c r="H1114" s="159">
        <v>-3</v>
      </c>
      <c r="I1114" s="159">
        <v>0</v>
      </c>
      <c r="J1114" s="158">
        <v>23.2</v>
      </c>
      <c r="K1114" s="157" t="s">
        <v>411</v>
      </c>
    </row>
    <row r="1115" spans="1:11" s="58" customFormat="1" ht="14.85" customHeight="1" x14ac:dyDescent="0.15">
      <c r="A1115" s="154">
        <v>-395868</v>
      </c>
      <c r="B1115" s="155">
        <v>132</v>
      </c>
      <c r="C1115" s="154">
        <v>264</v>
      </c>
      <c r="D1115" s="156" t="s">
        <v>421</v>
      </c>
      <c r="E1115" s="157" t="s">
        <v>412</v>
      </c>
      <c r="F1115" s="157" t="s">
        <v>407</v>
      </c>
      <c r="G1115" s="158">
        <v>-39.560960000000001</v>
      </c>
      <c r="H1115" s="159">
        <v>-5</v>
      </c>
      <c r="I1115" s="159">
        <v>0</v>
      </c>
      <c r="J1115" s="158">
        <v>3.6010599999999999</v>
      </c>
      <c r="K1115" s="157" t="s">
        <v>408</v>
      </c>
    </row>
    <row r="1116" spans="1:11" s="58" customFormat="1" ht="14.85" customHeight="1" x14ac:dyDescent="0.15">
      <c r="A1116" s="154">
        <v>-395868</v>
      </c>
      <c r="B1116" s="155">
        <v>132</v>
      </c>
      <c r="C1116" s="154">
        <v>264</v>
      </c>
      <c r="D1116" s="156" t="s">
        <v>421</v>
      </c>
      <c r="E1116" s="157" t="s">
        <v>412</v>
      </c>
      <c r="F1116" s="157" t="s">
        <v>413</v>
      </c>
      <c r="G1116" s="158">
        <v>245.63724999999999</v>
      </c>
      <c r="H1116" s="159">
        <v>2</v>
      </c>
      <c r="I1116" s="159">
        <v>6</v>
      </c>
      <c r="J1116" s="158">
        <v>1152.04321</v>
      </c>
      <c r="K1116" s="157" t="s">
        <v>408</v>
      </c>
    </row>
    <row r="1117" spans="1:11" s="58" customFormat="1" ht="14.85" customHeight="1" x14ac:dyDescent="0.15">
      <c r="A1117" s="154">
        <v>-395868</v>
      </c>
      <c r="B1117" s="155">
        <v>132</v>
      </c>
      <c r="C1117" s="154">
        <v>264</v>
      </c>
      <c r="D1117" s="156" t="s">
        <v>421</v>
      </c>
      <c r="E1117" s="157" t="s">
        <v>412</v>
      </c>
      <c r="F1117" s="157" t="s">
        <v>414</v>
      </c>
      <c r="G1117" s="158">
        <v>-34.636890000000001</v>
      </c>
      <c r="H1117" s="159">
        <v>-7</v>
      </c>
      <c r="I1117" s="159">
        <v>3</v>
      </c>
      <c r="J1117" s="158">
        <v>87.270629999999997</v>
      </c>
      <c r="K1117" s="157" t="s">
        <v>411</v>
      </c>
    </row>
    <row r="1118" spans="1:11" s="58" customFormat="1" ht="14.85" customHeight="1" x14ac:dyDescent="0.15">
      <c r="A1118" s="154">
        <v>-395868</v>
      </c>
      <c r="B1118" s="155">
        <v>132</v>
      </c>
      <c r="C1118" s="154">
        <v>264</v>
      </c>
      <c r="D1118" s="156" t="s">
        <v>421</v>
      </c>
      <c r="E1118" s="157" t="s">
        <v>412</v>
      </c>
      <c r="F1118" s="157" t="s">
        <v>414</v>
      </c>
      <c r="G1118" s="158">
        <v>-12.23739</v>
      </c>
      <c r="H1118" s="159">
        <v>-3</v>
      </c>
      <c r="I1118" s="159">
        <v>0</v>
      </c>
      <c r="J1118" s="158">
        <v>107.53937999999999</v>
      </c>
      <c r="K1118" s="157" t="s">
        <v>408</v>
      </c>
    </row>
    <row r="1119" spans="1:11" s="58" customFormat="1" ht="14.85" customHeight="1" x14ac:dyDescent="0.15">
      <c r="A1119" s="154">
        <v>-395868</v>
      </c>
      <c r="B1119" s="155">
        <v>132</v>
      </c>
      <c r="C1119" s="154">
        <v>264</v>
      </c>
      <c r="D1119" s="156" t="s">
        <v>421</v>
      </c>
      <c r="E1119" s="157" t="s">
        <v>412</v>
      </c>
      <c r="F1119" s="157" t="s">
        <v>415</v>
      </c>
      <c r="G1119" s="158">
        <v>-53.5</v>
      </c>
      <c r="H1119" s="159">
        <v>0</v>
      </c>
      <c r="I1119" s="159">
        <v>0</v>
      </c>
      <c r="J1119" s="158">
        <v>0.42</v>
      </c>
      <c r="K1119" s="157" t="s">
        <v>411</v>
      </c>
    </row>
    <row r="1120" spans="1:11" s="58" customFormat="1" ht="14.85" customHeight="1" x14ac:dyDescent="0.15">
      <c r="A1120" s="154">
        <v>-395868</v>
      </c>
      <c r="B1120" s="155">
        <v>132</v>
      </c>
      <c r="C1120" s="154">
        <v>264</v>
      </c>
      <c r="D1120" s="156" t="s">
        <v>421</v>
      </c>
      <c r="E1120" s="157" t="s">
        <v>412</v>
      </c>
      <c r="F1120" s="157" t="s">
        <v>415</v>
      </c>
      <c r="G1120" s="158">
        <v>7.18</v>
      </c>
      <c r="H1120" s="159">
        <v>0</v>
      </c>
      <c r="I1120" s="159">
        <v>0</v>
      </c>
      <c r="J1120" s="158">
        <v>7.4</v>
      </c>
      <c r="K1120" s="157" t="s">
        <v>408</v>
      </c>
    </row>
    <row r="1121" spans="1:11" s="58" customFormat="1" ht="14.85" customHeight="1" x14ac:dyDescent="0.15">
      <c r="A1121" s="154">
        <v>-395868</v>
      </c>
      <c r="B1121" s="155">
        <v>132</v>
      </c>
      <c r="C1121" s="154">
        <v>264</v>
      </c>
      <c r="D1121" s="156" t="s">
        <v>421</v>
      </c>
      <c r="E1121" s="157" t="s">
        <v>412</v>
      </c>
      <c r="F1121" s="157" t="s">
        <v>416</v>
      </c>
      <c r="G1121" s="158">
        <v>-40.61063</v>
      </c>
      <c r="H1121" s="159">
        <v>-7</v>
      </c>
      <c r="I1121" s="159">
        <v>1</v>
      </c>
      <c r="J1121" s="158">
        <v>36.319249999999997</v>
      </c>
      <c r="K1121" s="157" t="s">
        <v>411</v>
      </c>
    </row>
    <row r="1122" spans="1:11" s="58" customFormat="1" ht="14.85" customHeight="1" x14ac:dyDescent="0.15">
      <c r="A1122" s="154">
        <v>-395868</v>
      </c>
      <c r="B1122" s="155">
        <v>132</v>
      </c>
      <c r="C1122" s="154">
        <v>264</v>
      </c>
      <c r="D1122" s="156" t="s">
        <v>421</v>
      </c>
      <c r="E1122" s="157" t="s">
        <v>412</v>
      </c>
      <c r="F1122" s="157" t="s">
        <v>416</v>
      </c>
      <c r="G1122" s="158">
        <v>-4.3516599999999999</v>
      </c>
      <c r="H1122" s="159">
        <v>-2</v>
      </c>
      <c r="I1122" s="159">
        <v>0</v>
      </c>
      <c r="J1122" s="158">
        <v>21.730250000000002</v>
      </c>
      <c r="K1122" s="157" t="s">
        <v>408</v>
      </c>
    </row>
    <row r="1123" spans="1:11" s="58" customFormat="1" ht="14.85" customHeight="1" x14ac:dyDescent="0.15">
      <c r="A1123" s="154">
        <v>-395868</v>
      </c>
      <c r="B1123" s="155">
        <v>132</v>
      </c>
      <c r="C1123" s="154">
        <v>264</v>
      </c>
      <c r="D1123" s="156" t="s">
        <v>421</v>
      </c>
      <c r="E1123" s="157" t="s">
        <v>417</v>
      </c>
      <c r="F1123" s="157" t="s">
        <v>418</v>
      </c>
      <c r="G1123" s="158">
        <v>-8.2098399999999998</v>
      </c>
      <c r="H1123" s="159">
        <v>3</v>
      </c>
      <c r="I1123" s="159">
        <v>3</v>
      </c>
      <c r="J1123" s="158">
        <v>4.7901600000000002</v>
      </c>
      <c r="K1123" s="157" t="s">
        <v>411</v>
      </c>
    </row>
    <row r="1124" spans="1:11" s="58" customFormat="1" ht="14.85" customHeight="1" x14ac:dyDescent="0.15">
      <c r="A1124" s="154">
        <v>-395868</v>
      </c>
      <c r="B1124" s="155">
        <v>132</v>
      </c>
      <c r="C1124" s="154">
        <v>264</v>
      </c>
      <c r="D1124" s="156" t="s">
        <v>421</v>
      </c>
      <c r="E1124" s="157" t="s">
        <v>417</v>
      </c>
      <c r="F1124" s="157" t="s">
        <v>418</v>
      </c>
      <c r="G1124" s="158">
        <v>93.171610000000001</v>
      </c>
      <c r="H1124" s="159">
        <v>0</v>
      </c>
      <c r="I1124" s="159">
        <v>2</v>
      </c>
      <c r="J1124" s="158">
        <v>118.29</v>
      </c>
      <c r="K1124" s="157" t="s">
        <v>408</v>
      </c>
    </row>
    <row r="1125" spans="1:11" s="58" customFormat="1" ht="14.85" customHeight="1" x14ac:dyDescent="0.15">
      <c r="A1125" s="154">
        <v>-395868</v>
      </c>
      <c r="B1125" s="155">
        <v>132</v>
      </c>
      <c r="C1125" s="154">
        <v>264</v>
      </c>
      <c r="D1125" s="156" t="s">
        <v>421</v>
      </c>
      <c r="E1125" s="157" t="s">
        <v>417</v>
      </c>
      <c r="F1125" s="157" t="s">
        <v>407</v>
      </c>
      <c r="G1125" s="158">
        <v>-1.523E-2</v>
      </c>
      <c r="H1125" s="159">
        <v>0</v>
      </c>
      <c r="I1125" s="159">
        <v>4</v>
      </c>
      <c r="J1125" s="158">
        <v>4.3634000000000004</v>
      </c>
      <c r="K1125" s="157" t="s">
        <v>411</v>
      </c>
    </row>
    <row r="1126" spans="1:11" s="58" customFormat="1" ht="14.85" customHeight="1" x14ac:dyDescent="0.15">
      <c r="A1126" s="154">
        <v>-395868</v>
      </c>
      <c r="B1126" s="155">
        <v>132</v>
      </c>
      <c r="C1126" s="154">
        <v>264</v>
      </c>
      <c r="D1126" s="156" t="s">
        <v>421</v>
      </c>
      <c r="E1126" s="157" t="s">
        <v>417</v>
      </c>
      <c r="F1126" s="157" t="s">
        <v>407</v>
      </c>
      <c r="G1126" s="158">
        <v>0.55405000000000004</v>
      </c>
      <c r="H1126" s="159">
        <v>0</v>
      </c>
      <c r="I1126" s="159">
        <v>2</v>
      </c>
      <c r="J1126" s="158">
        <v>12.607659999999999</v>
      </c>
      <c r="K1126" s="157" t="s">
        <v>408</v>
      </c>
    </row>
    <row r="1127" spans="1:11" s="58" customFormat="1" ht="14.85" customHeight="1" x14ac:dyDescent="0.15">
      <c r="A1127" s="154">
        <v>-395868</v>
      </c>
      <c r="B1127" s="155">
        <v>132</v>
      </c>
      <c r="C1127" s="154">
        <v>264</v>
      </c>
      <c r="D1127" s="156" t="s">
        <v>421</v>
      </c>
      <c r="E1127" s="157" t="s">
        <v>419</v>
      </c>
      <c r="F1127" s="157" t="s">
        <v>414</v>
      </c>
      <c r="G1127" s="158">
        <v>27.57141</v>
      </c>
      <c r="H1127" s="159">
        <v>-1</v>
      </c>
      <c r="I1127" s="159">
        <v>2</v>
      </c>
      <c r="J1127" s="158">
        <v>255.23741999999999</v>
      </c>
      <c r="K1127" s="157" t="s">
        <v>411</v>
      </c>
    </row>
    <row r="1128" spans="1:11" s="58" customFormat="1" ht="14.85" customHeight="1" x14ac:dyDescent="0.15">
      <c r="A1128" s="154">
        <v>-395868</v>
      </c>
      <c r="B1128" s="155">
        <v>132</v>
      </c>
      <c r="C1128" s="154">
        <v>264</v>
      </c>
      <c r="D1128" s="156" t="s">
        <v>421</v>
      </c>
      <c r="E1128" s="157" t="s">
        <v>419</v>
      </c>
      <c r="F1128" s="157" t="s">
        <v>414</v>
      </c>
      <c r="G1128" s="158">
        <v>-46.813029999999998</v>
      </c>
      <c r="H1128" s="159">
        <v>-5</v>
      </c>
      <c r="I1128" s="159">
        <v>0</v>
      </c>
      <c r="J1128" s="158">
        <v>112.04637</v>
      </c>
      <c r="K1128" s="157" t="s">
        <v>408</v>
      </c>
    </row>
    <row r="1129" spans="1:11" s="58" customFormat="1" ht="14.85" customHeight="1" x14ac:dyDescent="0.15">
      <c r="A1129" s="154">
        <v>-395867</v>
      </c>
      <c r="B1129" s="155">
        <v>133</v>
      </c>
      <c r="C1129" s="154">
        <v>264</v>
      </c>
      <c r="D1129" s="156" t="s">
        <v>421</v>
      </c>
      <c r="E1129" s="157" t="s">
        <v>412</v>
      </c>
      <c r="F1129" s="157" t="s">
        <v>407</v>
      </c>
      <c r="G1129" s="158">
        <v>0.33977000000000002</v>
      </c>
      <c r="H1129" s="159">
        <v>-6</v>
      </c>
      <c r="I1129" s="159">
        <v>2</v>
      </c>
      <c r="J1129" s="158">
        <v>5.80227</v>
      </c>
      <c r="K1129" s="157" t="s">
        <v>411</v>
      </c>
    </row>
    <row r="1130" spans="1:11" s="58" customFormat="1" ht="14.85" customHeight="1" x14ac:dyDescent="0.15">
      <c r="A1130" s="154">
        <v>-395867</v>
      </c>
      <c r="B1130" s="155">
        <v>133</v>
      </c>
      <c r="C1130" s="154">
        <v>264</v>
      </c>
      <c r="D1130" s="156" t="s">
        <v>421</v>
      </c>
      <c r="E1130" s="157" t="s">
        <v>412</v>
      </c>
      <c r="F1130" s="157" t="s">
        <v>407</v>
      </c>
      <c r="G1130" s="158">
        <v>4.5830000000000003E-2</v>
      </c>
      <c r="H1130" s="159">
        <v>-1</v>
      </c>
      <c r="I1130" s="159">
        <v>1</v>
      </c>
      <c r="J1130" s="158">
        <v>0.30386999999999997</v>
      </c>
      <c r="K1130" s="157" t="s">
        <v>408</v>
      </c>
    </row>
    <row r="1131" spans="1:11" s="58" customFormat="1" ht="14.85" customHeight="1" x14ac:dyDescent="0.15">
      <c r="A1131" s="154">
        <v>-395867</v>
      </c>
      <c r="B1131" s="155">
        <v>133</v>
      </c>
      <c r="C1131" s="154">
        <v>264</v>
      </c>
      <c r="D1131" s="156" t="s">
        <v>421</v>
      </c>
      <c r="E1131" s="157" t="s">
        <v>412</v>
      </c>
      <c r="F1131" s="157" t="s">
        <v>413</v>
      </c>
      <c r="G1131" s="158">
        <v>64.982129999999998</v>
      </c>
      <c r="H1131" s="159">
        <v>0</v>
      </c>
      <c r="I1131" s="159">
        <v>4</v>
      </c>
      <c r="J1131" s="158">
        <v>410.00975</v>
      </c>
      <c r="K1131" s="157" t="s">
        <v>408</v>
      </c>
    </row>
    <row r="1132" spans="1:11" s="58" customFormat="1" ht="14.85" customHeight="1" x14ac:dyDescent="0.15">
      <c r="A1132" s="154">
        <v>-395867</v>
      </c>
      <c r="B1132" s="155">
        <v>133</v>
      </c>
      <c r="C1132" s="154">
        <v>264</v>
      </c>
      <c r="D1132" s="156" t="s">
        <v>421</v>
      </c>
      <c r="E1132" s="157" t="s">
        <v>412</v>
      </c>
      <c r="F1132" s="157" t="s">
        <v>414</v>
      </c>
      <c r="G1132" s="158">
        <v>-52.994590000000002</v>
      </c>
      <c r="H1132" s="159">
        <v>-6</v>
      </c>
      <c r="I1132" s="159">
        <v>1</v>
      </c>
      <c r="J1132" s="158">
        <v>58.261899999999997</v>
      </c>
      <c r="K1132" s="157" t="s">
        <v>411</v>
      </c>
    </row>
    <row r="1133" spans="1:11" s="58" customFormat="1" ht="14.85" customHeight="1" x14ac:dyDescent="0.15">
      <c r="A1133" s="154">
        <v>-395867</v>
      </c>
      <c r="B1133" s="155">
        <v>133</v>
      </c>
      <c r="C1133" s="154">
        <v>264</v>
      </c>
      <c r="D1133" s="156" t="s">
        <v>421</v>
      </c>
      <c r="E1133" s="157" t="s">
        <v>412</v>
      </c>
      <c r="F1133" s="157" t="s">
        <v>414</v>
      </c>
      <c r="G1133" s="158">
        <v>1.5286299999999999</v>
      </c>
      <c r="H1133" s="159">
        <v>-2</v>
      </c>
      <c r="I1133" s="159">
        <v>0</v>
      </c>
      <c r="J1133" s="158">
        <v>64.644409999999993</v>
      </c>
      <c r="K1133" s="157" t="s">
        <v>408</v>
      </c>
    </row>
    <row r="1134" spans="1:11" s="58" customFormat="1" ht="14.85" customHeight="1" x14ac:dyDescent="0.15">
      <c r="A1134" s="154">
        <v>-395867</v>
      </c>
      <c r="B1134" s="155">
        <v>133</v>
      </c>
      <c r="C1134" s="154">
        <v>264</v>
      </c>
      <c r="D1134" s="156" t="s">
        <v>421</v>
      </c>
      <c r="E1134" s="157" t="s">
        <v>412</v>
      </c>
      <c r="F1134" s="157" t="s">
        <v>415</v>
      </c>
      <c r="G1134" s="158">
        <v>-0.14000000000000001</v>
      </c>
      <c r="H1134" s="159">
        <v>0</v>
      </c>
      <c r="I1134" s="159">
        <v>0</v>
      </c>
      <c r="J1134" s="158">
        <v>0.26</v>
      </c>
      <c r="K1134" s="157" t="s">
        <v>411</v>
      </c>
    </row>
    <row r="1135" spans="1:11" s="58" customFormat="1" ht="14.85" customHeight="1" x14ac:dyDescent="0.15">
      <c r="A1135" s="154">
        <v>-395867</v>
      </c>
      <c r="B1135" s="155">
        <v>133</v>
      </c>
      <c r="C1135" s="154">
        <v>264</v>
      </c>
      <c r="D1135" s="156" t="s">
        <v>421</v>
      </c>
      <c r="E1135" s="157" t="s">
        <v>412</v>
      </c>
      <c r="F1135" s="157" t="s">
        <v>415</v>
      </c>
      <c r="G1135" s="158">
        <v>27.76</v>
      </c>
      <c r="H1135" s="159">
        <v>0</v>
      </c>
      <c r="I1135" s="159">
        <v>0</v>
      </c>
      <c r="J1135" s="158">
        <v>27.96</v>
      </c>
      <c r="K1135" s="157" t="s">
        <v>408</v>
      </c>
    </row>
    <row r="1136" spans="1:11" s="58" customFormat="1" ht="14.85" customHeight="1" x14ac:dyDescent="0.15">
      <c r="A1136" s="154">
        <v>-395867</v>
      </c>
      <c r="B1136" s="155">
        <v>133</v>
      </c>
      <c r="C1136" s="154">
        <v>264</v>
      </c>
      <c r="D1136" s="156" t="s">
        <v>421</v>
      </c>
      <c r="E1136" s="157" t="s">
        <v>412</v>
      </c>
      <c r="F1136" s="157" t="s">
        <v>416</v>
      </c>
      <c r="G1136" s="158">
        <v>3.74</v>
      </c>
      <c r="H1136" s="159">
        <v>0</v>
      </c>
      <c r="I1136" s="159">
        <v>0</v>
      </c>
      <c r="J1136" s="158">
        <v>3.74</v>
      </c>
      <c r="K1136" s="157" t="s">
        <v>411</v>
      </c>
    </row>
    <row r="1137" spans="1:11" s="58" customFormat="1" ht="14.85" customHeight="1" x14ac:dyDescent="0.15">
      <c r="A1137" s="154">
        <v>-395867</v>
      </c>
      <c r="B1137" s="155">
        <v>133</v>
      </c>
      <c r="C1137" s="154">
        <v>264</v>
      </c>
      <c r="D1137" s="156" t="s">
        <v>421</v>
      </c>
      <c r="E1137" s="157" t="s">
        <v>412</v>
      </c>
      <c r="F1137" s="157" t="s">
        <v>416</v>
      </c>
      <c r="G1137" s="158">
        <v>21.32939</v>
      </c>
      <c r="H1137" s="159">
        <v>1</v>
      </c>
      <c r="I1137" s="159">
        <v>3</v>
      </c>
      <c r="J1137" s="158">
        <v>46.284300000000002</v>
      </c>
      <c r="K1137" s="157" t="s">
        <v>408</v>
      </c>
    </row>
    <row r="1138" spans="1:11" s="58" customFormat="1" ht="14.85" customHeight="1" x14ac:dyDescent="0.15">
      <c r="A1138" s="154">
        <v>-395867</v>
      </c>
      <c r="B1138" s="155">
        <v>133</v>
      </c>
      <c r="C1138" s="154">
        <v>264</v>
      </c>
      <c r="D1138" s="156" t="s">
        <v>421</v>
      </c>
      <c r="E1138" s="157" t="s">
        <v>417</v>
      </c>
      <c r="F1138" s="157" t="s">
        <v>418</v>
      </c>
      <c r="G1138" s="158">
        <v>2.76</v>
      </c>
      <c r="H1138" s="159">
        <v>0</v>
      </c>
      <c r="I1138" s="159">
        <v>0</v>
      </c>
      <c r="J1138" s="158">
        <v>2.76</v>
      </c>
      <c r="K1138" s="157" t="s">
        <v>411</v>
      </c>
    </row>
    <row r="1139" spans="1:11" s="58" customFormat="1" ht="14.85" customHeight="1" x14ac:dyDescent="0.15">
      <c r="A1139" s="154">
        <v>-395867</v>
      </c>
      <c r="B1139" s="155">
        <v>133</v>
      </c>
      <c r="C1139" s="154">
        <v>264</v>
      </c>
      <c r="D1139" s="156" t="s">
        <v>421</v>
      </c>
      <c r="E1139" s="157" t="s">
        <v>417</v>
      </c>
      <c r="F1139" s="157" t="s">
        <v>418</v>
      </c>
      <c r="G1139" s="158">
        <v>1.7</v>
      </c>
      <c r="H1139" s="159">
        <v>0</v>
      </c>
      <c r="I1139" s="159">
        <v>0</v>
      </c>
      <c r="J1139" s="158">
        <v>1.7</v>
      </c>
      <c r="K1139" s="157" t="s">
        <v>408</v>
      </c>
    </row>
    <row r="1140" spans="1:11" s="58" customFormat="1" ht="14.85" customHeight="1" x14ac:dyDescent="0.15">
      <c r="A1140" s="154">
        <v>-395867</v>
      </c>
      <c r="B1140" s="155">
        <v>133</v>
      </c>
      <c r="C1140" s="154">
        <v>264</v>
      </c>
      <c r="D1140" s="156" t="s">
        <v>421</v>
      </c>
      <c r="E1140" s="157" t="s">
        <v>417</v>
      </c>
      <c r="F1140" s="157" t="s">
        <v>407</v>
      </c>
      <c r="G1140" s="158">
        <v>1.0825899999999999</v>
      </c>
      <c r="H1140" s="159">
        <v>0</v>
      </c>
      <c r="I1140" s="159">
        <v>0</v>
      </c>
      <c r="J1140" s="158">
        <v>50.430810000000001</v>
      </c>
      <c r="K1140" s="157" t="s">
        <v>411</v>
      </c>
    </row>
    <row r="1141" spans="1:11" s="58" customFormat="1" ht="14.85" customHeight="1" x14ac:dyDescent="0.15">
      <c r="A1141" s="154">
        <v>-395867</v>
      </c>
      <c r="B1141" s="155">
        <v>133</v>
      </c>
      <c r="C1141" s="154">
        <v>264</v>
      </c>
      <c r="D1141" s="156" t="s">
        <v>421</v>
      </c>
      <c r="E1141" s="157" t="s">
        <v>417</v>
      </c>
      <c r="F1141" s="157" t="s">
        <v>407</v>
      </c>
      <c r="G1141" s="158">
        <v>4.4999999999999997E-3</v>
      </c>
      <c r="H1141" s="159">
        <v>0</v>
      </c>
      <c r="I1141" s="159">
        <v>0</v>
      </c>
      <c r="J1141" s="158">
        <v>4.4999999999999997E-3</v>
      </c>
      <c r="K1141" s="157" t="s">
        <v>408</v>
      </c>
    </row>
    <row r="1142" spans="1:11" s="58" customFormat="1" ht="14.85" customHeight="1" x14ac:dyDescent="0.15">
      <c r="A1142" s="154">
        <v>-395867</v>
      </c>
      <c r="B1142" s="155">
        <v>133</v>
      </c>
      <c r="C1142" s="154">
        <v>264</v>
      </c>
      <c r="D1142" s="156" t="s">
        <v>421</v>
      </c>
      <c r="E1142" s="157" t="s">
        <v>419</v>
      </c>
      <c r="F1142" s="157" t="s">
        <v>414</v>
      </c>
      <c r="G1142" s="158">
        <v>-0.81840999999999997</v>
      </c>
      <c r="H1142" s="159">
        <v>-4</v>
      </c>
      <c r="I1142" s="159">
        <v>0</v>
      </c>
      <c r="J1142" s="158">
        <v>101.80994</v>
      </c>
      <c r="K1142" s="157" t="s">
        <v>411</v>
      </c>
    </row>
    <row r="1143" spans="1:11" s="58" customFormat="1" ht="14.85" customHeight="1" x14ac:dyDescent="0.15">
      <c r="A1143" s="154">
        <v>-395867</v>
      </c>
      <c r="B1143" s="155">
        <v>133</v>
      </c>
      <c r="C1143" s="154">
        <v>264</v>
      </c>
      <c r="D1143" s="156" t="s">
        <v>421</v>
      </c>
      <c r="E1143" s="157" t="s">
        <v>419</v>
      </c>
      <c r="F1143" s="157" t="s">
        <v>414</v>
      </c>
      <c r="G1143" s="158">
        <v>-41.79054</v>
      </c>
      <c r="H1143" s="159">
        <v>0</v>
      </c>
      <c r="I1143" s="159">
        <v>1</v>
      </c>
      <c r="J1143" s="158">
        <v>50.035080000000001</v>
      </c>
      <c r="K1143" s="157" t="s">
        <v>408</v>
      </c>
    </row>
    <row r="1144" spans="1:11" s="58" customFormat="1" ht="14.85" customHeight="1" x14ac:dyDescent="0.15">
      <c r="A1144" s="154">
        <v>-395866</v>
      </c>
      <c r="B1144" s="155">
        <v>134</v>
      </c>
      <c r="C1144" s="154">
        <v>264</v>
      </c>
      <c r="D1144" s="156" t="s">
        <v>421</v>
      </c>
      <c r="E1144" s="157" t="s">
        <v>412</v>
      </c>
      <c r="F1144" s="157" t="s">
        <v>407</v>
      </c>
      <c r="G1144" s="158">
        <v>18.55162</v>
      </c>
      <c r="H1144" s="159">
        <v>12</v>
      </c>
      <c r="I1144" s="159">
        <v>25</v>
      </c>
      <c r="J1144" s="158">
        <v>30.205079999999999</v>
      </c>
      <c r="K1144" s="157" t="s">
        <v>411</v>
      </c>
    </row>
    <row r="1145" spans="1:11" s="58" customFormat="1" ht="14.85" customHeight="1" x14ac:dyDescent="0.15">
      <c r="A1145" s="154">
        <v>-395866</v>
      </c>
      <c r="B1145" s="155">
        <v>134</v>
      </c>
      <c r="C1145" s="154">
        <v>264</v>
      </c>
      <c r="D1145" s="156" t="s">
        <v>421</v>
      </c>
      <c r="E1145" s="157" t="s">
        <v>412</v>
      </c>
      <c r="F1145" s="157" t="s">
        <v>407</v>
      </c>
      <c r="G1145" s="158">
        <v>-12.51398</v>
      </c>
      <c r="H1145" s="159">
        <v>1</v>
      </c>
      <c r="I1145" s="159">
        <v>9</v>
      </c>
      <c r="J1145" s="158">
        <v>18.26078</v>
      </c>
      <c r="K1145" s="157" t="s">
        <v>408</v>
      </c>
    </row>
    <row r="1146" spans="1:11" s="58" customFormat="1" ht="14.85" customHeight="1" x14ac:dyDescent="0.15">
      <c r="A1146" s="154">
        <v>-395866</v>
      </c>
      <c r="B1146" s="155">
        <v>134</v>
      </c>
      <c r="C1146" s="154">
        <v>264</v>
      </c>
      <c r="D1146" s="156" t="s">
        <v>421</v>
      </c>
      <c r="E1146" s="157" t="s">
        <v>412</v>
      </c>
      <c r="F1146" s="157" t="s">
        <v>413</v>
      </c>
      <c r="G1146" s="158">
        <v>-60.566830000000003</v>
      </c>
      <c r="H1146" s="159">
        <v>2</v>
      </c>
      <c r="I1146" s="159">
        <v>6</v>
      </c>
      <c r="J1146" s="158">
        <v>735.35954000000004</v>
      </c>
      <c r="K1146" s="157" t="s">
        <v>408</v>
      </c>
    </row>
    <row r="1147" spans="1:11" s="58" customFormat="1" ht="14.85" customHeight="1" x14ac:dyDescent="0.15">
      <c r="A1147" s="154">
        <v>-395866</v>
      </c>
      <c r="B1147" s="155">
        <v>134</v>
      </c>
      <c r="C1147" s="154">
        <v>264</v>
      </c>
      <c r="D1147" s="156" t="s">
        <v>421</v>
      </c>
      <c r="E1147" s="157" t="s">
        <v>412</v>
      </c>
      <c r="F1147" s="157" t="s">
        <v>414</v>
      </c>
      <c r="G1147" s="158">
        <v>-89.242059999999995</v>
      </c>
      <c r="H1147" s="159">
        <v>-2</v>
      </c>
      <c r="I1147" s="159">
        <v>2</v>
      </c>
      <c r="J1147" s="158">
        <v>93.175020000000004</v>
      </c>
      <c r="K1147" s="157" t="s">
        <v>411</v>
      </c>
    </row>
    <row r="1148" spans="1:11" s="58" customFormat="1" ht="14.85" customHeight="1" x14ac:dyDescent="0.15">
      <c r="A1148" s="154">
        <v>-395866</v>
      </c>
      <c r="B1148" s="155">
        <v>134</v>
      </c>
      <c r="C1148" s="154">
        <v>264</v>
      </c>
      <c r="D1148" s="156" t="s">
        <v>421</v>
      </c>
      <c r="E1148" s="157" t="s">
        <v>412</v>
      </c>
      <c r="F1148" s="157" t="s">
        <v>414</v>
      </c>
      <c r="G1148" s="158">
        <v>-319.13538</v>
      </c>
      <c r="H1148" s="159">
        <v>0</v>
      </c>
      <c r="I1148" s="159">
        <v>6</v>
      </c>
      <c r="J1148" s="158">
        <v>342.84852000000001</v>
      </c>
      <c r="K1148" s="157" t="s">
        <v>408</v>
      </c>
    </row>
    <row r="1149" spans="1:11" s="58" customFormat="1" ht="14.85" customHeight="1" x14ac:dyDescent="0.15">
      <c r="A1149" s="154">
        <v>-395866</v>
      </c>
      <c r="B1149" s="155">
        <v>134</v>
      </c>
      <c r="C1149" s="154">
        <v>264</v>
      </c>
      <c r="D1149" s="156" t="s">
        <v>421</v>
      </c>
      <c r="E1149" s="157" t="s">
        <v>412</v>
      </c>
      <c r="F1149" s="157" t="s">
        <v>415</v>
      </c>
      <c r="G1149" s="158">
        <v>-3.38</v>
      </c>
      <c r="H1149" s="159">
        <v>0</v>
      </c>
      <c r="I1149" s="159">
        <v>0</v>
      </c>
      <c r="J1149" s="158">
        <v>1.92</v>
      </c>
      <c r="K1149" s="157" t="s">
        <v>411</v>
      </c>
    </row>
    <row r="1150" spans="1:11" s="58" customFormat="1" ht="14.85" customHeight="1" x14ac:dyDescent="0.15">
      <c r="A1150" s="154">
        <v>-395866</v>
      </c>
      <c r="B1150" s="155">
        <v>134</v>
      </c>
      <c r="C1150" s="154">
        <v>264</v>
      </c>
      <c r="D1150" s="156" t="s">
        <v>421</v>
      </c>
      <c r="E1150" s="157" t="s">
        <v>412</v>
      </c>
      <c r="F1150" s="157" t="s">
        <v>415</v>
      </c>
      <c r="G1150" s="158">
        <v>21.46</v>
      </c>
      <c r="H1150" s="159">
        <v>0</v>
      </c>
      <c r="I1150" s="159">
        <v>0</v>
      </c>
      <c r="J1150" s="158">
        <v>21.78</v>
      </c>
      <c r="K1150" s="157" t="s">
        <v>408</v>
      </c>
    </row>
    <row r="1151" spans="1:11" s="58" customFormat="1" ht="14.85" customHeight="1" x14ac:dyDescent="0.15">
      <c r="A1151" s="154">
        <v>-395866</v>
      </c>
      <c r="B1151" s="155">
        <v>134</v>
      </c>
      <c r="C1151" s="154">
        <v>264</v>
      </c>
      <c r="D1151" s="156" t="s">
        <v>421</v>
      </c>
      <c r="E1151" s="157" t="s">
        <v>412</v>
      </c>
      <c r="F1151" s="157" t="s">
        <v>416</v>
      </c>
      <c r="G1151" s="158">
        <v>71.087680000000006</v>
      </c>
      <c r="H1151" s="159">
        <v>1</v>
      </c>
      <c r="I1151" s="159">
        <v>4</v>
      </c>
      <c r="J1151" s="158">
        <v>114.38831</v>
      </c>
      <c r="K1151" s="157" t="s">
        <v>411</v>
      </c>
    </row>
    <row r="1152" spans="1:11" s="58" customFormat="1" ht="14.85" customHeight="1" x14ac:dyDescent="0.15">
      <c r="A1152" s="154">
        <v>-395866</v>
      </c>
      <c r="B1152" s="155">
        <v>134</v>
      </c>
      <c r="C1152" s="154">
        <v>264</v>
      </c>
      <c r="D1152" s="156" t="s">
        <v>421</v>
      </c>
      <c r="E1152" s="157" t="s">
        <v>412</v>
      </c>
      <c r="F1152" s="157" t="s">
        <v>416</v>
      </c>
      <c r="G1152" s="158">
        <v>103.38932</v>
      </c>
      <c r="H1152" s="159">
        <v>0</v>
      </c>
      <c r="I1152" s="159">
        <v>1</v>
      </c>
      <c r="J1152" s="158">
        <v>103.76546999999999</v>
      </c>
      <c r="K1152" s="157" t="s">
        <v>408</v>
      </c>
    </row>
    <row r="1153" spans="1:11" s="58" customFormat="1" ht="14.85" customHeight="1" x14ac:dyDescent="0.15">
      <c r="A1153" s="154">
        <v>-395866</v>
      </c>
      <c r="B1153" s="155">
        <v>134</v>
      </c>
      <c r="C1153" s="154">
        <v>264</v>
      </c>
      <c r="D1153" s="156" t="s">
        <v>421</v>
      </c>
      <c r="E1153" s="157" t="s">
        <v>417</v>
      </c>
      <c r="F1153" s="157" t="s">
        <v>418</v>
      </c>
      <c r="G1153" s="158">
        <v>12.2448</v>
      </c>
      <c r="H1153" s="159">
        <v>1</v>
      </c>
      <c r="I1153" s="159">
        <v>1</v>
      </c>
      <c r="J1153" s="158">
        <v>13.9948</v>
      </c>
      <c r="K1153" s="157" t="s">
        <v>411</v>
      </c>
    </row>
    <row r="1154" spans="1:11" s="58" customFormat="1" ht="14.85" customHeight="1" x14ac:dyDescent="0.15">
      <c r="A1154" s="154">
        <v>-395866</v>
      </c>
      <c r="B1154" s="155">
        <v>134</v>
      </c>
      <c r="C1154" s="154">
        <v>264</v>
      </c>
      <c r="D1154" s="156" t="s">
        <v>421</v>
      </c>
      <c r="E1154" s="157" t="s">
        <v>417</v>
      </c>
      <c r="F1154" s="157" t="s">
        <v>418</v>
      </c>
      <c r="G1154" s="158">
        <v>110.67</v>
      </c>
      <c r="H1154" s="159">
        <v>1</v>
      </c>
      <c r="I1154" s="159">
        <v>1</v>
      </c>
      <c r="J1154" s="158">
        <v>110.67</v>
      </c>
      <c r="K1154" s="157" t="s">
        <v>408</v>
      </c>
    </row>
    <row r="1155" spans="1:11" s="58" customFormat="1" ht="14.85" customHeight="1" x14ac:dyDescent="0.15">
      <c r="A1155" s="154">
        <v>-395866</v>
      </c>
      <c r="B1155" s="155">
        <v>134</v>
      </c>
      <c r="C1155" s="154">
        <v>264</v>
      </c>
      <c r="D1155" s="156" t="s">
        <v>421</v>
      </c>
      <c r="E1155" s="157" t="s">
        <v>417</v>
      </c>
      <c r="F1155" s="157" t="s">
        <v>407</v>
      </c>
      <c r="G1155" s="158">
        <v>0.18862000000000001</v>
      </c>
      <c r="H1155" s="159">
        <v>-1</v>
      </c>
      <c r="I1155" s="159">
        <v>0</v>
      </c>
      <c r="J1155" s="158">
        <v>5.8444900000000004</v>
      </c>
      <c r="K1155" s="157" t="s">
        <v>411</v>
      </c>
    </row>
    <row r="1156" spans="1:11" s="58" customFormat="1" ht="14.85" customHeight="1" x14ac:dyDescent="0.15">
      <c r="A1156" s="154">
        <v>-395866</v>
      </c>
      <c r="B1156" s="155">
        <v>134</v>
      </c>
      <c r="C1156" s="154">
        <v>264</v>
      </c>
      <c r="D1156" s="156" t="s">
        <v>421</v>
      </c>
      <c r="E1156" s="157" t="s">
        <v>417</v>
      </c>
      <c r="F1156" s="157" t="s">
        <v>407</v>
      </c>
      <c r="G1156" s="158">
        <v>-13.077629999999999</v>
      </c>
      <c r="H1156" s="159">
        <v>0</v>
      </c>
      <c r="I1156" s="159">
        <v>0</v>
      </c>
      <c r="J1156" s="158">
        <v>9.1864500000000007</v>
      </c>
      <c r="K1156" s="157" t="s">
        <v>408</v>
      </c>
    </row>
    <row r="1157" spans="1:11" s="58" customFormat="1" ht="14.85" customHeight="1" x14ac:dyDescent="0.15">
      <c r="A1157" s="154">
        <v>-395866</v>
      </c>
      <c r="B1157" s="155">
        <v>134</v>
      </c>
      <c r="C1157" s="154">
        <v>264</v>
      </c>
      <c r="D1157" s="156" t="s">
        <v>421</v>
      </c>
      <c r="E1157" s="157" t="s">
        <v>419</v>
      </c>
      <c r="F1157" s="157" t="s">
        <v>414</v>
      </c>
      <c r="G1157" s="158">
        <v>45.718499999999999</v>
      </c>
      <c r="H1157" s="159">
        <v>-4</v>
      </c>
      <c r="I1157" s="159">
        <v>0</v>
      </c>
      <c r="J1157" s="158">
        <v>208.84350000000001</v>
      </c>
      <c r="K1157" s="157" t="s">
        <v>411</v>
      </c>
    </row>
    <row r="1158" spans="1:11" s="58" customFormat="1" ht="14.85" customHeight="1" x14ac:dyDescent="0.15">
      <c r="A1158" s="154">
        <v>-395866</v>
      </c>
      <c r="B1158" s="155">
        <v>134</v>
      </c>
      <c r="C1158" s="154">
        <v>264</v>
      </c>
      <c r="D1158" s="156" t="s">
        <v>421</v>
      </c>
      <c r="E1158" s="157" t="s">
        <v>419</v>
      </c>
      <c r="F1158" s="157" t="s">
        <v>414</v>
      </c>
      <c r="G1158" s="158">
        <v>37.293129999999998</v>
      </c>
      <c r="H1158" s="159">
        <v>-2</v>
      </c>
      <c r="I1158" s="159">
        <v>0</v>
      </c>
      <c r="J1158" s="158">
        <v>131.76385999999999</v>
      </c>
      <c r="K1158" s="157" t="s">
        <v>408</v>
      </c>
    </row>
    <row r="1159" spans="1:11" s="58" customFormat="1" ht="14.85" customHeight="1" x14ac:dyDescent="0.15">
      <c r="A1159" s="154">
        <v>-395865</v>
      </c>
      <c r="B1159" s="155">
        <v>135</v>
      </c>
      <c r="C1159" s="154">
        <v>264</v>
      </c>
      <c r="D1159" s="156" t="s">
        <v>421</v>
      </c>
      <c r="E1159" s="157" t="s">
        <v>412</v>
      </c>
      <c r="F1159" s="157" t="s">
        <v>407</v>
      </c>
      <c r="G1159" s="158">
        <v>-44.66619</v>
      </c>
      <c r="H1159" s="159">
        <v>-2</v>
      </c>
      <c r="I1159" s="159">
        <v>0</v>
      </c>
      <c r="J1159" s="158">
        <v>2.844E-2</v>
      </c>
      <c r="K1159" s="157" t="s">
        <v>411</v>
      </c>
    </row>
    <row r="1160" spans="1:11" s="58" customFormat="1" ht="14.85" customHeight="1" x14ac:dyDescent="0.15">
      <c r="A1160" s="154">
        <v>-395865</v>
      </c>
      <c r="B1160" s="155">
        <v>135</v>
      </c>
      <c r="C1160" s="154">
        <v>264</v>
      </c>
      <c r="D1160" s="156" t="s">
        <v>421</v>
      </c>
      <c r="E1160" s="157" t="s">
        <v>412</v>
      </c>
      <c r="F1160" s="157" t="s">
        <v>407</v>
      </c>
      <c r="G1160" s="158">
        <v>-356.86622</v>
      </c>
      <c r="H1160" s="159">
        <v>-5</v>
      </c>
      <c r="I1160" s="159">
        <v>0</v>
      </c>
      <c r="J1160" s="158">
        <v>50.572099999999999</v>
      </c>
      <c r="K1160" s="157" t="s">
        <v>408</v>
      </c>
    </row>
    <row r="1161" spans="1:11" s="58" customFormat="1" ht="14.85" customHeight="1" x14ac:dyDescent="0.15">
      <c r="A1161" s="154">
        <v>-395865</v>
      </c>
      <c r="B1161" s="155">
        <v>135</v>
      </c>
      <c r="C1161" s="154">
        <v>264</v>
      </c>
      <c r="D1161" s="156" t="s">
        <v>421</v>
      </c>
      <c r="E1161" s="157" t="s">
        <v>412</v>
      </c>
      <c r="F1161" s="157" t="s">
        <v>413</v>
      </c>
      <c r="G1161" s="158">
        <v>269.14382000000001</v>
      </c>
      <c r="H1161" s="159">
        <v>1</v>
      </c>
      <c r="I1161" s="159">
        <v>3</v>
      </c>
      <c r="J1161" s="158">
        <v>667.98248999999998</v>
      </c>
      <c r="K1161" s="157" t="s">
        <v>408</v>
      </c>
    </row>
    <row r="1162" spans="1:11" s="58" customFormat="1" ht="14.85" customHeight="1" x14ac:dyDescent="0.15">
      <c r="A1162" s="154">
        <v>-395865</v>
      </c>
      <c r="B1162" s="155">
        <v>135</v>
      </c>
      <c r="C1162" s="154">
        <v>264</v>
      </c>
      <c r="D1162" s="156" t="s">
        <v>421</v>
      </c>
      <c r="E1162" s="157" t="s">
        <v>412</v>
      </c>
      <c r="F1162" s="157" t="s">
        <v>414</v>
      </c>
      <c r="G1162" s="158">
        <v>17.237390000000001</v>
      </c>
      <c r="H1162" s="159">
        <v>-2</v>
      </c>
      <c r="I1162" s="159">
        <v>2</v>
      </c>
      <c r="J1162" s="158">
        <v>50.295639999999999</v>
      </c>
      <c r="K1162" s="157" t="s">
        <v>411</v>
      </c>
    </row>
    <row r="1163" spans="1:11" s="58" customFormat="1" ht="14.85" customHeight="1" x14ac:dyDescent="0.15">
      <c r="A1163" s="154">
        <v>-395865</v>
      </c>
      <c r="B1163" s="155">
        <v>135</v>
      </c>
      <c r="C1163" s="154">
        <v>264</v>
      </c>
      <c r="D1163" s="156" t="s">
        <v>421</v>
      </c>
      <c r="E1163" s="157" t="s">
        <v>412</v>
      </c>
      <c r="F1163" s="157" t="s">
        <v>414</v>
      </c>
      <c r="G1163" s="158">
        <v>22.66301</v>
      </c>
      <c r="H1163" s="159">
        <v>-2</v>
      </c>
      <c r="I1163" s="159">
        <v>0</v>
      </c>
      <c r="J1163" s="158">
        <v>73.679190000000006</v>
      </c>
      <c r="K1163" s="157" t="s">
        <v>408</v>
      </c>
    </row>
    <row r="1164" spans="1:11" s="58" customFormat="1" ht="14.85" customHeight="1" x14ac:dyDescent="0.15">
      <c r="A1164" s="154">
        <v>-395865</v>
      </c>
      <c r="B1164" s="155">
        <v>135</v>
      </c>
      <c r="C1164" s="154">
        <v>264</v>
      </c>
      <c r="D1164" s="156" t="s">
        <v>421</v>
      </c>
      <c r="E1164" s="157" t="s">
        <v>412</v>
      </c>
      <c r="F1164" s="157" t="s">
        <v>415</v>
      </c>
      <c r="G1164" s="158">
        <v>23.84</v>
      </c>
      <c r="H1164" s="159">
        <v>0</v>
      </c>
      <c r="I1164" s="159">
        <v>0</v>
      </c>
      <c r="J1164" s="158">
        <v>26.28</v>
      </c>
      <c r="K1164" s="157" t="s">
        <v>411</v>
      </c>
    </row>
    <row r="1165" spans="1:11" s="58" customFormat="1" ht="14.85" customHeight="1" x14ac:dyDescent="0.15">
      <c r="A1165" s="154">
        <v>-395865</v>
      </c>
      <c r="B1165" s="155">
        <v>135</v>
      </c>
      <c r="C1165" s="154">
        <v>264</v>
      </c>
      <c r="D1165" s="156" t="s">
        <v>421</v>
      </c>
      <c r="E1165" s="157" t="s">
        <v>412</v>
      </c>
      <c r="F1165" s="157" t="s">
        <v>415</v>
      </c>
      <c r="G1165" s="158">
        <v>0.92</v>
      </c>
      <c r="H1165" s="159">
        <v>0</v>
      </c>
      <c r="I1165" s="159">
        <v>0</v>
      </c>
      <c r="J1165" s="158">
        <v>0.92</v>
      </c>
      <c r="K1165" s="157" t="s">
        <v>408</v>
      </c>
    </row>
    <row r="1166" spans="1:11" s="58" customFormat="1" ht="14.85" customHeight="1" x14ac:dyDescent="0.15">
      <c r="A1166" s="154">
        <v>-395865</v>
      </c>
      <c r="B1166" s="155">
        <v>135</v>
      </c>
      <c r="C1166" s="154">
        <v>264</v>
      </c>
      <c r="D1166" s="156" t="s">
        <v>421</v>
      </c>
      <c r="E1166" s="157" t="s">
        <v>412</v>
      </c>
      <c r="F1166" s="157" t="s">
        <v>416</v>
      </c>
      <c r="G1166" s="158">
        <v>18.9771</v>
      </c>
      <c r="H1166" s="159">
        <v>-1</v>
      </c>
      <c r="I1166" s="159">
        <v>0</v>
      </c>
      <c r="J1166" s="158">
        <v>21.321159999999999</v>
      </c>
      <c r="K1166" s="157" t="s">
        <v>411</v>
      </c>
    </row>
    <row r="1167" spans="1:11" s="58" customFormat="1" ht="14.85" customHeight="1" x14ac:dyDescent="0.15">
      <c r="A1167" s="154">
        <v>-395865</v>
      </c>
      <c r="B1167" s="155">
        <v>135</v>
      </c>
      <c r="C1167" s="154">
        <v>264</v>
      </c>
      <c r="D1167" s="156" t="s">
        <v>421</v>
      </c>
      <c r="E1167" s="157" t="s">
        <v>412</v>
      </c>
      <c r="F1167" s="157" t="s">
        <v>416</v>
      </c>
      <c r="G1167" s="158">
        <v>0.70938999999999997</v>
      </c>
      <c r="H1167" s="159">
        <v>0</v>
      </c>
      <c r="I1167" s="159">
        <v>1</v>
      </c>
      <c r="J1167" s="158">
        <v>5.67347</v>
      </c>
      <c r="K1167" s="157" t="s">
        <v>408</v>
      </c>
    </row>
    <row r="1168" spans="1:11" s="58" customFormat="1" ht="14.85" customHeight="1" x14ac:dyDescent="0.15">
      <c r="A1168" s="154">
        <v>-395865</v>
      </c>
      <c r="B1168" s="155">
        <v>135</v>
      </c>
      <c r="C1168" s="154">
        <v>264</v>
      </c>
      <c r="D1168" s="156" t="s">
        <v>421</v>
      </c>
      <c r="E1168" s="157" t="s">
        <v>417</v>
      </c>
      <c r="F1168" s="157" t="s">
        <v>418</v>
      </c>
      <c r="G1168" s="158">
        <v>104.53</v>
      </c>
      <c r="H1168" s="159">
        <v>1</v>
      </c>
      <c r="I1168" s="159">
        <v>1</v>
      </c>
      <c r="J1168" s="158">
        <v>104.53</v>
      </c>
      <c r="K1168" s="157" t="s">
        <v>411</v>
      </c>
    </row>
    <row r="1169" spans="1:11" s="58" customFormat="1" ht="14.85" customHeight="1" x14ac:dyDescent="0.15">
      <c r="A1169" s="154">
        <v>-395865</v>
      </c>
      <c r="B1169" s="155">
        <v>135</v>
      </c>
      <c r="C1169" s="154">
        <v>264</v>
      </c>
      <c r="D1169" s="156" t="s">
        <v>421</v>
      </c>
      <c r="E1169" s="157" t="s">
        <v>417</v>
      </c>
      <c r="F1169" s="157" t="s">
        <v>418</v>
      </c>
      <c r="G1169" s="158">
        <v>100.66</v>
      </c>
      <c r="H1169" s="159">
        <v>1</v>
      </c>
      <c r="I1169" s="159">
        <v>1</v>
      </c>
      <c r="J1169" s="158">
        <v>100.66</v>
      </c>
      <c r="K1169" s="157" t="s">
        <v>408</v>
      </c>
    </row>
    <row r="1170" spans="1:11" s="58" customFormat="1" ht="14.85" customHeight="1" x14ac:dyDescent="0.15">
      <c r="A1170" s="154">
        <v>-395865</v>
      </c>
      <c r="B1170" s="155">
        <v>135</v>
      </c>
      <c r="C1170" s="154">
        <v>264</v>
      </c>
      <c r="D1170" s="156" t="s">
        <v>421</v>
      </c>
      <c r="E1170" s="157" t="s">
        <v>417</v>
      </c>
      <c r="F1170" s="157" t="s">
        <v>407</v>
      </c>
      <c r="G1170" s="158">
        <v>-22.87387</v>
      </c>
      <c r="H1170" s="159">
        <v>0</v>
      </c>
      <c r="I1170" s="159">
        <v>0</v>
      </c>
      <c r="J1170" s="158">
        <v>29.180869999999999</v>
      </c>
      <c r="K1170" s="157" t="s">
        <v>411</v>
      </c>
    </row>
    <row r="1171" spans="1:11" s="58" customFormat="1" ht="14.85" customHeight="1" x14ac:dyDescent="0.15">
      <c r="A1171" s="154">
        <v>-395865</v>
      </c>
      <c r="B1171" s="155">
        <v>135</v>
      </c>
      <c r="C1171" s="154">
        <v>264</v>
      </c>
      <c r="D1171" s="156" t="s">
        <v>421</v>
      </c>
      <c r="E1171" s="157" t="s">
        <v>417</v>
      </c>
      <c r="F1171" s="157" t="s">
        <v>407</v>
      </c>
      <c r="G1171" s="158">
        <v>1.25888</v>
      </c>
      <c r="H1171" s="159">
        <v>0</v>
      </c>
      <c r="I1171" s="159">
        <v>0</v>
      </c>
      <c r="J1171" s="158">
        <v>1.25888</v>
      </c>
      <c r="K1171" s="157" t="s">
        <v>408</v>
      </c>
    </row>
    <row r="1172" spans="1:11" s="58" customFormat="1" ht="14.85" customHeight="1" x14ac:dyDescent="0.15">
      <c r="A1172" s="154">
        <v>-395865</v>
      </c>
      <c r="B1172" s="155">
        <v>135</v>
      </c>
      <c r="C1172" s="154">
        <v>264</v>
      </c>
      <c r="D1172" s="156" t="s">
        <v>421</v>
      </c>
      <c r="E1172" s="157" t="s">
        <v>419</v>
      </c>
      <c r="F1172" s="157" t="s">
        <v>414</v>
      </c>
      <c r="G1172" s="158">
        <v>-16.303360000000001</v>
      </c>
      <c r="H1172" s="159">
        <v>-1</v>
      </c>
      <c r="I1172" s="159">
        <v>0</v>
      </c>
      <c r="J1172" s="158">
        <v>118.4259</v>
      </c>
      <c r="K1172" s="157" t="s">
        <v>411</v>
      </c>
    </row>
    <row r="1173" spans="1:11" s="58" customFormat="1" ht="14.85" customHeight="1" x14ac:dyDescent="0.15">
      <c r="A1173" s="154">
        <v>-395865</v>
      </c>
      <c r="B1173" s="155">
        <v>135</v>
      </c>
      <c r="C1173" s="154">
        <v>264</v>
      </c>
      <c r="D1173" s="156" t="s">
        <v>421</v>
      </c>
      <c r="E1173" s="157" t="s">
        <v>419</v>
      </c>
      <c r="F1173" s="157" t="s">
        <v>414</v>
      </c>
      <c r="G1173" s="158">
        <v>18.942219999999999</v>
      </c>
      <c r="H1173" s="159">
        <v>0</v>
      </c>
      <c r="I1173" s="159">
        <v>0</v>
      </c>
      <c r="J1173" s="158">
        <v>167.96195</v>
      </c>
      <c r="K1173" s="157" t="s">
        <v>408</v>
      </c>
    </row>
    <row r="1174" spans="1:11" s="58" customFormat="1" ht="14.85" customHeight="1" x14ac:dyDescent="0.15">
      <c r="A1174" s="154">
        <v>-395861</v>
      </c>
      <c r="B1174" s="155">
        <v>139</v>
      </c>
      <c r="C1174" s="154">
        <v>264</v>
      </c>
      <c r="D1174" s="156" t="s">
        <v>421</v>
      </c>
      <c r="E1174" s="157" t="s">
        <v>412</v>
      </c>
      <c r="F1174" s="157" t="s">
        <v>407</v>
      </c>
      <c r="G1174" s="158">
        <v>2.2128299999999999</v>
      </c>
      <c r="H1174" s="159">
        <v>1</v>
      </c>
      <c r="I1174" s="159">
        <v>1</v>
      </c>
      <c r="J1174" s="158">
        <v>4.6256599999999999</v>
      </c>
      <c r="K1174" s="157" t="s">
        <v>411</v>
      </c>
    </row>
    <row r="1175" spans="1:11" s="58" customFormat="1" ht="14.85" customHeight="1" x14ac:dyDescent="0.15">
      <c r="A1175" s="154">
        <v>-395861</v>
      </c>
      <c r="B1175" s="155">
        <v>139</v>
      </c>
      <c r="C1175" s="154">
        <v>264</v>
      </c>
      <c r="D1175" s="156" t="s">
        <v>421</v>
      </c>
      <c r="E1175" s="157" t="s">
        <v>412</v>
      </c>
      <c r="F1175" s="157" t="s">
        <v>407</v>
      </c>
      <c r="G1175" s="158">
        <v>-34.763579999999997</v>
      </c>
      <c r="H1175" s="159">
        <v>-1</v>
      </c>
      <c r="I1175" s="159">
        <v>2</v>
      </c>
      <c r="J1175" s="158">
        <v>27.40174</v>
      </c>
      <c r="K1175" s="157" t="s">
        <v>408</v>
      </c>
    </row>
    <row r="1176" spans="1:11" s="58" customFormat="1" ht="14.85" customHeight="1" x14ac:dyDescent="0.15">
      <c r="A1176" s="154">
        <v>-395861</v>
      </c>
      <c r="B1176" s="155">
        <v>139</v>
      </c>
      <c r="C1176" s="154">
        <v>264</v>
      </c>
      <c r="D1176" s="156" t="s">
        <v>421</v>
      </c>
      <c r="E1176" s="157" t="s">
        <v>412</v>
      </c>
      <c r="F1176" s="157" t="s">
        <v>413</v>
      </c>
      <c r="G1176" s="158">
        <v>210.04237000000001</v>
      </c>
      <c r="H1176" s="159">
        <v>2</v>
      </c>
      <c r="I1176" s="159">
        <v>4</v>
      </c>
      <c r="J1176" s="158">
        <v>725.90517999999997</v>
      </c>
      <c r="K1176" s="157" t="s">
        <v>408</v>
      </c>
    </row>
    <row r="1177" spans="1:11" s="58" customFormat="1" ht="14.85" customHeight="1" x14ac:dyDescent="0.15">
      <c r="A1177" s="154">
        <v>-395861</v>
      </c>
      <c r="B1177" s="155">
        <v>139</v>
      </c>
      <c r="C1177" s="154">
        <v>264</v>
      </c>
      <c r="D1177" s="156" t="s">
        <v>421</v>
      </c>
      <c r="E1177" s="157" t="s">
        <v>412</v>
      </c>
      <c r="F1177" s="157" t="s">
        <v>414</v>
      </c>
      <c r="G1177" s="158">
        <v>24.435749999999999</v>
      </c>
      <c r="H1177" s="159">
        <v>-4</v>
      </c>
      <c r="I1177" s="159">
        <v>3</v>
      </c>
      <c r="J1177" s="158">
        <v>56.005020000000002</v>
      </c>
      <c r="K1177" s="157" t="s">
        <v>411</v>
      </c>
    </row>
    <row r="1178" spans="1:11" s="58" customFormat="1" ht="14.85" customHeight="1" x14ac:dyDescent="0.15">
      <c r="A1178" s="154">
        <v>-395861</v>
      </c>
      <c r="B1178" s="155">
        <v>139</v>
      </c>
      <c r="C1178" s="154">
        <v>264</v>
      </c>
      <c r="D1178" s="156" t="s">
        <v>421</v>
      </c>
      <c r="E1178" s="157" t="s">
        <v>412</v>
      </c>
      <c r="F1178" s="157" t="s">
        <v>414</v>
      </c>
      <c r="G1178" s="158">
        <v>0.98159000000000296</v>
      </c>
      <c r="H1178" s="159">
        <v>-3</v>
      </c>
      <c r="I1178" s="159">
        <v>2</v>
      </c>
      <c r="J1178" s="158">
        <v>216.30767</v>
      </c>
      <c r="K1178" s="157" t="s">
        <v>408</v>
      </c>
    </row>
    <row r="1179" spans="1:11" s="58" customFormat="1" ht="14.85" customHeight="1" x14ac:dyDescent="0.15">
      <c r="A1179" s="154">
        <v>-395861</v>
      </c>
      <c r="B1179" s="155">
        <v>139</v>
      </c>
      <c r="C1179" s="154">
        <v>264</v>
      </c>
      <c r="D1179" s="156" t="s">
        <v>421</v>
      </c>
      <c r="E1179" s="157" t="s">
        <v>412</v>
      </c>
      <c r="F1179" s="157" t="s">
        <v>415</v>
      </c>
      <c r="G1179" s="158">
        <v>-2.94</v>
      </c>
      <c r="H1179" s="159">
        <v>0</v>
      </c>
      <c r="I1179" s="159">
        <v>0</v>
      </c>
      <c r="J1179" s="158">
        <v>0.36</v>
      </c>
      <c r="K1179" s="157" t="s">
        <v>411</v>
      </c>
    </row>
    <row r="1180" spans="1:11" s="58" customFormat="1" ht="14.85" customHeight="1" x14ac:dyDescent="0.15">
      <c r="A1180" s="154">
        <v>-395861</v>
      </c>
      <c r="B1180" s="155">
        <v>139</v>
      </c>
      <c r="C1180" s="154">
        <v>264</v>
      </c>
      <c r="D1180" s="156" t="s">
        <v>421</v>
      </c>
      <c r="E1180" s="157" t="s">
        <v>412</v>
      </c>
      <c r="F1180" s="157" t="s">
        <v>415</v>
      </c>
      <c r="G1180" s="158">
        <v>9.94</v>
      </c>
      <c r="H1180" s="159">
        <v>0</v>
      </c>
      <c r="I1180" s="159">
        <v>0</v>
      </c>
      <c r="J1180" s="158">
        <v>16.5</v>
      </c>
      <c r="K1180" s="157" t="s">
        <v>408</v>
      </c>
    </row>
    <row r="1181" spans="1:11" s="58" customFormat="1" ht="14.85" customHeight="1" x14ac:dyDescent="0.15">
      <c r="A1181" s="154">
        <v>-395861</v>
      </c>
      <c r="B1181" s="155">
        <v>139</v>
      </c>
      <c r="C1181" s="154">
        <v>264</v>
      </c>
      <c r="D1181" s="156" t="s">
        <v>421</v>
      </c>
      <c r="E1181" s="157" t="s">
        <v>412</v>
      </c>
      <c r="F1181" s="157" t="s">
        <v>416</v>
      </c>
      <c r="G1181" s="158">
        <v>8.2050000000000001</v>
      </c>
      <c r="H1181" s="159">
        <v>0</v>
      </c>
      <c r="I1181" s="159">
        <v>0</v>
      </c>
      <c r="J1181" s="158">
        <v>8.2050000000000001</v>
      </c>
      <c r="K1181" s="157" t="s">
        <v>411</v>
      </c>
    </row>
    <row r="1182" spans="1:11" s="58" customFormat="1" ht="14.85" customHeight="1" x14ac:dyDescent="0.15">
      <c r="A1182" s="154">
        <v>-395861</v>
      </c>
      <c r="B1182" s="155">
        <v>139</v>
      </c>
      <c r="C1182" s="154">
        <v>264</v>
      </c>
      <c r="D1182" s="156" t="s">
        <v>421</v>
      </c>
      <c r="E1182" s="157" t="s">
        <v>412</v>
      </c>
      <c r="F1182" s="157" t="s">
        <v>416</v>
      </c>
      <c r="G1182" s="158">
        <v>15.506690000000001</v>
      </c>
      <c r="H1182" s="159">
        <v>-3</v>
      </c>
      <c r="I1182" s="159">
        <v>0</v>
      </c>
      <c r="J1182" s="158">
        <v>25.858000000000001</v>
      </c>
      <c r="K1182" s="157" t="s">
        <v>408</v>
      </c>
    </row>
    <row r="1183" spans="1:11" s="58" customFormat="1" ht="14.85" customHeight="1" x14ac:dyDescent="0.15">
      <c r="A1183" s="154">
        <v>-395861</v>
      </c>
      <c r="B1183" s="155">
        <v>139</v>
      </c>
      <c r="C1183" s="154">
        <v>264</v>
      </c>
      <c r="D1183" s="156" t="s">
        <v>421</v>
      </c>
      <c r="E1183" s="157" t="s">
        <v>417</v>
      </c>
      <c r="F1183" s="157" t="s">
        <v>418</v>
      </c>
      <c r="G1183" s="158">
        <v>7.3259499999999997</v>
      </c>
      <c r="H1183" s="159">
        <v>0</v>
      </c>
      <c r="I1183" s="159">
        <v>1</v>
      </c>
      <c r="J1183" s="158">
        <v>7.7724299999999999</v>
      </c>
      <c r="K1183" s="157" t="s">
        <v>411</v>
      </c>
    </row>
    <row r="1184" spans="1:11" s="58" customFormat="1" ht="14.85" customHeight="1" x14ac:dyDescent="0.15">
      <c r="A1184" s="154">
        <v>-395861</v>
      </c>
      <c r="B1184" s="155">
        <v>139</v>
      </c>
      <c r="C1184" s="154">
        <v>264</v>
      </c>
      <c r="D1184" s="156" t="s">
        <v>421</v>
      </c>
      <c r="E1184" s="157" t="s">
        <v>417</v>
      </c>
      <c r="F1184" s="157" t="s">
        <v>418</v>
      </c>
      <c r="G1184" s="158">
        <v>196.27476999999999</v>
      </c>
      <c r="H1184" s="159">
        <v>6</v>
      </c>
      <c r="I1184" s="159">
        <v>7</v>
      </c>
      <c r="J1184" s="158">
        <v>211.024</v>
      </c>
      <c r="K1184" s="157" t="s">
        <v>408</v>
      </c>
    </row>
    <row r="1185" spans="1:11" s="58" customFormat="1" ht="14.85" customHeight="1" x14ac:dyDescent="0.15">
      <c r="A1185" s="154">
        <v>-395861</v>
      </c>
      <c r="B1185" s="155">
        <v>139</v>
      </c>
      <c r="C1185" s="154">
        <v>264</v>
      </c>
      <c r="D1185" s="156" t="s">
        <v>421</v>
      </c>
      <c r="E1185" s="157" t="s">
        <v>417</v>
      </c>
      <c r="F1185" s="157" t="s">
        <v>407</v>
      </c>
      <c r="G1185" s="158">
        <v>0.37497999999999998</v>
      </c>
      <c r="H1185" s="159">
        <v>0</v>
      </c>
      <c r="I1185" s="159">
        <v>0</v>
      </c>
      <c r="J1185" s="158">
        <v>0.46298</v>
      </c>
      <c r="K1185" s="157" t="s">
        <v>411</v>
      </c>
    </row>
    <row r="1186" spans="1:11" s="58" customFormat="1" ht="14.85" customHeight="1" x14ac:dyDescent="0.15">
      <c r="A1186" s="154">
        <v>-395861</v>
      </c>
      <c r="B1186" s="155">
        <v>139</v>
      </c>
      <c r="C1186" s="154">
        <v>264</v>
      </c>
      <c r="D1186" s="156" t="s">
        <v>421</v>
      </c>
      <c r="E1186" s="157" t="s">
        <v>417</v>
      </c>
      <c r="F1186" s="157" t="s">
        <v>407</v>
      </c>
      <c r="G1186" s="158">
        <v>-1.43347</v>
      </c>
      <c r="H1186" s="159">
        <v>0</v>
      </c>
      <c r="I1186" s="159">
        <v>0</v>
      </c>
      <c r="J1186" s="158">
        <v>9.9153500000000001</v>
      </c>
      <c r="K1186" s="157" t="s">
        <v>408</v>
      </c>
    </row>
    <row r="1187" spans="1:11" s="58" customFormat="1" ht="14.85" customHeight="1" x14ac:dyDescent="0.15">
      <c r="A1187" s="154">
        <v>-395861</v>
      </c>
      <c r="B1187" s="155">
        <v>139</v>
      </c>
      <c r="C1187" s="154">
        <v>264</v>
      </c>
      <c r="D1187" s="156" t="s">
        <v>421</v>
      </c>
      <c r="E1187" s="157" t="s">
        <v>419</v>
      </c>
      <c r="F1187" s="157" t="s">
        <v>414</v>
      </c>
      <c r="G1187" s="158">
        <v>-16.309629999999999</v>
      </c>
      <c r="H1187" s="159">
        <v>0</v>
      </c>
      <c r="I1187" s="159">
        <v>2</v>
      </c>
      <c r="J1187" s="158">
        <v>124.50008</v>
      </c>
      <c r="K1187" s="157" t="s">
        <v>411</v>
      </c>
    </row>
    <row r="1188" spans="1:11" s="58" customFormat="1" ht="14.85" customHeight="1" x14ac:dyDescent="0.15">
      <c r="A1188" s="154">
        <v>-395861</v>
      </c>
      <c r="B1188" s="155">
        <v>139</v>
      </c>
      <c r="C1188" s="154">
        <v>264</v>
      </c>
      <c r="D1188" s="156" t="s">
        <v>421</v>
      </c>
      <c r="E1188" s="157" t="s">
        <v>419</v>
      </c>
      <c r="F1188" s="157" t="s">
        <v>414</v>
      </c>
      <c r="G1188" s="158">
        <v>11.864610000000001</v>
      </c>
      <c r="H1188" s="159">
        <v>-1</v>
      </c>
      <c r="I1188" s="159">
        <v>0</v>
      </c>
      <c r="J1188" s="158">
        <v>136.00686999999999</v>
      </c>
      <c r="K1188" s="157" t="s">
        <v>408</v>
      </c>
    </row>
    <row r="1189" spans="1:11" s="58" customFormat="1" ht="14.85" customHeight="1" x14ac:dyDescent="0.15">
      <c r="A1189" s="154">
        <v>-395861</v>
      </c>
      <c r="B1189" s="155">
        <v>152</v>
      </c>
      <c r="C1189" s="154">
        <v>264</v>
      </c>
      <c r="D1189" s="156" t="s">
        <v>421</v>
      </c>
      <c r="E1189" s="157" t="s">
        <v>412</v>
      </c>
      <c r="F1189" s="157" t="s">
        <v>407</v>
      </c>
      <c r="G1189" s="158">
        <v>-29.699729999999999</v>
      </c>
      <c r="H1189" s="159">
        <v>-1</v>
      </c>
      <c r="I1189" s="159">
        <v>0</v>
      </c>
      <c r="J1189" s="158">
        <v>20.275269999999999</v>
      </c>
      <c r="K1189" s="157" t="s">
        <v>411</v>
      </c>
    </row>
    <row r="1190" spans="1:11" s="58" customFormat="1" ht="14.85" customHeight="1" x14ac:dyDescent="0.15">
      <c r="A1190" s="154">
        <v>-395861</v>
      </c>
      <c r="B1190" s="155">
        <v>152</v>
      </c>
      <c r="C1190" s="154">
        <v>264</v>
      </c>
      <c r="D1190" s="156" t="s">
        <v>421</v>
      </c>
      <c r="E1190" s="157" t="s">
        <v>412</v>
      </c>
      <c r="F1190" s="157" t="s">
        <v>407</v>
      </c>
      <c r="G1190" s="158">
        <v>-120</v>
      </c>
      <c r="H1190" s="159">
        <v>-2</v>
      </c>
      <c r="I1190" s="159">
        <v>1</v>
      </c>
      <c r="J1190" s="158">
        <v>28.93412</v>
      </c>
      <c r="K1190" s="157" t="s">
        <v>408</v>
      </c>
    </row>
    <row r="1191" spans="1:11" s="58" customFormat="1" ht="14.85" customHeight="1" x14ac:dyDescent="0.15">
      <c r="A1191" s="154">
        <v>-395861</v>
      </c>
      <c r="B1191" s="155">
        <v>152</v>
      </c>
      <c r="C1191" s="154">
        <v>264</v>
      </c>
      <c r="D1191" s="156" t="s">
        <v>421</v>
      </c>
      <c r="E1191" s="157" t="s">
        <v>412</v>
      </c>
      <c r="F1191" s="157" t="s">
        <v>413</v>
      </c>
      <c r="G1191" s="158">
        <v>70.260310000000004</v>
      </c>
      <c r="H1191" s="159">
        <v>2</v>
      </c>
      <c r="I1191" s="159">
        <v>3</v>
      </c>
      <c r="J1191" s="158">
        <v>651.89084000000003</v>
      </c>
      <c r="K1191" s="157" t="s">
        <v>408</v>
      </c>
    </row>
    <row r="1192" spans="1:11" s="58" customFormat="1" ht="14.85" customHeight="1" x14ac:dyDescent="0.15">
      <c r="A1192" s="154">
        <v>-395861</v>
      </c>
      <c r="B1192" s="155">
        <v>152</v>
      </c>
      <c r="C1192" s="154">
        <v>264</v>
      </c>
      <c r="D1192" s="156" t="s">
        <v>421</v>
      </c>
      <c r="E1192" s="157" t="s">
        <v>412</v>
      </c>
      <c r="F1192" s="157" t="s">
        <v>414</v>
      </c>
      <c r="G1192" s="158">
        <v>144.91328999999999</v>
      </c>
      <c r="H1192" s="159">
        <v>2</v>
      </c>
      <c r="I1192" s="159">
        <v>2</v>
      </c>
      <c r="J1192" s="158">
        <v>150.72717</v>
      </c>
      <c r="K1192" s="157" t="s">
        <v>411</v>
      </c>
    </row>
    <row r="1193" spans="1:11" s="58" customFormat="1" ht="14.85" customHeight="1" x14ac:dyDescent="0.15">
      <c r="A1193" s="154">
        <v>-395861</v>
      </c>
      <c r="B1193" s="155">
        <v>152</v>
      </c>
      <c r="C1193" s="154">
        <v>264</v>
      </c>
      <c r="D1193" s="156" t="s">
        <v>421</v>
      </c>
      <c r="E1193" s="157" t="s">
        <v>412</v>
      </c>
      <c r="F1193" s="157" t="s">
        <v>414</v>
      </c>
      <c r="G1193" s="158">
        <v>77.41798</v>
      </c>
      <c r="H1193" s="159">
        <v>2</v>
      </c>
      <c r="I1193" s="159">
        <v>3</v>
      </c>
      <c r="J1193" s="158">
        <v>106.91364</v>
      </c>
      <c r="K1193" s="157" t="s">
        <v>408</v>
      </c>
    </row>
    <row r="1194" spans="1:11" s="58" customFormat="1" ht="14.85" customHeight="1" x14ac:dyDescent="0.15">
      <c r="A1194" s="154">
        <v>-395861</v>
      </c>
      <c r="B1194" s="155">
        <v>152</v>
      </c>
      <c r="C1194" s="154">
        <v>264</v>
      </c>
      <c r="D1194" s="156" t="s">
        <v>421</v>
      </c>
      <c r="E1194" s="157" t="s">
        <v>412</v>
      </c>
      <c r="F1194" s="157" t="s">
        <v>415</v>
      </c>
      <c r="G1194" s="158">
        <v>10.08</v>
      </c>
      <c r="H1194" s="159">
        <v>0</v>
      </c>
      <c r="I1194" s="159">
        <v>0</v>
      </c>
      <c r="J1194" s="158">
        <v>10.08</v>
      </c>
      <c r="K1194" s="157" t="s">
        <v>411</v>
      </c>
    </row>
    <row r="1195" spans="1:11" s="58" customFormat="1" ht="14.85" customHeight="1" x14ac:dyDescent="0.15">
      <c r="A1195" s="154">
        <v>-395861</v>
      </c>
      <c r="B1195" s="155">
        <v>152</v>
      </c>
      <c r="C1195" s="154">
        <v>264</v>
      </c>
      <c r="D1195" s="156" t="s">
        <v>421</v>
      </c>
      <c r="E1195" s="157" t="s">
        <v>412</v>
      </c>
      <c r="F1195" s="157" t="s">
        <v>415</v>
      </c>
      <c r="G1195" s="158">
        <v>-13.5</v>
      </c>
      <c r="H1195" s="159">
        <v>0</v>
      </c>
      <c r="I1195" s="159">
        <v>0</v>
      </c>
      <c r="J1195" s="158">
        <v>3.9</v>
      </c>
      <c r="K1195" s="157" t="s">
        <v>408</v>
      </c>
    </row>
    <row r="1196" spans="1:11" s="58" customFormat="1" ht="14.85" customHeight="1" x14ac:dyDescent="0.15">
      <c r="A1196" s="154">
        <v>-395861</v>
      </c>
      <c r="B1196" s="155">
        <v>152</v>
      </c>
      <c r="C1196" s="154">
        <v>264</v>
      </c>
      <c r="D1196" s="156" t="s">
        <v>421</v>
      </c>
      <c r="E1196" s="157" t="s">
        <v>412</v>
      </c>
      <c r="F1196" s="157" t="s">
        <v>416</v>
      </c>
      <c r="G1196" s="158">
        <v>5.6051000000000002</v>
      </c>
      <c r="H1196" s="159">
        <v>0</v>
      </c>
      <c r="I1196" s="159">
        <v>0</v>
      </c>
      <c r="J1196" s="158">
        <v>5.6051000000000002</v>
      </c>
      <c r="K1196" s="157" t="s">
        <v>411</v>
      </c>
    </row>
    <row r="1197" spans="1:11" s="58" customFormat="1" ht="14.85" customHeight="1" x14ac:dyDescent="0.15">
      <c r="A1197" s="154">
        <v>-395861</v>
      </c>
      <c r="B1197" s="155">
        <v>152</v>
      </c>
      <c r="C1197" s="154">
        <v>264</v>
      </c>
      <c r="D1197" s="156" t="s">
        <v>421</v>
      </c>
      <c r="E1197" s="157" t="s">
        <v>412</v>
      </c>
      <c r="F1197" s="157" t="s">
        <v>416</v>
      </c>
      <c r="G1197" s="158">
        <v>1.915</v>
      </c>
      <c r="H1197" s="159">
        <v>0</v>
      </c>
      <c r="I1197" s="159">
        <v>0</v>
      </c>
      <c r="J1197" s="158">
        <v>1.915</v>
      </c>
      <c r="K1197" s="157" t="s">
        <v>408</v>
      </c>
    </row>
    <row r="1198" spans="1:11" s="58" customFormat="1" ht="14.85" customHeight="1" x14ac:dyDescent="0.15">
      <c r="A1198" s="154">
        <v>-395861</v>
      </c>
      <c r="B1198" s="155">
        <v>152</v>
      </c>
      <c r="C1198" s="154">
        <v>264</v>
      </c>
      <c r="D1198" s="156" t="s">
        <v>421</v>
      </c>
      <c r="E1198" s="157" t="s">
        <v>417</v>
      </c>
      <c r="F1198" s="157" t="s">
        <v>418</v>
      </c>
      <c r="G1198" s="158">
        <v>5.2199999999999998E-3</v>
      </c>
      <c r="H1198" s="159">
        <v>-1</v>
      </c>
      <c r="I1198" s="159">
        <v>0</v>
      </c>
      <c r="J1198" s="158">
        <v>0.16</v>
      </c>
      <c r="K1198" s="157" t="s">
        <v>411</v>
      </c>
    </row>
    <row r="1199" spans="1:11" s="58" customFormat="1" ht="14.85" customHeight="1" x14ac:dyDescent="0.15">
      <c r="A1199" s="154">
        <v>-395861</v>
      </c>
      <c r="B1199" s="155">
        <v>152</v>
      </c>
      <c r="C1199" s="154">
        <v>264</v>
      </c>
      <c r="D1199" s="156" t="s">
        <v>421</v>
      </c>
      <c r="E1199" s="157" t="s">
        <v>417</v>
      </c>
      <c r="F1199" s="157" t="s">
        <v>418</v>
      </c>
      <c r="G1199" s="158">
        <v>5</v>
      </c>
      <c r="H1199" s="159">
        <v>1</v>
      </c>
      <c r="I1199" s="159">
        <v>1</v>
      </c>
      <c r="J1199" s="158">
        <v>10</v>
      </c>
      <c r="K1199" s="157" t="s">
        <v>408</v>
      </c>
    </row>
    <row r="1200" spans="1:11" s="58" customFormat="1" ht="14.85" customHeight="1" x14ac:dyDescent="0.15">
      <c r="A1200" s="154">
        <v>-395861</v>
      </c>
      <c r="B1200" s="155">
        <v>152</v>
      </c>
      <c r="C1200" s="154">
        <v>264</v>
      </c>
      <c r="D1200" s="156" t="s">
        <v>421</v>
      </c>
      <c r="E1200" s="157" t="s">
        <v>417</v>
      </c>
      <c r="F1200" s="157" t="s">
        <v>407</v>
      </c>
      <c r="G1200" s="158">
        <v>0</v>
      </c>
      <c r="H1200" s="159">
        <v>2</v>
      </c>
      <c r="I1200" s="159">
        <v>2</v>
      </c>
      <c r="J1200" s="158">
        <v>10</v>
      </c>
      <c r="K1200" s="157" t="s">
        <v>411</v>
      </c>
    </row>
    <row r="1201" spans="1:11" s="58" customFormat="1" ht="14.85" customHeight="1" x14ac:dyDescent="0.15">
      <c r="A1201" s="154">
        <v>-395861</v>
      </c>
      <c r="B1201" s="155">
        <v>152</v>
      </c>
      <c r="C1201" s="154">
        <v>264</v>
      </c>
      <c r="D1201" s="156" t="s">
        <v>421</v>
      </c>
      <c r="E1201" s="157" t="s">
        <v>417</v>
      </c>
      <c r="F1201" s="157" t="s">
        <v>407</v>
      </c>
      <c r="G1201" s="158">
        <v>1.4970000000000001E-2</v>
      </c>
      <c r="H1201" s="159">
        <v>2</v>
      </c>
      <c r="I1201" s="159">
        <v>2</v>
      </c>
      <c r="J1201" s="158">
        <v>2.9349699999999999</v>
      </c>
      <c r="K1201" s="157" t="s">
        <v>408</v>
      </c>
    </row>
    <row r="1202" spans="1:11" s="58" customFormat="1" ht="14.85" customHeight="1" x14ac:dyDescent="0.15">
      <c r="A1202" s="154">
        <v>-395861</v>
      </c>
      <c r="B1202" s="155">
        <v>152</v>
      </c>
      <c r="C1202" s="154">
        <v>264</v>
      </c>
      <c r="D1202" s="156" t="s">
        <v>421</v>
      </c>
      <c r="E1202" s="157" t="s">
        <v>419</v>
      </c>
      <c r="F1202" s="157" t="s">
        <v>414</v>
      </c>
      <c r="G1202" s="158">
        <v>11.41164</v>
      </c>
      <c r="H1202" s="159">
        <v>0</v>
      </c>
      <c r="I1202" s="159">
        <v>0</v>
      </c>
      <c r="J1202" s="158">
        <v>54.248869999999997</v>
      </c>
      <c r="K1202" s="157" t="s">
        <v>411</v>
      </c>
    </row>
    <row r="1203" spans="1:11" s="58" customFormat="1" ht="14.85" customHeight="1" x14ac:dyDescent="0.15">
      <c r="A1203" s="154">
        <v>-395861</v>
      </c>
      <c r="B1203" s="155">
        <v>152</v>
      </c>
      <c r="C1203" s="154">
        <v>264</v>
      </c>
      <c r="D1203" s="156" t="s">
        <v>421</v>
      </c>
      <c r="E1203" s="157" t="s">
        <v>419</v>
      </c>
      <c r="F1203" s="157" t="s">
        <v>414</v>
      </c>
      <c r="G1203" s="158">
        <v>-8.8854000000000006</v>
      </c>
      <c r="H1203" s="159">
        <v>1</v>
      </c>
      <c r="I1203" s="159">
        <v>1</v>
      </c>
      <c r="J1203" s="158">
        <v>23.039290000000001</v>
      </c>
      <c r="K1203" s="157" t="s">
        <v>408</v>
      </c>
    </row>
    <row r="1204" spans="1:11" s="58" customFormat="1" ht="14.85" customHeight="1" x14ac:dyDescent="0.15">
      <c r="A1204" s="154">
        <v>-395860</v>
      </c>
      <c r="B1204" s="155">
        <v>140</v>
      </c>
      <c r="C1204" s="154">
        <v>264</v>
      </c>
      <c r="D1204" s="156" t="s">
        <v>421</v>
      </c>
      <c r="E1204" s="157" t="s">
        <v>412</v>
      </c>
      <c r="F1204" s="157" t="s">
        <v>407</v>
      </c>
      <c r="G1204" s="158">
        <v>-12.2758</v>
      </c>
      <c r="H1204" s="159">
        <v>-1</v>
      </c>
      <c r="I1204" s="159">
        <v>0</v>
      </c>
      <c r="J1204" s="158">
        <v>2.90021</v>
      </c>
      <c r="K1204" s="157" t="s">
        <v>411</v>
      </c>
    </row>
    <row r="1205" spans="1:11" s="58" customFormat="1" ht="14.85" customHeight="1" x14ac:dyDescent="0.15">
      <c r="A1205" s="154">
        <v>-395860</v>
      </c>
      <c r="B1205" s="155">
        <v>140</v>
      </c>
      <c r="C1205" s="154">
        <v>264</v>
      </c>
      <c r="D1205" s="156" t="s">
        <v>421</v>
      </c>
      <c r="E1205" s="157" t="s">
        <v>412</v>
      </c>
      <c r="F1205" s="157" t="s">
        <v>407</v>
      </c>
      <c r="G1205" s="158">
        <v>0</v>
      </c>
      <c r="H1205" s="159">
        <v>1</v>
      </c>
      <c r="I1205" s="159">
        <v>1</v>
      </c>
      <c r="J1205" s="158">
        <v>0</v>
      </c>
      <c r="K1205" s="157" t="s">
        <v>408</v>
      </c>
    </row>
    <row r="1206" spans="1:11" s="58" customFormat="1" ht="14.85" customHeight="1" x14ac:dyDescent="0.15">
      <c r="A1206" s="154">
        <v>-395860</v>
      </c>
      <c r="B1206" s="155">
        <v>140</v>
      </c>
      <c r="C1206" s="154">
        <v>264</v>
      </c>
      <c r="D1206" s="156" t="s">
        <v>421</v>
      </c>
      <c r="E1206" s="157" t="s">
        <v>412</v>
      </c>
      <c r="F1206" s="157" t="s">
        <v>413</v>
      </c>
      <c r="G1206" s="158">
        <v>-10.852169999999999</v>
      </c>
      <c r="H1206" s="159">
        <v>4</v>
      </c>
      <c r="I1206" s="159">
        <v>5</v>
      </c>
      <c r="J1206" s="158">
        <v>249.19226</v>
      </c>
      <c r="K1206" s="157" t="s">
        <v>408</v>
      </c>
    </row>
    <row r="1207" spans="1:11" s="58" customFormat="1" ht="14.85" customHeight="1" x14ac:dyDescent="0.15">
      <c r="A1207" s="154">
        <v>-395860</v>
      </c>
      <c r="B1207" s="155">
        <v>140</v>
      </c>
      <c r="C1207" s="154">
        <v>264</v>
      </c>
      <c r="D1207" s="156" t="s">
        <v>421</v>
      </c>
      <c r="E1207" s="157" t="s">
        <v>412</v>
      </c>
      <c r="F1207" s="157" t="s">
        <v>414</v>
      </c>
      <c r="G1207" s="158">
        <v>-11.04002</v>
      </c>
      <c r="H1207" s="159">
        <v>-3</v>
      </c>
      <c r="I1207" s="159">
        <v>0</v>
      </c>
      <c r="J1207" s="158">
        <v>35.795360000000002</v>
      </c>
      <c r="K1207" s="157" t="s">
        <v>411</v>
      </c>
    </row>
    <row r="1208" spans="1:11" s="58" customFormat="1" ht="14.85" customHeight="1" x14ac:dyDescent="0.15">
      <c r="A1208" s="154">
        <v>-395860</v>
      </c>
      <c r="B1208" s="155">
        <v>140</v>
      </c>
      <c r="C1208" s="154">
        <v>264</v>
      </c>
      <c r="D1208" s="156" t="s">
        <v>421</v>
      </c>
      <c r="E1208" s="157" t="s">
        <v>412</v>
      </c>
      <c r="F1208" s="157" t="s">
        <v>414</v>
      </c>
      <c r="G1208" s="158">
        <v>-9.1660500000000003</v>
      </c>
      <c r="H1208" s="159">
        <v>-2</v>
      </c>
      <c r="I1208" s="159">
        <v>2</v>
      </c>
      <c r="J1208" s="158">
        <v>26.277380000000001</v>
      </c>
      <c r="K1208" s="157" t="s">
        <v>408</v>
      </c>
    </row>
    <row r="1209" spans="1:11" s="58" customFormat="1" ht="14.85" customHeight="1" x14ac:dyDescent="0.15">
      <c r="A1209" s="154">
        <v>-395860</v>
      </c>
      <c r="B1209" s="155">
        <v>140</v>
      </c>
      <c r="C1209" s="154">
        <v>264</v>
      </c>
      <c r="D1209" s="156" t="s">
        <v>421</v>
      </c>
      <c r="E1209" s="157" t="s">
        <v>412</v>
      </c>
      <c r="F1209" s="157" t="s">
        <v>415</v>
      </c>
      <c r="G1209" s="158">
        <v>0.06</v>
      </c>
      <c r="H1209" s="159">
        <v>0</v>
      </c>
      <c r="I1209" s="159">
        <v>0</v>
      </c>
      <c r="J1209" s="158">
        <v>0.06</v>
      </c>
      <c r="K1209" s="157" t="s">
        <v>411</v>
      </c>
    </row>
    <row r="1210" spans="1:11" s="58" customFormat="1" ht="14.85" customHeight="1" x14ac:dyDescent="0.15">
      <c r="A1210" s="154">
        <v>-395860</v>
      </c>
      <c r="B1210" s="155">
        <v>140</v>
      </c>
      <c r="C1210" s="154">
        <v>264</v>
      </c>
      <c r="D1210" s="156" t="s">
        <v>421</v>
      </c>
      <c r="E1210" s="157" t="s">
        <v>412</v>
      </c>
      <c r="F1210" s="157" t="s">
        <v>415</v>
      </c>
      <c r="G1210" s="158">
        <v>1.2</v>
      </c>
      <c r="H1210" s="159">
        <v>0</v>
      </c>
      <c r="I1210" s="159">
        <v>0</v>
      </c>
      <c r="J1210" s="158">
        <v>1.2</v>
      </c>
      <c r="K1210" s="157" t="s">
        <v>408</v>
      </c>
    </row>
    <row r="1211" spans="1:11" s="58" customFormat="1" ht="14.85" customHeight="1" x14ac:dyDescent="0.15">
      <c r="A1211" s="154">
        <v>-395860</v>
      </c>
      <c r="B1211" s="155">
        <v>140</v>
      </c>
      <c r="C1211" s="154">
        <v>264</v>
      </c>
      <c r="D1211" s="156" t="s">
        <v>421</v>
      </c>
      <c r="E1211" s="157" t="s">
        <v>412</v>
      </c>
      <c r="F1211" s="157" t="s">
        <v>416</v>
      </c>
      <c r="G1211" s="158">
        <v>-29.495889999999999</v>
      </c>
      <c r="H1211" s="159">
        <v>-1</v>
      </c>
      <c r="I1211" s="159">
        <v>0</v>
      </c>
      <c r="J1211" s="158">
        <v>6.7196899999999999</v>
      </c>
      <c r="K1211" s="157" t="s">
        <v>411</v>
      </c>
    </row>
    <row r="1212" spans="1:11" s="58" customFormat="1" ht="14.85" customHeight="1" x14ac:dyDescent="0.15">
      <c r="A1212" s="154">
        <v>-395860</v>
      </c>
      <c r="B1212" s="155">
        <v>140</v>
      </c>
      <c r="C1212" s="154">
        <v>264</v>
      </c>
      <c r="D1212" s="156" t="s">
        <v>421</v>
      </c>
      <c r="E1212" s="157" t="s">
        <v>412</v>
      </c>
      <c r="F1212" s="157" t="s">
        <v>416</v>
      </c>
      <c r="G1212" s="158">
        <v>-16.243020000000001</v>
      </c>
      <c r="H1212" s="159">
        <v>-2</v>
      </c>
      <c r="I1212" s="159">
        <v>1</v>
      </c>
      <c r="J1212" s="158">
        <v>51.386040000000001</v>
      </c>
      <c r="K1212" s="157" t="s">
        <v>408</v>
      </c>
    </row>
    <row r="1213" spans="1:11" s="58" customFormat="1" ht="14.85" customHeight="1" x14ac:dyDescent="0.15">
      <c r="A1213" s="154">
        <v>-395860</v>
      </c>
      <c r="B1213" s="155">
        <v>140</v>
      </c>
      <c r="C1213" s="154">
        <v>264</v>
      </c>
      <c r="D1213" s="156" t="s">
        <v>421</v>
      </c>
      <c r="E1213" s="157" t="s">
        <v>417</v>
      </c>
      <c r="F1213" s="157" t="s">
        <v>418</v>
      </c>
      <c r="G1213" s="158">
        <v>61.583620000000003</v>
      </c>
      <c r="H1213" s="159">
        <v>1</v>
      </c>
      <c r="I1213" s="159">
        <v>1</v>
      </c>
      <c r="J1213" s="158">
        <v>70.540000000000006</v>
      </c>
      <c r="K1213" s="157" t="s">
        <v>411</v>
      </c>
    </row>
    <row r="1214" spans="1:11" s="58" customFormat="1" ht="14.85" customHeight="1" x14ac:dyDescent="0.15">
      <c r="A1214" s="154">
        <v>-395860</v>
      </c>
      <c r="B1214" s="155">
        <v>140</v>
      </c>
      <c r="C1214" s="154">
        <v>264</v>
      </c>
      <c r="D1214" s="156" t="s">
        <v>421</v>
      </c>
      <c r="E1214" s="157" t="s">
        <v>417</v>
      </c>
      <c r="F1214" s="157" t="s">
        <v>418</v>
      </c>
      <c r="G1214" s="158">
        <v>-1.67567</v>
      </c>
      <c r="H1214" s="159">
        <v>1</v>
      </c>
      <c r="I1214" s="159">
        <v>1</v>
      </c>
      <c r="J1214" s="158">
        <v>6.1853300000000004</v>
      </c>
      <c r="K1214" s="157" t="s">
        <v>408</v>
      </c>
    </row>
    <row r="1215" spans="1:11" s="58" customFormat="1" ht="14.85" customHeight="1" x14ac:dyDescent="0.15">
      <c r="A1215" s="154">
        <v>-395860</v>
      </c>
      <c r="B1215" s="155">
        <v>140</v>
      </c>
      <c r="C1215" s="154">
        <v>264</v>
      </c>
      <c r="D1215" s="156" t="s">
        <v>421</v>
      </c>
      <c r="E1215" s="157" t="s">
        <v>417</v>
      </c>
      <c r="F1215" s="157" t="s">
        <v>407</v>
      </c>
      <c r="G1215" s="158">
        <v>0.38424000000000003</v>
      </c>
      <c r="H1215" s="159">
        <v>0</v>
      </c>
      <c r="I1215" s="159">
        <v>0</v>
      </c>
      <c r="J1215" s="158">
        <v>0.38424000000000003</v>
      </c>
      <c r="K1215" s="157" t="s">
        <v>411</v>
      </c>
    </row>
    <row r="1216" spans="1:11" s="58" customFormat="1" ht="14.85" customHeight="1" x14ac:dyDescent="0.15">
      <c r="A1216" s="154">
        <v>-395860</v>
      </c>
      <c r="B1216" s="155">
        <v>140</v>
      </c>
      <c r="C1216" s="154">
        <v>264</v>
      </c>
      <c r="D1216" s="156" t="s">
        <v>421</v>
      </c>
      <c r="E1216" s="157" t="s">
        <v>417</v>
      </c>
      <c r="F1216" s="157" t="s">
        <v>407</v>
      </c>
      <c r="G1216" s="158">
        <v>0.13858000000000001</v>
      </c>
      <c r="H1216" s="159">
        <v>0</v>
      </c>
      <c r="I1216" s="159">
        <v>0</v>
      </c>
      <c r="J1216" s="158">
        <v>0.69433</v>
      </c>
      <c r="K1216" s="157" t="s">
        <v>408</v>
      </c>
    </row>
    <row r="1217" spans="1:11" s="58" customFormat="1" ht="14.85" customHeight="1" x14ac:dyDescent="0.15">
      <c r="A1217" s="154">
        <v>-395860</v>
      </c>
      <c r="B1217" s="155">
        <v>140</v>
      </c>
      <c r="C1217" s="154">
        <v>264</v>
      </c>
      <c r="D1217" s="156" t="s">
        <v>421</v>
      </c>
      <c r="E1217" s="157" t="s">
        <v>419</v>
      </c>
      <c r="F1217" s="157" t="s">
        <v>414</v>
      </c>
      <c r="G1217" s="158">
        <v>10.25268</v>
      </c>
      <c r="H1217" s="159">
        <v>-1</v>
      </c>
      <c r="I1217" s="159">
        <v>0</v>
      </c>
      <c r="J1217" s="158">
        <v>41.51473</v>
      </c>
      <c r="K1217" s="157" t="s">
        <v>411</v>
      </c>
    </row>
    <row r="1218" spans="1:11" s="58" customFormat="1" ht="14.85" customHeight="1" x14ac:dyDescent="0.15">
      <c r="A1218" s="154">
        <v>-395860</v>
      </c>
      <c r="B1218" s="155">
        <v>140</v>
      </c>
      <c r="C1218" s="154">
        <v>264</v>
      </c>
      <c r="D1218" s="156" t="s">
        <v>421</v>
      </c>
      <c r="E1218" s="157" t="s">
        <v>419</v>
      </c>
      <c r="F1218" s="157" t="s">
        <v>414</v>
      </c>
      <c r="G1218" s="158">
        <v>-44.199109999999997</v>
      </c>
      <c r="H1218" s="159">
        <v>-1</v>
      </c>
      <c r="I1218" s="159">
        <v>0</v>
      </c>
      <c r="J1218" s="158">
        <v>56.096290000000003</v>
      </c>
      <c r="K1218" s="157" t="s">
        <v>408</v>
      </c>
    </row>
    <row r="1219" spans="1:11" s="58" customFormat="1" ht="14.85" customHeight="1" x14ac:dyDescent="0.15">
      <c r="A1219" s="154">
        <v>-395859</v>
      </c>
      <c r="B1219" s="155">
        <v>141</v>
      </c>
      <c r="C1219" s="154">
        <v>264</v>
      </c>
      <c r="D1219" s="156" t="s">
        <v>421</v>
      </c>
      <c r="E1219" s="157" t="s">
        <v>412</v>
      </c>
      <c r="F1219" s="157" t="s">
        <v>407</v>
      </c>
      <c r="G1219" s="158">
        <v>3.98068</v>
      </c>
      <c r="H1219" s="159">
        <v>-7</v>
      </c>
      <c r="I1219" s="159">
        <v>0</v>
      </c>
      <c r="J1219" s="158">
        <v>12.780670000000001</v>
      </c>
      <c r="K1219" s="157" t="s">
        <v>411</v>
      </c>
    </row>
    <row r="1220" spans="1:11" s="58" customFormat="1" ht="14.85" customHeight="1" x14ac:dyDescent="0.15">
      <c r="A1220" s="154">
        <v>-395859</v>
      </c>
      <c r="B1220" s="155">
        <v>141</v>
      </c>
      <c r="C1220" s="154">
        <v>264</v>
      </c>
      <c r="D1220" s="156" t="s">
        <v>421</v>
      </c>
      <c r="E1220" s="157" t="s">
        <v>412</v>
      </c>
      <c r="F1220" s="157" t="s">
        <v>407</v>
      </c>
      <c r="G1220" s="158">
        <v>-1.33752</v>
      </c>
      <c r="H1220" s="159">
        <v>-1</v>
      </c>
      <c r="I1220" s="159">
        <v>0</v>
      </c>
      <c r="J1220" s="158">
        <v>0</v>
      </c>
      <c r="K1220" s="157" t="s">
        <v>408</v>
      </c>
    </row>
    <row r="1221" spans="1:11" s="58" customFormat="1" ht="14.85" customHeight="1" x14ac:dyDescent="0.15">
      <c r="A1221" s="154">
        <v>-395859</v>
      </c>
      <c r="B1221" s="155">
        <v>141</v>
      </c>
      <c r="C1221" s="154">
        <v>264</v>
      </c>
      <c r="D1221" s="156" t="s">
        <v>421</v>
      </c>
      <c r="E1221" s="157" t="s">
        <v>412</v>
      </c>
      <c r="F1221" s="157" t="s">
        <v>413</v>
      </c>
      <c r="G1221" s="158">
        <v>230.7259</v>
      </c>
      <c r="H1221" s="159">
        <v>5</v>
      </c>
      <c r="I1221" s="159">
        <v>6</v>
      </c>
      <c r="J1221" s="158">
        <v>747.23485000000005</v>
      </c>
      <c r="K1221" s="157" t="s">
        <v>408</v>
      </c>
    </row>
    <row r="1222" spans="1:11" s="58" customFormat="1" ht="14.85" customHeight="1" x14ac:dyDescent="0.15">
      <c r="A1222" s="154">
        <v>-395859</v>
      </c>
      <c r="B1222" s="155">
        <v>141</v>
      </c>
      <c r="C1222" s="154">
        <v>264</v>
      </c>
      <c r="D1222" s="156" t="s">
        <v>421</v>
      </c>
      <c r="E1222" s="157" t="s">
        <v>412</v>
      </c>
      <c r="F1222" s="157" t="s">
        <v>414</v>
      </c>
      <c r="G1222" s="158">
        <v>70.504660000000001</v>
      </c>
      <c r="H1222" s="159">
        <v>-2</v>
      </c>
      <c r="I1222" s="159">
        <v>3</v>
      </c>
      <c r="J1222" s="158">
        <v>171.00312</v>
      </c>
      <c r="K1222" s="157" t="s">
        <v>411</v>
      </c>
    </row>
    <row r="1223" spans="1:11" s="58" customFormat="1" ht="14.85" customHeight="1" x14ac:dyDescent="0.15">
      <c r="A1223" s="154">
        <v>-395859</v>
      </c>
      <c r="B1223" s="155">
        <v>141</v>
      </c>
      <c r="C1223" s="154">
        <v>264</v>
      </c>
      <c r="D1223" s="156" t="s">
        <v>421</v>
      </c>
      <c r="E1223" s="157" t="s">
        <v>412</v>
      </c>
      <c r="F1223" s="157" t="s">
        <v>414</v>
      </c>
      <c r="G1223" s="158">
        <v>46.10031</v>
      </c>
      <c r="H1223" s="159">
        <v>-1</v>
      </c>
      <c r="I1223" s="159">
        <v>1</v>
      </c>
      <c r="J1223" s="158">
        <v>174.42308</v>
      </c>
      <c r="K1223" s="157" t="s">
        <v>408</v>
      </c>
    </row>
    <row r="1224" spans="1:11" s="58" customFormat="1" ht="14.85" customHeight="1" x14ac:dyDescent="0.15">
      <c r="A1224" s="154">
        <v>-395859</v>
      </c>
      <c r="B1224" s="155">
        <v>141</v>
      </c>
      <c r="C1224" s="154">
        <v>264</v>
      </c>
      <c r="D1224" s="156" t="s">
        <v>421</v>
      </c>
      <c r="E1224" s="157" t="s">
        <v>412</v>
      </c>
      <c r="F1224" s="157" t="s">
        <v>415</v>
      </c>
      <c r="G1224" s="158">
        <v>19.22</v>
      </c>
      <c r="H1224" s="159">
        <v>0</v>
      </c>
      <c r="I1224" s="159">
        <v>0</v>
      </c>
      <c r="J1224" s="158">
        <v>20.14</v>
      </c>
      <c r="K1224" s="157" t="s">
        <v>411</v>
      </c>
    </row>
    <row r="1225" spans="1:11" s="58" customFormat="1" ht="14.85" customHeight="1" x14ac:dyDescent="0.15">
      <c r="A1225" s="154">
        <v>-395859</v>
      </c>
      <c r="B1225" s="155">
        <v>141</v>
      </c>
      <c r="C1225" s="154">
        <v>264</v>
      </c>
      <c r="D1225" s="156" t="s">
        <v>421</v>
      </c>
      <c r="E1225" s="157" t="s">
        <v>412</v>
      </c>
      <c r="F1225" s="157" t="s">
        <v>415</v>
      </c>
      <c r="G1225" s="158">
        <v>0.44</v>
      </c>
      <c r="H1225" s="159">
        <v>0</v>
      </c>
      <c r="I1225" s="159">
        <v>0</v>
      </c>
      <c r="J1225" s="158">
        <v>0.64</v>
      </c>
      <c r="K1225" s="157" t="s">
        <v>408</v>
      </c>
    </row>
    <row r="1226" spans="1:11" s="58" customFormat="1" ht="14.85" customHeight="1" x14ac:dyDescent="0.15">
      <c r="A1226" s="154">
        <v>-395859</v>
      </c>
      <c r="B1226" s="155">
        <v>141</v>
      </c>
      <c r="C1226" s="154">
        <v>264</v>
      </c>
      <c r="D1226" s="156" t="s">
        <v>421</v>
      </c>
      <c r="E1226" s="157" t="s">
        <v>412</v>
      </c>
      <c r="F1226" s="157" t="s">
        <v>416</v>
      </c>
      <c r="G1226" s="158">
        <v>15.12654</v>
      </c>
      <c r="H1226" s="159">
        <v>0</v>
      </c>
      <c r="I1226" s="159">
        <v>0</v>
      </c>
      <c r="J1226" s="158">
        <v>15.12654</v>
      </c>
      <c r="K1226" s="157" t="s">
        <v>411</v>
      </c>
    </row>
    <row r="1227" spans="1:11" s="58" customFormat="1" ht="14.85" customHeight="1" x14ac:dyDescent="0.15">
      <c r="A1227" s="154">
        <v>-395859</v>
      </c>
      <c r="B1227" s="155">
        <v>141</v>
      </c>
      <c r="C1227" s="154">
        <v>264</v>
      </c>
      <c r="D1227" s="156" t="s">
        <v>421</v>
      </c>
      <c r="E1227" s="157" t="s">
        <v>412</v>
      </c>
      <c r="F1227" s="157" t="s">
        <v>416</v>
      </c>
      <c r="G1227" s="158">
        <v>2.5805500000000001</v>
      </c>
      <c r="H1227" s="159">
        <v>0</v>
      </c>
      <c r="I1227" s="159">
        <v>0</v>
      </c>
      <c r="J1227" s="158">
        <v>2.5805500000000001</v>
      </c>
      <c r="K1227" s="157" t="s">
        <v>408</v>
      </c>
    </row>
    <row r="1228" spans="1:11" s="58" customFormat="1" ht="14.85" customHeight="1" x14ac:dyDescent="0.15">
      <c r="A1228" s="154">
        <v>-395859</v>
      </c>
      <c r="B1228" s="155">
        <v>141</v>
      </c>
      <c r="C1228" s="154">
        <v>264</v>
      </c>
      <c r="D1228" s="156" t="s">
        <v>421</v>
      </c>
      <c r="E1228" s="157" t="s">
        <v>417</v>
      </c>
      <c r="F1228" s="157" t="s">
        <v>418</v>
      </c>
      <c r="G1228" s="158">
        <v>48.867989999999999</v>
      </c>
      <c r="H1228" s="159">
        <v>2</v>
      </c>
      <c r="I1228" s="159">
        <v>2</v>
      </c>
      <c r="J1228" s="158">
        <v>68.870779999999996</v>
      </c>
      <c r="K1228" s="157" t="s">
        <v>411</v>
      </c>
    </row>
    <row r="1229" spans="1:11" s="58" customFormat="1" ht="14.85" customHeight="1" x14ac:dyDescent="0.15">
      <c r="A1229" s="154">
        <v>-395859</v>
      </c>
      <c r="B1229" s="155">
        <v>141</v>
      </c>
      <c r="C1229" s="154">
        <v>264</v>
      </c>
      <c r="D1229" s="156" t="s">
        <v>421</v>
      </c>
      <c r="E1229" s="157" t="s">
        <v>417</v>
      </c>
      <c r="F1229" s="157" t="s">
        <v>418</v>
      </c>
      <c r="G1229" s="158">
        <v>6.0652799999999996</v>
      </c>
      <c r="H1229" s="159">
        <v>3</v>
      </c>
      <c r="I1229" s="159">
        <v>3</v>
      </c>
      <c r="J1229" s="158">
        <v>6.0652799999999996</v>
      </c>
      <c r="K1229" s="157" t="s">
        <v>408</v>
      </c>
    </row>
    <row r="1230" spans="1:11" s="58" customFormat="1" ht="14.85" customHeight="1" x14ac:dyDescent="0.15">
      <c r="A1230" s="154">
        <v>-395859</v>
      </c>
      <c r="B1230" s="155">
        <v>141</v>
      </c>
      <c r="C1230" s="154">
        <v>264</v>
      </c>
      <c r="D1230" s="156" t="s">
        <v>421</v>
      </c>
      <c r="E1230" s="157" t="s">
        <v>417</v>
      </c>
      <c r="F1230" s="157" t="s">
        <v>407</v>
      </c>
      <c r="G1230" s="158">
        <v>0.21215999999999999</v>
      </c>
      <c r="H1230" s="159">
        <v>0</v>
      </c>
      <c r="I1230" s="159">
        <v>0</v>
      </c>
      <c r="J1230" s="158">
        <v>3.3094600000000001</v>
      </c>
      <c r="K1230" s="157" t="s">
        <v>411</v>
      </c>
    </row>
    <row r="1231" spans="1:11" s="58" customFormat="1" ht="14.85" customHeight="1" x14ac:dyDescent="0.15">
      <c r="A1231" s="154">
        <v>-395859</v>
      </c>
      <c r="B1231" s="155">
        <v>141</v>
      </c>
      <c r="C1231" s="154">
        <v>264</v>
      </c>
      <c r="D1231" s="156" t="s">
        <v>421</v>
      </c>
      <c r="E1231" s="157" t="s">
        <v>417</v>
      </c>
      <c r="F1231" s="157" t="s">
        <v>407</v>
      </c>
      <c r="G1231" s="158">
        <v>1.499E-2</v>
      </c>
      <c r="H1231" s="159">
        <v>0</v>
      </c>
      <c r="I1231" s="159">
        <v>0</v>
      </c>
      <c r="J1231" s="158">
        <v>8.2989999999999994E-2</v>
      </c>
      <c r="K1231" s="157" t="s">
        <v>408</v>
      </c>
    </row>
    <row r="1232" spans="1:11" s="58" customFormat="1" ht="14.85" customHeight="1" x14ac:dyDescent="0.15">
      <c r="A1232" s="154">
        <v>-395859</v>
      </c>
      <c r="B1232" s="155">
        <v>141</v>
      </c>
      <c r="C1232" s="154">
        <v>264</v>
      </c>
      <c r="D1232" s="156" t="s">
        <v>421</v>
      </c>
      <c r="E1232" s="157" t="s">
        <v>419</v>
      </c>
      <c r="F1232" s="157" t="s">
        <v>414</v>
      </c>
      <c r="G1232" s="158">
        <v>-34.760390000000001</v>
      </c>
      <c r="H1232" s="159">
        <v>0</v>
      </c>
      <c r="I1232" s="159">
        <v>1</v>
      </c>
      <c r="J1232" s="158">
        <v>232.30190999999999</v>
      </c>
      <c r="K1232" s="157" t="s">
        <v>411</v>
      </c>
    </row>
    <row r="1233" spans="1:11" s="58" customFormat="1" ht="14.85" customHeight="1" x14ac:dyDescent="0.15">
      <c r="A1233" s="154">
        <v>-395859</v>
      </c>
      <c r="B1233" s="155">
        <v>141</v>
      </c>
      <c r="C1233" s="154">
        <v>264</v>
      </c>
      <c r="D1233" s="156" t="s">
        <v>421</v>
      </c>
      <c r="E1233" s="157" t="s">
        <v>419</v>
      </c>
      <c r="F1233" s="157" t="s">
        <v>414</v>
      </c>
      <c r="G1233" s="158">
        <v>9.5104900000000008</v>
      </c>
      <c r="H1233" s="159">
        <v>0</v>
      </c>
      <c r="I1233" s="159">
        <v>0</v>
      </c>
      <c r="J1233" s="158">
        <v>56.995170000000002</v>
      </c>
      <c r="K1233" s="157" t="s">
        <v>408</v>
      </c>
    </row>
    <row r="1234" spans="1:11" s="58" customFormat="1" ht="14.85" customHeight="1" x14ac:dyDescent="0.15">
      <c r="A1234" s="154">
        <v>-395857</v>
      </c>
      <c r="B1234" s="155">
        <v>143</v>
      </c>
      <c r="C1234" s="154">
        <v>264</v>
      </c>
      <c r="D1234" s="156" t="s">
        <v>421</v>
      </c>
      <c r="E1234" s="157" t="s">
        <v>412</v>
      </c>
      <c r="F1234" s="157" t="s">
        <v>407</v>
      </c>
      <c r="G1234" s="158">
        <v>-19.619720000000001</v>
      </c>
      <c r="H1234" s="159">
        <v>-6</v>
      </c>
      <c r="I1234" s="159">
        <v>4</v>
      </c>
      <c r="J1234" s="158">
        <v>60.303060000000002</v>
      </c>
      <c r="K1234" s="157" t="s">
        <v>411</v>
      </c>
    </row>
    <row r="1235" spans="1:11" s="58" customFormat="1" ht="14.85" customHeight="1" x14ac:dyDescent="0.15">
      <c r="A1235" s="154">
        <v>-395857</v>
      </c>
      <c r="B1235" s="155">
        <v>143</v>
      </c>
      <c r="C1235" s="154">
        <v>264</v>
      </c>
      <c r="D1235" s="156" t="s">
        <v>421</v>
      </c>
      <c r="E1235" s="157" t="s">
        <v>412</v>
      </c>
      <c r="F1235" s="157" t="s">
        <v>407</v>
      </c>
      <c r="G1235" s="158">
        <v>-0.51671999999999996</v>
      </c>
      <c r="H1235" s="159">
        <v>-3</v>
      </c>
      <c r="I1235" s="159">
        <v>0</v>
      </c>
      <c r="J1235" s="158">
        <v>3.3140000000000003E-2</v>
      </c>
      <c r="K1235" s="157" t="s">
        <v>408</v>
      </c>
    </row>
    <row r="1236" spans="1:11" s="58" customFormat="1" ht="14.85" customHeight="1" x14ac:dyDescent="0.15">
      <c r="A1236" s="154">
        <v>-395857</v>
      </c>
      <c r="B1236" s="155">
        <v>143</v>
      </c>
      <c r="C1236" s="154">
        <v>264</v>
      </c>
      <c r="D1236" s="156" t="s">
        <v>421</v>
      </c>
      <c r="E1236" s="157" t="s">
        <v>412</v>
      </c>
      <c r="F1236" s="157" t="s">
        <v>413</v>
      </c>
      <c r="G1236" s="158">
        <v>314.52008000000001</v>
      </c>
      <c r="H1236" s="159">
        <v>1</v>
      </c>
      <c r="I1236" s="159">
        <v>3</v>
      </c>
      <c r="J1236" s="158">
        <v>1210.27361</v>
      </c>
      <c r="K1236" s="157" t="s">
        <v>408</v>
      </c>
    </row>
    <row r="1237" spans="1:11" s="58" customFormat="1" ht="14.85" customHeight="1" x14ac:dyDescent="0.15">
      <c r="A1237" s="154">
        <v>-395857</v>
      </c>
      <c r="B1237" s="155">
        <v>143</v>
      </c>
      <c r="C1237" s="154">
        <v>264</v>
      </c>
      <c r="D1237" s="156" t="s">
        <v>421</v>
      </c>
      <c r="E1237" s="157" t="s">
        <v>412</v>
      </c>
      <c r="F1237" s="157" t="s">
        <v>414</v>
      </c>
      <c r="G1237" s="158">
        <v>198.51142999999999</v>
      </c>
      <c r="H1237" s="159">
        <v>-6</v>
      </c>
      <c r="I1237" s="159">
        <v>3</v>
      </c>
      <c r="J1237" s="158">
        <v>572.34563000000003</v>
      </c>
      <c r="K1237" s="157" t="s">
        <v>411</v>
      </c>
    </row>
    <row r="1238" spans="1:11" s="58" customFormat="1" ht="14.85" customHeight="1" x14ac:dyDescent="0.15">
      <c r="A1238" s="154">
        <v>-395857</v>
      </c>
      <c r="B1238" s="155">
        <v>143</v>
      </c>
      <c r="C1238" s="154">
        <v>264</v>
      </c>
      <c r="D1238" s="156" t="s">
        <v>421</v>
      </c>
      <c r="E1238" s="157" t="s">
        <v>412</v>
      </c>
      <c r="F1238" s="157" t="s">
        <v>414</v>
      </c>
      <c r="G1238" s="158">
        <v>5.6855099999999998</v>
      </c>
      <c r="H1238" s="159">
        <v>-1</v>
      </c>
      <c r="I1238" s="159">
        <v>0</v>
      </c>
      <c r="J1238" s="158">
        <v>114.79989999999999</v>
      </c>
      <c r="K1238" s="157" t="s">
        <v>408</v>
      </c>
    </row>
    <row r="1239" spans="1:11" s="58" customFormat="1" ht="14.85" customHeight="1" x14ac:dyDescent="0.15">
      <c r="A1239" s="154">
        <v>-395857</v>
      </c>
      <c r="B1239" s="155">
        <v>143</v>
      </c>
      <c r="C1239" s="154">
        <v>264</v>
      </c>
      <c r="D1239" s="156" t="s">
        <v>421</v>
      </c>
      <c r="E1239" s="157" t="s">
        <v>412</v>
      </c>
      <c r="F1239" s="157" t="s">
        <v>415</v>
      </c>
      <c r="G1239" s="158">
        <v>17.98</v>
      </c>
      <c r="H1239" s="159">
        <v>0</v>
      </c>
      <c r="I1239" s="159">
        <v>0</v>
      </c>
      <c r="J1239" s="158">
        <v>18.28</v>
      </c>
      <c r="K1239" s="157" t="s">
        <v>411</v>
      </c>
    </row>
    <row r="1240" spans="1:11" s="58" customFormat="1" ht="14.85" customHeight="1" x14ac:dyDescent="0.15">
      <c r="A1240" s="154">
        <v>-395857</v>
      </c>
      <c r="B1240" s="155">
        <v>143</v>
      </c>
      <c r="C1240" s="154">
        <v>264</v>
      </c>
      <c r="D1240" s="156" t="s">
        <v>421</v>
      </c>
      <c r="E1240" s="157" t="s">
        <v>412</v>
      </c>
      <c r="F1240" s="157" t="s">
        <v>415</v>
      </c>
      <c r="G1240" s="158">
        <v>-25.72</v>
      </c>
      <c r="H1240" s="159">
        <v>0</v>
      </c>
      <c r="I1240" s="159">
        <v>0</v>
      </c>
      <c r="J1240" s="158">
        <v>29.48</v>
      </c>
      <c r="K1240" s="157" t="s">
        <v>408</v>
      </c>
    </row>
    <row r="1241" spans="1:11" s="58" customFormat="1" ht="14.85" customHeight="1" x14ac:dyDescent="0.15">
      <c r="A1241" s="154">
        <v>-395857</v>
      </c>
      <c r="B1241" s="155">
        <v>143</v>
      </c>
      <c r="C1241" s="154">
        <v>264</v>
      </c>
      <c r="D1241" s="156" t="s">
        <v>421</v>
      </c>
      <c r="E1241" s="157" t="s">
        <v>412</v>
      </c>
      <c r="F1241" s="157" t="s">
        <v>416</v>
      </c>
      <c r="G1241" s="158">
        <v>117.61452</v>
      </c>
      <c r="H1241" s="159">
        <v>-2</v>
      </c>
      <c r="I1241" s="159">
        <v>0</v>
      </c>
      <c r="J1241" s="158">
        <v>121.41311</v>
      </c>
      <c r="K1241" s="157" t="s">
        <v>411</v>
      </c>
    </row>
    <row r="1242" spans="1:11" s="58" customFormat="1" ht="14.85" customHeight="1" x14ac:dyDescent="0.15">
      <c r="A1242" s="154">
        <v>-395857</v>
      </c>
      <c r="B1242" s="155">
        <v>143</v>
      </c>
      <c r="C1242" s="154">
        <v>264</v>
      </c>
      <c r="D1242" s="156" t="s">
        <v>421</v>
      </c>
      <c r="E1242" s="157" t="s">
        <v>412</v>
      </c>
      <c r="F1242" s="157" t="s">
        <v>416</v>
      </c>
      <c r="G1242" s="158">
        <v>-7.1640899999999998</v>
      </c>
      <c r="H1242" s="159">
        <v>-2</v>
      </c>
      <c r="I1242" s="159">
        <v>0</v>
      </c>
      <c r="J1242" s="158">
        <v>17.75367</v>
      </c>
      <c r="K1242" s="157" t="s">
        <v>408</v>
      </c>
    </row>
    <row r="1243" spans="1:11" s="58" customFormat="1" ht="14.85" customHeight="1" x14ac:dyDescent="0.15">
      <c r="A1243" s="154">
        <v>-395857</v>
      </c>
      <c r="B1243" s="155">
        <v>143</v>
      </c>
      <c r="C1243" s="154">
        <v>264</v>
      </c>
      <c r="D1243" s="156" t="s">
        <v>421</v>
      </c>
      <c r="E1243" s="157" t="s">
        <v>417</v>
      </c>
      <c r="F1243" s="157" t="s">
        <v>418</v>
      </c>
      <c r="G1243" s="158">
        <v>99.849400000000003</v>
      </c>
      <c r="H1243" s="159">
        <v>1</v>
      </c>
      <c r="I1243" s="159">
        <v>1</v>
      </c>
      <c r="J1243" s="158">
        <v>121.8494</v>
      </c>
      <c r="K1243" s="157" t="s">
        <v>411</v>
      </c>
    </row>
    <row r="1244" spans="1:11" s="58" customFormat="1" ht="14.85" customHeight="1" x14ac:dyDescent="0.15">
      <c r="A1244" s="154">
        <v>-395857</v>
      </c>
      <c r="B1244" s="155">
        <v>143</v>
      </c>
      <c r="C1244" s="154">
        <v>264</v>
      </c>
      <c r="D1244" s="156" t="s">
        <v>421</v>
      </c>
      <c r="E1244" s="157" t="s">
        <v>417</v>
      </c>
      <c r="F1244" s="157" t="s">
        <v>418</v>
      </c>
      <c r="G1244" s="158">
        <v>-17.171399999999998</v>
      </c>
      <c r="H1244" s="159">
        <v>0</v>
      </c>
      <c r="I1244" s="159">
        <v>0</v>
      </c>
      <c r="J1244" s="158">
        <v>28.24485</v>
      </c>
      <c r="K1244" s="157" t="s">
        <v>408</v>
      </c>
    </row>
    <row r="1245" spans="1:11" s="58" customFormat="1" ht="14.85" customHeight="1" x14ac:dyDescent="0.15">
      <c r="A1245" s="154">
        <v>-395857</v>
      </c>
      <c r="B1245" s="155">
        <v>143</v>
      </c>
      <c r="C1245" s="154">
        <v>264</v>
      </c>
      <c r="D1245" s="156" t="s">
        <v>421</v>
      </c>
      <c r="E1245" s="157" t="s">
        <v>417</v>
      </c>
      <c r="F1245" s="157" t="s">
        <v>407</v>
      </c>
      <c r="G1245" s="158">
        <v>11.657830000000001</v>
      </c>
      <c r="H1245" s="159">
        <v>0</v>
      </c>
      <c r="I1245" s="159">
        <v>0</v>
      </c>
      <c r="J1245" s="158">
        <v>40.177480000000003</v>
      </c>
      <c r="K1245" s="157" t="s">
        <v>411</v>
      </c>
    </row>
    <row r="1246" spans="1:11" s="58" customFormat="1" ht="14.85" customHeight="1" x14ac:dyDescent="0.15">
      <c r="A1246" s="154">
        <v>-395857</v>
      </c>
      <c r="B1246" s="155">
        <v>143</v>
      </c>
      <c r="C1246" s="154">
        <v>264</v>
      </c>
      <c r="D1246" s="156" t="s">
        <v>421</v>
      </c>
      <c r="E1246" s="157" t="s">
        <v>417</v>
      </c>
      <c r="F1246" s="157" t="s">
        <v>407</v>
      </c>
      <c r="G1246" s="158">
        <v>15.83699</v>
      </c>
      <c r="H1246" s="159">
        <v>1</v>
      </c>
      <c r="I1246" s="159">
        <v>1</v>
      </c>
      <c r="J1246" s="158">
        <v>50.159990000000001</v>
      </c>
      <c r="K1246" s="157" t="s">
        <v>408</v>
      </c>
    </row>
    <row r="1247" spans="1:11" s="58" customFormat="1" ht="14.85" customHeight="1" x14ac:dyDescent="0.15">
      <c r="A1247" s="154">
        <v>-395857</v>
      </c>
      <c r="B1247" s="155">
        <v>143</v>
      </c>
      <c r="C1247" s="154">
        <v>264</v>
      </c>
      <c r="D1247" s="156" t="s">
        <v>421</v>
      </c>
      <c r="E1247" s="157" t="s">
        <v>419</v>
      </c>
      <c r="F1247" s="157" t="s">
        <v>414</v>
      </c>
      <c r="G1247" s="158">
        <v>225.75812999999999</v>
      </c>
      <c r="H1247" s="159">
        <v>1</v>
      </c>
      <c r="I1247" s="159">
        <v>3</v>
      </c>
      <c r="J1247" s="158">
        <v>362.48079000000001</v>
      </c>
      <c r="K1247" s="157" t="s">
        <v>411</v>
      </c>
    </row>
    <row r="1248" spans="1:11" s="58" customFormat="1" ht="14.85" customHeight="1" x14ac:dyDescent="0.15">
      <c r="A1248" s="154">
        <v>-395857</v>
      </c>
      <c r="B1248" s="155">
        <v>143</v>
      </c>
      <c r="C1248" s="154">
        <v>264</v>
      </c>
      <c r="D1248" s="156" t="s">
        <v>421</v>
      </c>
      <c r="E1248" s="157" t="s">
        <v>419</v>
      </c>
      <c r="F1248" s="157" t="s">
        <v>414</v>
      </c>
      <c r="G1248" s="158">
        <v>9.8156200000000098</v>
      </c>
      <c r="H1248" s="159">
        <v>-1</v>
      </c>
      <c r="I1248" s="159">
        <v>0</v>
      </c>
      <c r="J1248" s="158">
        <v>165.05082999999999</v>
      </c>
      <c r="K1248" s="157" t="s">
        <v>408</v>
      </c>
    </row>
    <row r="1249" spans="1:11" s="58" customFormat="1" ht="14.85" customHeight="1" x14ac:dyDescent="0.15">
      <c r="A1249" s="154">
        <v>-395856</v>
      </c>
      <c r="B1249" s="155">
        <v>144</v>
      </c>
      <c r="C1249" s="154">
        <v>264</v>
      </c>
      <c r="D1249" s="156" t="s">
        <v>421</v>
      </c>
      <c r="E1249" s="157" t="s">
        <v>412</v>
      </c>
      <c r="F1249" s="157" t="s">
        <v>407</v>
      </c>
      <c r="G1249" s="158">
        <v>-10.223420000000001</v>
      </c>
      <c r="H1249" s="159">
        <v>-7</v>
      </c>
      <c r="I1249" s="159">
        <v>1</v>
      </c>
      <c r="J1249" s="158">
        <v>4.6827100000000002</v>
      </c>
      <c r="K1249" s="157" t="s">
        <v>411</v>
      </c>
    </row>
    <row r="1250" spans="1:11" s="58" customFormat="1" ht="14.85" customHeight="1" x14ac:dyDescent="0.15">
      <c r="A1250" s="154">
        <v>-395856</v>
      </c>
      <c r="B1250" s="155">
        <v>144</v>
      </c>
      <c r="C1250" s="154">
        <v>264</v>
      </c>
      <c r="D1250" s="156" t="s">
        <v>421</v>
      </c>
      <c r="E1250" s="157" t="s">
        <v>412</v>
      </c>
      <c r="F1250" s="157" t="s">
        <v>407</v>
      </c>
      <c r="G1250" s="158">
        <v>-1.47664</v>
      </c>
      <c r="H1250" s="159">
        <v>-3</v>
      </c>
      <c r="I1250" s="159">
        <v>1</v>
      </c>
      <c r="J1250" s="158">
        <v>11.22035</v>
      </c>
      <c r="K1250" s="157" t="s">
        <v>408</v>
      </c>
    </row>
    <row r="1251" spans="1:11" s="58" customFormat="1" ht="14.85" customHeight="1" x14ac:dyDescent="0.15">
      <c r="A1251" s="154">
        <v>-395856</v>
      </c>
      <c r="B1251" s="155">
        <v>144</v>
      </c>
      <c r="C1251" s="154">
        <v>264</v>
      </c>
      <c r="D1251" s="156" t="s">
        <v>421</v>
      </c>
      <c r="E1251" s="157" t="s">
        <v>412</v>
      </c>
      <c r="F1251" s="157" t="s">
        <v>413</v>
      </c>
      <c r="G1251" s="158">
        <v>174.68158</v>
      </c>
      <c r="H1251" s="159">
        <v>-2</v>
      </c>
      <c r="I1251" s="159">
        <v>4</v>
      </c>
      <c r="J1251" s="158">
        <v>440.41313000000002</v>
      </c>
      <c r="K1251" s="157" t="s">
        <v>408</v>
      </c>
    </row>
    <row r="1252" spans="1:11" s="58" customFormat="1" ht="14.85" customHeight="1" x14ac:dyDescent="0.15">
      <c r="A1252" s="154">
        <v>-395856</v>
      </c>
      <c r="B1252" s="155">
        <v>144</v>
      </c>
      <c r="C1252" s="154">
        <v>264</v>
      </c>
      <c r="D1252" s="156" t="s">
        <v>421</v>
      </c>
      <c r="E1252" s="157" t="s">
        <v>412</v>
      </c>
      <c r="F1252" s="157" t="s">
        <v>414</v>
      </c>
      <c r="G1252" s="158">
        <v>-64.892920000000004</v>
      </c>
      <c r="H1252" s="159">
        <v>-2</v>
      </c>
      <c r="I1252" s="159">
        <v>1</v>
      </c>
      <c r="J1252" s="158">
        <v>913.05786999999998</v>
      </c>
      <c r="K1252" s="157" t="s">
        <v>411</v>
      </c>
    </row>
    <row r="1253" spans="1:11" s="58" customFormat="1" ht="14.85" customHeight="1" x14ac:dyDescent="0.15">
      <c r="A1253" s="154">
        <v>-395856</v>
      </c>
      <c r="B1253" s="155">
        <v>144</v>
      </c>
      <c r="C1253" s="154">
        <v>264</v>
      </c>
      <c r="D1253" s="156" t="s">
        <v>421</v>
      </c>
      <c r="E1253" s="157" t="s">
        <v>412</v>
      </c>
      <c r="F1253" s="157" t="s">
        <v>414</v>
      </c>
      <c r="G1253" s="158">
        <v>-249.09477000000001</v>
      </c>
      <c r="H1253" s="159">
        <v>-4</v>
      </c>
      <c r="I1253" s="159">
        <v>0</v>
      </c>
      <c r="J1253" s="158">
        <v>30.1187</v>
      </c>
      <c r="K1253" s="157" t="s">
        <v>408</v>
      </c>
    </row>
    <row r="1254" spans="1:11" s="58" customFormat="1" ht="14.85" customHeight="1" x14ac:dyDescent="0.15">
      <c r="A1254" s="154">
        <v>-395856</v>
      </c>
      <c r="B1254" s="155">
        <v>144</v>
      </c>
      <c r="C1254" s="154">
        <v>264</v>
      </c>
      <c r="D1254" s="156" t="s">
        <v>421</v>
      </c>
      <c r="E1254" s="157" t="s">
        <v>412</v>
      </c>
      <c r="F1254" s="157" t="s">
        <v>415</v>
      </c>
      <c r="G1254" s="158">
        <v>-10.92</v>
      </c>
      <c r="H1254" s="159">
        <v>0</v>
      </c>
      <c r="I1254" s="159">
        <v>0</v>
      </c>
      <c r="J1254" s="158">
        <v>0.1</v>
      </c>
      <c r="K1254" s="157" t="s">
        <v>411</v>
      </c>
    </row>
    <row r="1255" spans="1:11" s="58" customFormat="1" ht="14.85" customHeight="1" x14ac:dyDescent="0.15">
      <c r="A1255" s="154">
        <v>-395856</v>
      </c>
      <c r="B1255" s="155">
        <v>144</v>
      </c>
      <c r="C1255" s="154">
        <v>264</v>
      </c>
      <c r="D1255" s="156" t="s">
        <v>421</v>
      </c>
      <c r="E1255" s="157" t="s">
        <v>412</v>
      </c>
      <c r="F1255" s="157" t="s">
        <v>415</v>
      </c>
      <c r="G1255" s="158">
        <v>0.48</v>
      </c>
      <c r="H1255" s="159">
        <v>0</v>
      </c>
      <c r="I1255" s="159">
        <v>0</v>
      </c>
      <c r="J1255" s="158">
        <v>0.5</v>
      </c>
      <c r="K1255" s="157" t="s">
        <v>408</v>
      </c>
    </row>
    <row r="1256" spans="1:11" s="58" customFormat="1" ht="14.85" customHeight="1" x14ac:dyDescent="0.15">
      <c r="A1256" s="154">
        <v>-395856</v>
      </c>
      <c r="B1256" s="155">
        <v>144</v>
      </c>
      <c r="C1256" s="154">
        <v>264</v>
      </c>
      <c r="D1256" s="156" t="s">
        <v>421</v>
      </c>
      <c r="E1256" s="157" t="s">
        <v>412</v>
      </c>
      <c r="F1256" s="157" t="s">
        <v>416</v>
      </c>
      <c r="G1256" s="158">
        <v>52.955460000000002</v>
      </c>
      <c r="H1256" s="159">
        <v>-1</v>
      </c>
      <c r="I1256" s="159">
        <v>0</v>
      </c>
      <c r="J1256" s="158">
        <v>57.213900000000002</v>
      </c>
      <c r="K1256" s="157" t="s">
        <v>411</v>
      </c>
    </row>
    <row r="1257" spans="1:11" s="58" customFormat="1" ht="14.85" customHeight="1" x14ac:dyDescent="0.15">
      <c r="A1257" s="154">
        <v>-395856</v>
      </c>
      <c r="B1257" s="155">
        <v>144</v>
      </c>
      <c r="C1257" s="154">
        <v>264</v>
      </c>
      <c r="D1257" s="156" t="s">
        <v>421</v>
      </c>
      <c r="E1257" s="157" t="s">
        <v>412</v>
      </c>
      <c r="F1257" s="157" t="s">
        <v>416</v>
      </c>
      <c r="G1257" s="158">
        <v>-25.243939999999998</v>
      </c>
      <c r="H1257" s="159">
        <v>-2</v>
      </c>
      <c r="I1257" s="159">
        <v>1</v>
      </c>
      <c r="J1257" s="158">
        <v>6.6670400000000001</v>
      </c>
      <c r="K1257" s="157" t="s">
        <v>408</v>
      </c>
    </row>
    <row r="1258" spans="1:11" s="58" customFormat="1" ht="14.85" customHeight="1" x14ac:dyDescent="0.15">
      <c r="A1258" s="154">
        <v>-395856</v>
      </c>
      <c r="B1258" s="155">
        <v>144</v>
      </c>
      <c r="C1258" s="154">
        <v>264</v>
      </c>
      <c r="D1258" s="156" t="s">
        <v>421</v>
      </c>
      <c r="E1258" s="157" t="s">
        <v>417</v>
      </c>
      <c r="F1258" s="157" t="s">
        <v>418</v>
      </c>
      <c r="G1258" s="158">
        <v>-32.56306</v>
      </c>
      <c r="H1258" s="159">
        <v>-1</v>
      </c>
      <c r="I1258" s="159">
        <v>0</v>
      </c>
      <c r="J1258" s="158">
        <v>3.72</v>
      </c>
      <c r="K1258" s="157" t="s">
        <v>411</v>
      </c>
    </row>
    <row r="1259" spans="1:11" s="58" customFormat="1" ht="14.85" customHeight="1" x14ac:dyDescent="0.15">
      <c r="A1259" s="154">
        <v>-395856</v>
      </c>
      <c r="B1259" s="155">
        <v>144</v>
      </c>
      <c r="C1259" s="154">
        <v>264</v>
      </c>
      <c r="D1259" s="156" t="s">
        <v>421</v>
      </c>
      <c r="E1259" s="157" t="s">
        <v>417</v>
      </c>
      <c r="F1259" s="157" t="s">
        <v>418</v>
      </c>
      <c r="G1259" s="158">
        <v>4.43</v>
      </c>
      <c r="H1259" s="159">
        <v>0</v>
      </c>
      <c r="I1259" s="159">
        <v>0</v>
      </c>
      <c r="J1259" s="158">
        <v>4.43</v>
      </c>
      <c r="K1259" s="157" t="s">
        <v>408</v>
      </c>
    </row>
    <row r="1260" spans="1:11" s="58" customFormat="1" ht="14.85" customHeight="1" x14ac:dyDescent="0.15">
      <c r="A1260" s="154">
        <v>-395856</v>
      </c>
      <c r="B1260" s="155">
        <v>144</v>
      </c>
      <c r="C1260" s="154">
        <v>264</v>
      </c>
      <c r="D1260" s="156" t="s">
        <v>421</v>
      </c>
      <c r="E1260" s="157" t="s">
        <v>417</v>
      </c>
      <c r="F1260" s="157" t="s">
        <v>407</v>
      </c>
      <c r="G1260" s="158">
        <v>5.02475</v>
      </c>
      <c r="H1260" s="159">
        <v>0</v>
      </c>
      <c r="I1260" s="159">
        <v>0</v>
      </c>
      <c r="J1260" s="158">
        <v>17.18374</v>
      </c>
      <c r="K1260" s="157" t="s">
        <v>411</v>
      </c>
    </row>
    <row r="1261" spans="1:11" s="58" customFormat="1" ht="14.85" customHeight="1" x14ac:dyDescent="0.15">
      <c r="A1261" s="154">
        <v>-395856</v>
      </c>
      <c r="B1261" s="155">
        <v>144</v>
      </c>
      <c r="C1261" s="154">
        <v>264</v>
      </c>
      <c r="D1261" s="156" t="s">
        <v>421</v>
      </c>
      <c r="E1261" s="157" t="s">
        <v>417</v>
      </c>
      <c r="F1261" s="157" t="s">
        <v>407</v>
      </c>
      <c r="G1261" s="158">
        <v>6.0079700000000003</v>
      </c>
      <c r="H1261" s="159">
        <v>0</v>
      </c>
      <c r="I1261" s="159">
        <v>0</v>
      </c>
      <c r="J1261" s="158">
        <v>9.3465100000000003</v>
      </c>
      <c r="K1261" s="157" t="s">
        <v>408</v>
      </c>
    </row>
    <row r="1262" spans="1:11" s="58" customFormat="1" ht="14.85" customHeight="1" x14ac:dyDescent="0.15">
      <c r="A1262" s="154">
        <v>-395856</v>
      </c>
      <c r="B1262" s="155">
        <v>144</v>
      </c>
      <c r="C1262" s="154">
        <v>264</v>
      </c>
      <c r="D1262" s="156" t="s">
        <v>421</v>
      </c>
      <c r="E1262" s="157" t="s">
        <v>419</v>
      </c>
      <c r="F1262" s="157" t="s">
        <v>414</v>
      </c>
      <c r="G1262" s="158">
        <v>40.632289999999998</v>
      </c>
      <c r="H1262" s="159">
        <v>-2</v>
      </c>
      <c r="I1262" s="159">
        <v>1</v>
      </c>
      <c r="J1262" s="158">
        <v>98.067790000000002</v>
      </c>
      <c r="K1262" s="157" t="s">
        <v>411</v>
      </c>
    </row>
    <row r="1263" spans="1:11" s="58" customFormat="1" ht="14.85" customHeight="1" x14ac:dyDescent="0.15">
      <c r="A1263" s="154">
        <v>-395856</v>
      </c>
      <c r="B1263" s="155">
        <v>144</v>
      </c>
      <c r="C1263" s="154">
        <v>264</v>
      </c>
      <c r="D1263" s="156" t="s">
        <v>421</v>
      </c>
      <c r="E1263" s="157" t="s">
        <v>419</v>
      </c>
      <c r="F1263" s="157" t="s">
        <v>414</v>
      </c>
      <c r="G1263" s="158">
        <v>-45.839030000000001</v>
      </c>
      <c r="H1263" s="159">
        <v>-2</v>
      </c>
      <c r="I1263" s="159">
        <v>0</v>
      </c>
      <c r="J1263" s="158">
        <v>84.385469999999998</v>
      </c>
      <c r="K1263" s="157" t="s">
        <v>408</v>
      </c>
    </row>
    <row r="1264" spans="1:11" s="58" customFormat="1" ht="14.85" customHeight="1" x14ac:dyDescent="0.15">
      <c r="A1264" s="154">
        <v>-395853</v>
      </c>
      <c r="B1264" s="155">
        <v>147</v>
      </c>
      <c r="C1264" s="154">
        <v>264</v>
      </c>
      <c r="D1264" s="156" t="s">
        <v>421</v>
      </c>
      <c r="E1264" s="157" t="s">
        <v>412</v>
      </c>
      <c r="F1264" s="157" t="s">
        <v>407</v>
      </c>
      <c r="G1264" s="158">
        <v>-12.232810000000001</v>
      </c>
      <c r="H1264" s="159">
        <v>0</v>
      </c>
      <c r="I1264" s="159">
        <v>1</v>
      </c>
      <c r="J1264" s="158">
        <v>10.1014</v>
      </c>
      <c r="K1264" s="157" t="s">
        <v>411</v>
      </c>
    </row>
    <row r="1265" spans="1:11" s="58" customFormat="1" ht="14.85" customHeight="1" x14ac:dyDescent="0.15">
      <c r="A1265" s="154">
        <v>-395853</v>
      </c>
      <c r="B1265" s="155">
        <v>147</v>
      </c>
      <c r="C1265" s="154">
        <v>264</v>
      </c>
      <c r="D1265" s="156" t="s">
        <v>421</v>
      </c>
      <c r="E1265" s="157" t="s">
        <v>412</v>
      </c>
      <c r="F1265" s="157" t="s">
        <v>407</v>
      </c>
      <c r="G1265" s="158">
        <v>-29.772130000000001</v>
      </c>
      <c r="H1265" s="159">
        <v>-2</v>
      </c>
      <c r="I1265" s="159">
        <v>0</v>
      </c>
      <c r="J1265" s="158">
        <v>0.82652999999999999</v>
      </c>
      <c r="K1265" s="157" t="s">
        <v>408</v>
      </c>
    </row>
    <row r="1266" spans="1:11" s="58" customFormat="1" ht="14.85" customHeight="1" x14ac:dyDescent="0.15">
      <c r="A1266" s="154">
        <v>-395853</v>
      </c>
      <c r="B1266" s="155">
        <v>147</v>
      </c>
      <c r="C1266" s="154">
        <v>264</v>
      </c>
      <c r="D1266" s="156" t="s">
        <v>421</v>
      </c>
      <c r="E1266" s="157" t="s">
        <v>412</v>
      </c>
      <c r="F1266" s="157" t="s">
        <v>413</v>
      </c>
      <c r="G1266" s="158">
        <v>99.185289999999995</v>
      </c>
      <c r="H1266" s="159">
        <v>-3</v>
      </c>
      <c r="I1266" s="159">
        <v>2</v>
      </c>
      <c r="J1266" s="158">
        <v>445.20366000000001</v>
      </c>
      <c r="K1266" s="157" t="s">
        <v>408</v>
      </c>
    </row>
    <row r="1267" spans="1:11" s="58" customFormat="1" ht="14.85" customHeight="1" x14ac:dyDescent="0.15">
      <c r="A1267" s="154">
        <v>-395853</v>
      </c>
      <c r="B1267" s="155">
        <v>147</v>
      </c>
      <c r="C1267" s="154">
        <v>264</v>
      </c>
      <c r="D1267" s="156" t="s">
        <v>421</v>
      </c>
      <c r="E1267" s="157" t="s">
        <v>412</v>
      </c>
      <c r="F1267" s="157" t="s">
        <v>414</v>
      </c>
      <c r="G1267" s="158">
        <v>106.67708</v>
      </c>
      <c r="H1267" s="159">
        <v>-4</v>
      </c>
      <c r="I1267" s="159">
        <v>2</v>
      </c>
      <c r="J1267" s="158">
        <v>179.84379999999999</v>
      </c>
      <c r="K1267" s="157" t="s">
        <v>411</v>
      </c>
    </row>
    <row r="1268" spans="1:11" s="58" customFormat="1" ht="14.85" customHeight="1" x14ac:dyDescent="0.15">
      <c r="A1268" s="154">
        <v>-395853</v>
      </c>
      <c r="B1268" s="155">
        <v>147</v>
      </c>
      <c r="C1268" s="154">
        <v>264</v>
      </c>
      <c r="D1268" s="156" t="s">
        <v>421</v>
      </c>
      <c r="E1268" s="157" t="s">
        <v>412</v>
      </c>
      <c r="F1268" s="157" t="s">
        <v>414</v>
      </c>
      <c r="G1268" s="158">
        <v>69.97</v>
      </c>
      <c r="H1268" s="159">
        <v>-4</v>
      </c>
      <c r="I1268" s="159">
        <v>2</v>
      </c>
      <c r="J1268" s="158">
        <v>161.38800000000001</v>
      </c>
      <c r="K1268" s="157" t="s">
        <v>408</v>
      </c>
    </row>
    <row r="1269" spans="1:11" s="58" customFormat="1" ht="14.85" customHeight="1" x14ac:dyDescent="0.15">
      <c r="A1269" s="154">
        <v>-395853</v>
      </c>
      <c r="B1269" s="155">
        <v>147</v>
      </c>
      <c r="C1269" s="154">
        <v>264</v>
      </c>
      <c r="D1269" s="156" t="s">
        <v>421</v>
      </c>
      <c r="E1269" s="157" t="s">
        <v>412</v>
      </c>
      <c r="F1269" s="157" t="s">
        <v>415</v>
      </c>
      <c r="G1269" s="158">
        <v>9.92</v>
      </c>
      <c r="H1269" s="159">
        <v>0</v>
      </c>
      <c r="I1269" s="159">
        <v>0</v>
      </c>
      <c r="J1269" s="158">
        <v>10.42</v>
      </c>
      <c r="K1269" s="157" t="s">
        <v>411</v>
      </c>
    </row>
    <row r="1270" spans="1:11" s="58" customFormat="1" ht="14.85" customHeight="1" x14ac:dyDescent="0.15">
      <c r="A1270" s="154">
        <v>-395853</v>
      </c>
      <c r="B1270" s="155">
        <v>147</v>
      </c>
      <c r="C1270" s="154">
        <v>264</v>
      </c>
      <c r="D1270" s="156" t="s">
        <v>421</v>
      </c>
      <c r="E1270" s="157" t="s">
        <v>412</v>
      </c>
      <c r="F1270" s="157" t="s">
        <v>415</v>
      </c>
      <c r="G1270" s="158">
        <v>-64.02</v>
      </c>
      <c r="H1270" s="159">
        <v>0</v>
      </c>
      <c r="I1270" s="159">
        <v>0</v>
      </c>
      <c r="J1270" s="158">
        <v>1.5</v>
      </c>
      <c r="K1270" s="157" t="s">
        <v>408</v>
      </c>
    </row>
    <row r="1271" spans="1:11" s="58" customFormat="1" ht="14.85" customHeight="1" x14ac:dyDescent="0.15">
      <c r="A1271" s="154">
        <v>-395853</v>
      </c>
      <c r="B1271" s="155">
        <v>147</v>
      </c>
      <c r="C1271" s="154">
        <v>264</v>
      </c>
      <c r="D1271" s="156" t="s">
        <v>421</v>
      </c>
      <c r="E1271" s="157" t="s">
        <v>412</v>
      </c>
      <c r="F1271" s="157" t="s">
        <v>416</v>
      </c>
      <c r="G1271" s="158">
        <v>-16.85859</v>
      </c>
      <c r="H1271" s="159">
        <v>-3</v>
      </c>
      <c r="I1271" s="159">
        <v>0</v>
      </c>
      <c r="J1271" s="158">
        <v>65.955719999999999</v>
      </c>
      <c r="K1271" s="157" t="s">
        <v>411</v>
      </c>
    </row>
    <row r="1272" spans="1:11" s="58" customFormat="1" ht="14.85" customHeight="1" x14ac:dyDescent="0.15">
      <c r="A1272" s="154">
        <v>-395853</v>
      </c>
      <c r="B1272" s="155">
        <v>147</v>
      </c>
      <c r="C1272" s="154">
        <v>264</v>
      </c>
      <c r="D1272" s="156" t="s">
        <v>421</v>
      </c>
      <c r="E1272" s="157" t="s">
        <v>412</v>
      </c>
      <c r="F1272" s="157" t="s">
        <v>416</v>
      </c>
      <c r="G1272" s="158">
        <v>-9.7575000000000003</v>
      </c>
      <c r="H1272" s="159">
        <v>-1</v>
      </c>
      <c r="I1272" s="159">
        <v>0</v>
      </c>
      <c r="J1272" s="158">
        <v>2.4401000000000002</v>
      </c>
      <c r="K1272" s="157" t="s">
        <v>408</v>
      </c>
    </row>
    <row r="1273" spans="1:11" s="58" customFormat="1" ht="14.85" customHeight="1" x14ac:dyDescent="0.15">
      <c r="A1273" s="154">
        <v>-395853</v>
      </c>
      <c r="B1273" s="155">
        <v>147</v>
      </c>
      <c r="C1273" s="154">
        <v>264</v>
      </c>
      <c r="D1273" s="156" t="s">
        <v>421</v>
      </c>
      <c r="E1273" s="157" t="s">
        <v>417</v>
      </c>
      <c r="F1273" s="157" t="s">
        <v>418</v>
      </c>
      <c r="G1273" s="158">
        <v>17.27214</v>
      </c>
      <c r="H1273" s="159">
        <v>-3</v>
      </c>
      <c r="I1273" s="159">
        <v>0</v>
      </c>
      <c r="J1273" s="158">
        <v>56.003770000000003</v>
      </c>
      <c r="K1273" s="157" t="s">
        <v>411</v>
      </c>
    </row>
    <row r="1274" spans="1:11" s="58" customFormat="1" ht="14.85" customHeight="1" x14ac:dyDescent="0.15">
      <c r="A1274" s="154">
        <v>-395853</v>
      </c>
      <c r="B1274" s="155">
        <v>147</v>
      </c>
      <c r="C1274" s="154">
        <v>264</v>
      </c>
      <c r="D1274" s="156" t="s">
        <v>421</v>
      </c>
      <c r="E1274" s="157" t="s">
        <v>417</v>
      </c>
      <c r="F1274" s="157" t="s">
        <v>418</v>
      </c>
      <c r="G1274" s="158">
        <v>-671.10076000000004</v>
      </c>
      <c r="H1274" s="159">
        <v>-1</v>
      </c>
      <c r="I1274" s="159">
        <v>0</v>
      </c>
      <c r="J1274" s="158">
        <v>11.949059999999999</v>
      </c>
      <c r="K1274" s="157" t="s">
        <v>408</v>
      </c>
    </row>
    <row r="1275" spans="1:11" s="58" customFormat="1" ht="14.85" customHeight="1" x14ac:dyDescent="0.15">
      <c r="A1275" s="154">
        <v>-395853</v>
      </c>
      <c r="B1275" s="155">
        <v>147</v>
      </c>
      <c r="C1275" s="154">
        <v>264</v>
      </c>
      <c r="D1275" s="156" t="s">
        <v>421</v>
      </c>
      <c r="E1275" s="157" t="s">
        <v>417</v>
      </c>
      <c r="F1275" s="157" t="s">
        <v>407</v>
      </c>
      <c r="G1275" s="158">
        <v>1.80698</v>
      </c>
      <c r="H1275" s="159">
        <v>0</v>
      </c>
      <c r="I1275" s="159">
        <v>0</v>
      </c>
      <c r="J1275" s="158">
        <v>4.0901800000000001</v>
      </c>
      <c r="K1275" s="157" t="s">
        <v>411</v>
      </c>
    </row>
    <row r="1276" spans="1:11" s="58" customFormat="1" ht="14.85" customHeight="1" x14ac:dyDescent="0.15">
      <c r="A1276" s="154">
        <v>-395853</v>
      </c>
      <c r="B1276" s="155">
        <v>147</v>
      </c>
      <c r="C1276" s="154">
        <v>264</v>
      </c>
      <c r="D1276" s="156" t="s">
        <v>421</v>
      </c>
      <c r="E1276" s="157" t="s">
        <v>417</v>
      </c>
      <c r="F1276" s="157" t="s">
        <v>407</v>
      </c>
      <c r="G1276" s="158">
        <v>-8.01112</v>
      </c>
      <c r="H1276" s="159">
        <v>0</v>
      </c>
      <c r="I1276" s="159">
        <v>0</v>
      </c>
      <c r="J1276" s="158">
        <v>7.8408800000000003</v>
      </c>
      <c r="K1276" s="157" t="s">
        <v>408</v>
      </c>
    </row>
    <row r="1277" spans="1:11" s="58" customFormat="1" ht="14.85" customHeight="1" x14ac:dyDescent="0.15">
      <c r="A1277" s="154">
        <v>-395853</v>
      </c>
      <c r="B1277" s="155">
        <v>147</v>
      </c>
      <c r="C1277" s="154">
        <v>264</v>
      </c>
      <c r="D1277" s="156" t="s">
        <v>421</v>
      </c>
      <c r="E1277" s="157" t="s">
        <v>419</v>
      </c>
      <c r="F1277" s="157" t="s">
        <v>414</v>
      </c>
      <c r="G1277" s="158">
        <v>-22.371230000000001</v>
      </c>
      <c r="H1277" s="159">
        <v>-4</v>
      </c>
      <c r="I1277" s="159">
        <v>0</v>
      </c>
      <c r="J1277" s="158">
        <v>211.70017000000001</v>
      </c>
      <c r="K1277" s="157" t="s">
        <v>411</v>
      </c>
    </row>
    <row r="1278" spans="1:11" s="58" customFormat="1" ht="14.85" customHeight="1" x14ac:dyDescent="0.15">
      <c r="A1278" s="154">
        <v>-395853</v>
      </c>
      <c r="B1278" s="155">
        <v>147</v>
      </c>
      <c r="C1278" s="154">
        <v>264</v>
      </c>
      <c r="D1278" s="156" t="s">
        <v>421</v>
      </c>
      <c r="E1278" s="157" t="s">
        <v>419</v>
      </c>
      <c r="F1278" s="157" t="s">
        <v>414</v>
      </c>
      <c r="G1278" s="158">
        <v>19.98986</v>
      </c>
      <c r="H1278" s="159">
        <v>-2</v>
      </c>
      <c r="I1278" s="159">
        <v>0</v>
      </c>
      <c r="J1278" s="158">
        <v>144.47409999999999</v>
      </c>
      <c r="K1278" s="157" t="s">
        <v>408</v>
      </c>
    </row>
    <row r="1279" spans="1:11" s="58" customFormat="1" ht="14.85" customHeight="1" x14ac:dyDescent="0.15">
      <c r="A1279" s="154">
        <v>-395852</v>
      </c>
      <c r="B1279" s="155">
        <v>148</v>
      </c>
      <c r="C1279" s="154">
        <v>264</v>
      </c>
      <c r="D1279" s="156" t="s">
        <v>421</v>
      </c>
      <c r="E1279" s="157" t="s">
        <v>412</v>
      </c>
      <c r="F1279" s="157" t="s">
        <v>407</v>
      </c>
      <c r="G1279" s="158">
        <v>0.97553999999999996</v>
      </c>
      <c r="H1279" s="159">
        <v>-3</v>
      </c>
      <c r="I1279" s="159">
        <v>0</v>
      </c>
      <c r="J1279" s="158">
        <v>20.74156</v>
      </c>
      <c r="K1279" s="157" t="s">
        <v>411</v>
      </c>
    </row>
    <row r="1280" spans="1:11" s="58" customFormat="1" ht="14.85" customHeight="1" x14ac:dyDescent="0.15">
      <c r="A1280" s="154">
        <v>-395852</v>
      </c>
      <c r="B1280" s="155">
        <v>148</v>
      </c>
      <c r="C1280" s="154">
        <v>264</v>
      </c>
      <c r="D1280" s="156" t="s">
        <v>421</v>
      </c>
      <c r="E1280" s="157" t="s">
        <v>412</v>
      </c>
      <c r="F1280" s="157" t="s">
        <v>407</v>
      </c>
      <c r="G1280" s="158">
        <v>-1.11374</v>
      </c>
      <c r="H1280" s="159">
        <v>-2</v>
      </c>
      <c r="I1280" s="159">
        <v>1</v>
      </c>
      <c r="J1280" s="158">
        <v>0.63739000000000001</v>
      </c>
      <c r="K1280" s="157" t="s">
        <v>408</v>
      </c>
    </row>
    <row r="1281" spans="1:11" s="58" customFormat="1" ht="14.85" customHeight="1" x14ac:dyDescent="0.15">
      <c r="A1281" s="154">
        <v>-395852</v>
      </c>
      <c r="B1281" s="155">
        <v>148</v>
      </c>
      <c r="C1281" s="154">
        <v>264</v>
      </c>
      <c r="D1281" s="156" t="s">
        <v>421</v>
      </c>
      <c r="E1281" s="157" t="s">
        <v>412</v>
      </c>
      <c r="F1281" s="157" t="s">
        <v>413</v>
      </c>
      <c r="G1281" s="158">
        <v>99.139080000000007</v>
      </c>
      <c r="H1281" s="159">
        <v>7</v>
      </c>
      <c r="I1281" s="159">
        <v>7</v>
      </c>
      <c r="J1281" s="158">
        <v>270.30973</v>
      </c>
      <c r="K1281" s="157" t="s">
        <v>408</v>
      </c>
    </row>
    <row r="1282" spans="1:11" s="58" customFormat="1" ht="14.85" customHeight="1" x14ac:dyDescent="0.15">
      <c r="A1282" s="154">
        <v>-395852</v>
      </c>
      <c r="B1282" s="155">
        <v>148</v>
      </c>
      <c r="C1282" s="154">
        <v>264</v>
      </c>
      <c r="D1282" s="156" t="s">
        <v>421</v>
      </c>
      <c r="E1282" s="157" t="s">
        <v>412</v>
      </c>
      <c r="F1282" s="157" t="s">
        <v>414</v>
      </c>
      <c r="G1282" s="158">
        <v>5.9992599999999996</v>
      </c>
      <c r="H1282" s="159">
        <v>-5</v>
      </c>
      <c r="I1282" s="159">
        <v>0</v>
      </c>
      <c r="J1282" s="158">
        <v>302.31067999999999</v>
      </c>
      <c r="K1282" s="157" t="s">
        <v>411</v>
      </c>
    </row>
    <row r="1283" spans="1:11" s="58" customFormat="1" ht="14.85" customHeight="1" x14ac:dyDescent="0.15">
      <c r="A1283" s="154">
        <v>-395852</v>
      </c>
      <c r="B1283" s="155">
        <v>148</v>
      </c>
      <c r="C1283" s="154">
        <v>264</v>
      </c>
      <c r="D1283" s="156" t="s">
        <v>421</v>
      </c>
      <c r="E1283" s="157" t="s">
        <v>412</v>
      </c>
      <c r="F1283" s="157" t="s">
        <v>414</v>
      </c>
      <c r="G1283" s="158">
        <v>23.691770000000002</v>
      </c>
      <c r="H1283" s="159">
        <v>0</v>
      </c>
      <c r="I1283" s="159">
        <v>1</v>
      </c>
      <c r="J1283" s="158">
        <v>217.80620999999999</v>
      </c>
      <c r="K1283" s="157" t="s">
        <v>408</v>
      </c>
    </row>
    <row r="1284" spans="1:11" s="58" customFormat="1" ht="14.85" customHeight="1" x14ac:dyDescent="0.15">
      <c r="A1284" s="154">
        <v>-395852</v>
      </c>
      <c r="B1284" s="155">
        <v>148</v>
      </c>
      <c r="C1284" s="154">
        <v>264</v>
      </c>
      <c r="D1284" s="156" t="s">
        <v>421</v>
      </c>
      <c r="E1284" s="157" t="s">
        <v>412</v>
      </c>
      <c r="F1284" s="157" t="s">
        <v>415</v>
      </c>
      <c r="G1284" s="158">
        <v>-0.2</v>
      </c>
      <c r="H1284" s="159">
        <v>0</v>
      </c>
      <c r="I1284" s="159">
        <v>0</v>
      </c>
      <c r="J1284" s="158">
        <v>0</v>
      </c>
      <c r="K1284" s="157" t="s">
        <v>411</v>
      </c>
    </row>
    <row r="1285" spans="1:11" s="58" customFormat="1" ht="14.85" customHeight="1" x14ac:dyDescent="0.15">
      <c r="A1285" s="154">
        <v>-395852</v>
      </c>
      <c r="B1285" s="155">
        <v>148</v>
      </c>
      <c r="C1285" s="154">
        <v>264</v>
      </c>
      <c r="D1285" s="156" t="s">
        <v>421</v>
      </c>
      <c r="E1285" s="157" t="s">
        <v>412</v>
      </c>
      <c r="F1285" s="157" t="s">
        <v>415</v>
      </c>
      <c r="G1285" s="158">
        <v>-6</v>
      </c>
      <c r="H1285" s="159">
        <v>0</v>
      </c>
      <c r="I1285" s="159">
        <v>0</v>
      </c>
      <c r="J1285" s="158">
        <v>4.3</v>
      </c>
      <c r="K1285" s="157" t="s">
        <v>408</v>
      </c>
    </row>
    <row r="1286" spans="1:11" s="58" customFormat="1" ht="14.85" customHeight="1" x14ac:dyDescent="0.15">
      <c r="A1286" s="154">
        <v>-395852</v>
      </c>
      <c r="B1286" s="155">
        <v>148</v>
      </c>
      <c r="C1286" s="154">
        <v>264</v>
      </c>
      <c r="D1286" s="156" t="s">
        <v>421</v>
      </c>
      <c r="E1286" s="157" t="s">
        <v>412</v>
      </c>
      <c r="F1286" s="157" t="s">
        <v>416</v>
      </c>
      <c r="G1286" s="158">
        <v>-54.70729</v>
      </c>
      <c r="H1286" s="159">
        <v>-2</v>
      </c>
      <c r="I1286" s="159">
        <v>0</v>
      </c>
      <c r="J1286" s="158">
        <v>14.03392</v>
      </c>
      <c r="K1286" s="157" t="s">
        <v>411</v>
      </c>
    </row>
    <row r="1287" spans="1:11" s="58" customFormat="1" ht="14.85" customHeight="1" x14ac:dyDescent="0.15">
      <c r="A1287" s="154">
        <v>-395852</v>
      </c>
      <c r="B1287" s="155">
        <v>148</v>
      </c>
      <c r="C1287" s="154">
        <v>264</v>
      </c>
      <c r="D1287" s="156" t="s">
        <v>421</v>
      </c>
      <c r="E1287" s="157" t="s">
        <v>412</v>
      </c>
      <c r="F1287" s="157" t="s">
        <v>416</v>
      </c>
      <c r="G1287" s="158">
        <v>9.2811299999999992</v>
      </c>
      <c r="H1287" s="159">
        <v>0</v>
      </c>
      <c r="I1287" s="159">
        <v>0</v>
      </c>
      <c r="J1287" s="158">
        <v>9.2811299999999992</v>
      </c>
      <c r="K1287" s="157" t="s">
        <v>408</v>
      </c>
    </row>
    <row r="1288" spans="1:11" s="58" customFormat="1" ht="14.85" customHeight="1" x14ac:dyDescent="0.15">
      <c r="A1288" s="154">
        <v>-395852</v>
      </c>
      <c r="B1288" s="155">
        <v>148</v>
      </c>
      <c r="C1288" s="154">
        <v>264</v>
      </c>
      <c r="D1288" s="156" t="s">
        <v>421</v>
      </c>
      <c r="E1288" s="157" t="s">
        <v>417</v>
      </c>
      <c r="F1288" s="157" t="s">
        <v>418</v>
      </c>
      <c r="G1288" s="158">
        <v>-78.225409999999997</v>
      </c>
      <c r="H1288" s="159">
        <v>-1</v>
      </c>
      <c r="I1288" s="159">
        <v>0</v>
      </c>
      <c r="J1288" s="158">
        <v>15.302</v>
      </c>
      <c r="K1288" s="157" t="s">
        <v>411</v>
      </c>
    </row>
    <row r="1289" spans="1:11" s="58" customFormat="1" ht="14.85" customHeight="1" x14ac:dyDescent="0.15">
      <c r="A1289" s="154">
        <v>-395852</v>
      </c>
      <c r="B1289" s="155">
        <v>148</v>
      </c>
      <c r="C1289" s="154">
        <v>264</v>
      </c>
      <c r="D1289" s="156" t="s">
        <v>421</v>
      </c>
      <c r="E1289" s="157" t="s">
        <v>417</v>
      </c>
      <c r="F1289" s="157" t="s">
        <v>418</v>
      </c>
      <c r="G1289" s="158">
        <v>1.65</v>
      </c>
      <c r="H1289" s="159">
        <v>0</v>
      </c>
      <c r="I1289" s="159">
        <v>0</v>
      </c>
      <c r="J1289" s="158">
        <v>2.2999999999999998</v>
      </c>
      <c r="K1289" s="157" t="s">
        <v>408</v>
      </c>
    </row>
    <row r="1290" spans="1:11" s="58" customFormat="1" ht="14.85" customHeight="1" x14ac:dyDescent="0.15">
      <c r="A1290" s="154">
        <v>-395852</v>
      </c>
      <c r="B1290" s="155">
        <v>148</v>
      </c>
      <c r="C1290" s="154">
        <v>264</v>
      </c>
      <c r="D1290" s="156" t="s">
        <v>421</v>
      </c>
      <c r="E1290" s="157" t="s">
        <v>417</v>
      </c>
      <c r="F1290" s="157" t="s">
        <v>407</v>
      </c>
      <c r="G1290" s="158">
        <v>9.3600000000000003E-3</v>
      </c>
      <c r="H1290" s="159">
        <v>0</v>
      </c>
      <c r="I1290" s="159">
        <v>0</v>
      </c>
      <c r="J1290" s="158">
        <v>9.3600000000000003E-3</v>
      </c>
      <c r="K1290" s="157" t="s">
        <v>411</v>
      </c>
    </row>
    <row r="1291" spans="1:11" s="58" customFormat="1" ht="14.85" customHeight="1" x14ac:dyDescent="0.15">
      <c r="A1291" s="154">
        <v>-395852</v>
      </c>
      <c r="B1291" s="155">
        <v>148</v>
      </c>
      <c r="C1291" s="154">
        <v>264</v>
      </c>
      <c r="D1291" s="156" t="s">
        <v>421</v>
      </c>
      <c r="E1291" s="157" t="s">
        <v>417</v>
      </c>
      <c r="F1291" s="157" t="s">
        <v>407</v>
      </c>
      <c r="G1291" s="158">
        <v>-6.4150700000000001</v>
      </c>
      <c r="H1291" s="159">
        <v>2</v>
      </c>
      <c r="I1291" s="159">
        <v>2</v>
      </c>
      <c r="J1291" s="158">
        <v>17.515370000000001</v>
      </c>
      <c r="K1291" s="157" t="s">
        <v>408</v>
      </c>
    </row>
    <row r="1292" spans="1:11" s="58" customFormat="1" ht="14.85" customHeight="1" x14ac:dyDescent="0.15">
      <c r="A1292" s="154">
        <v>-395852</v>
      </c>
      <c r="B1292" s="155">
        <v>148</v>
      </c>
      <c r="C1292" s="154">
        <v>264</v>
      </c>
      <c r="D1292" s="156" t="s">
        <v>421</v>
      </c>
      <c r="E1292" s="157" t="s">
        <v>419</v>
      </c>
      <c r="F1292" s="157" t="s">
        <v>414</v>
      </c>
      <c r="G1292" s="158">
        <v>14.288539999999999</v>
      </c>
      <c r="H1292" s="159">
        <v>-2</v>
      </c>
      <c r="I1292" s="159">
        <v>0</v>
      </c>
      <c r="J1292" s="158">
        <v>110.22911000000001</v>
      </c>
      <c r="K1292" s="157" t="s">
        <v>411</v>
      </c>
    </row>
    <row r="1293" spans="1:11" s="58" customFormat="1" ht="14.85" customHeight="1" x14ac:dyDescent="0.15">
      <c r="A1293" s="154">
        <v>-395852</v>
      </c>
      <c r="B1293" s="155">
        <v>148</v>
      </c>
      <c r="C1293" s="154">
        <v>264</v>
      </c>
      <c r="D1293" s="156" t="s">
        <v>421</v>
      </c>
      <c r="E1293" s="157" t="s">
        <v>419</v>
      </c>
      <c r="F1293" s="157" t="s">
        <v>414</v>
      </c>
      <c r="G1293" s="158">
        <v>5.3955000000000002</v>
      </c>
      <c r="H1293" s="159">
        <v>-1</v>
      </c>
      <c r="I1293" s="159">
        <v>0</v>
      </c>
      <c r="J1293" s="158">
        <v>66.280649999999994</v>
      </c>
      <c r="K1293" s="157" t="s">
        <v>408</v>
      </c>
    </row>
    <row r="1294" spans="1:11" s="58" customFormat="1" ht="14.85" customHeight="1" x14ac:dyDescent="0.15">
      <c r="A1294" s="154">
        <v>-395852</v>
      </c>
      <c r="B1294" s="155">
        <v>154</v>
      </c>
      <c r="C1294" s="154">
        <v>264</v>
      </c>
      <c r="D1294" s="156" t="s">
        <v>421</v>
      </c>
      <c r="E1294" s="157" t="s">
        <v>412</v>
      </c>
      <c r="F1294" s="157" t="s">
        <v>407</v>
      </c>
      <c r="G1294" s="158">
        <v>-0.51100999999999996</v>
      </c>
      <c r="H1294" s="159">
        <v>-2</v>
      </c>
      <c r="I1294" s="159">
        <v>0</v>
      </c>
      <c r="J1294" s="158">
        <v>4.1250000000000002E-2</v>
      </c>
      <c r="K1294" s="157" t="s">
        <v>411</v>
      </c>
    </row>
    <row r="1295" spans="1:11" s="58" customFormat="1" ht="14.85" customHeight="1" x14ac:dyDescent="0.15">
      <c r="A1295" s="154">
        <v>-395852</v>
      </c>
      <c r="B1295" s="155">
        <v>154</v>
      </c>
      <c r="C1295" s="154">
        <v>264</v>
      </c>
      <c r="D1295" s="156" t="s">
        <v>421</v>
      </c>
      <c r="E1295" s="157" t="s">
        <v>412</v>
      </c>
      <c r="F1295" s="157" t="s">
        <v>407</v>
      </c>
      <c r="G1295" s="158">
        <v>0</v>
      </c>
      <c r="H1295" s="159">
        <v>-2</v>
      </c>
      <c r="I1295" s="159">
        <v>0</v>
      </c>
      <c r="J1295" s="158">
        <v>0</v>
      </c>
      <c r="K1295" s="157" t="s">
        <v>408</v>
      </c>
    </row>
    <row r="1296" spans="1:11" s="58" customFormat="1" ht="14.85" customHeight="1" x14ac:dyDescent="0.15">
      <c r="A1296" s="154">
        <v>-395852</v>
      </c>
      <c r="B1296" s="155">
        <v>154</v>
      </c>
      <c r="C1296" s="154">
        <v>264</v>
      </c>
      <c r="D1296" s="156" t="s">
        <v>421</v>
      </c>
      <c r="E1296" s="157" t="s">
        <v>412</v>
      </c>
      <c r="F1296" s="157" t="s">
        <v>413</v>
      </c>
      <c r="G1296" s="158">
        <v>-71.645330000000001</v>
      </c>
      <c r="H1296" s="159">
        <v>0</v>
      </c>
      <c r="I1296" s="159">
        <v>1</v>
      </c>
      <c r="J1296" s="158">
        <v>97.718270000000004</v>
      </c>
      <c r="K1296" s="157" t="s">
        <v>408</v>
      </c>
    </row>
    <row r="1297" spans="1:11" s="58" customFormat="1" ht="14.85" customHeight="1" x14ac:dyDescent="0.15">
      <c r="A1297" s="154">
        <v>-395852</v>
      </c>
      <c r="B1297" s="155">
        <v>154</v>
      </c>
      <c r="C1297" s="154">
        <v>264</v>
      </c>
      <c r="D1297" s="156" t="s">
        <v>421</v>
      </c>
      <c r="E1297" s="157" t="s">
        <v>412</v>
      </c>
      <c r="F1297" s="157" t="s">
        <v>414</v>
      </c>
      <c r="G1297" s="158">
        <v>0</v>
      </c>
      <c r="H1297" s="159">
        <v>0</v>
      </c>
      <c r="I1297" s="159">
        <v>0</v>
      </c>
      <c r="J1297" s="158">
        <v>4</v>
      </c>
      <c r="K1297" s="157" t="s">
        <v>411</v>
      </c>
    </row>
    <row r="1298" spans="1:11" s="58" customFormat="1" ht="14.85" customHeight="1" x14ac:dyDescent="0.15">
      <c r="A1298" s="154">
        <v>-395852</v>
      </c>
      <c r="B1298" s="155">
        <v>154</v>
      </c>
      <c r="C1298" s="154">
        <v>264</v>
      </c>
      <c r="D1298" s="156" t="s">
        <v>421</v>
      </c>
      <c r="E1298" s="157" t="s">
        <v>412</v>
      </c>
      <c r="F1298" s="157" t="s">
        <v>414</v>
      </c>
      <c r="G1298" s="158">
        <v>1.56436</v>
      </c>
      <c r="H1298" s="159">
        <v>-1</v>
      </c>
      <c r="I1298" s="159">
        <v>0</v>
      </c>
      <c r="J1298" s="158">
        <v>12.48549</v>
      </c>
      <c r="K1298" s="157" t="s">
        <v>408</v>
      </c>
    </row>
    <row r="1299" spans="1:11" s="58" customFormat="1" ht="14.85" customHeight="1" x14ac:dyDescent="0.15">
      <c r="A1299" s="154">
        <v>-395852</v>
      </c>
      <c r="B1299" s="155">
        <v>154</v>
      </c>
      <c r="C1299" s="154">
        <v>264</v>
      </c>
      <c r="D1299" s="156" t="s">
        <v>421</v>
      </c>
      <c r="E1299" s="157" t="s">
        <v>412</v>
      </c>
      <c r="F1299" s="157" t="s">
        <v>415</v>
      </c>
      <c r="G1299" s="158">
        <v>-0.06</v>
      </c>
      <c r="H1299" s="159">
        <v>0</v>
      </c>
      <c r="I1299" s="159">
        <v>0</v>
      </c>
      <c r="J1299" s="158">
        <v>0</v>
      </c>
      <c r="K1299" s="157" t="s">
        <v>408</v>
      </c>
    </row>
    <row r="1300" spans="1:11" s="58" customFormat="1" ht="14.85" customHeight="1" x14ac:dyDescent="0.15">
      <c r="A1300" s="154">
        <v>-395852</v>
      </c>
      <c r="B1300" s="155">
        <v>154</v>
      </c>
      <c r="C1300" s="154">
        <v>264</v>
      </c>
      <c r="D1300" s="156" t="s">
        <v>421</v>
      </c>
      <c r="E1300" s="157" t="s">
        <v>412</v>
      </c>
      <c r="F1300" s="157" t="s">
        <v>416</v>
      </c>
      <c r="G1300" s="158">
        <v>-63.538679999999999</v>
      </c>
      <c r="H1300" s="159">
        <v>-1</v>
      </c>
      <c r="I1300" s="159">
        <v>0</v>
      </c>
      <c r="J1300" s="158">
        <v>0.55227000000000004</v>
      </c>
      <c r="K1300" s="157" t="s">
        <v>411</v>
      </c>
    </row>
    <row r="1301" spans="1:11" s="58" customFormat="1" ht="14.85" customHeight="1" x14ac:dyDescent="0.15">
      <c r="A1301" s="154">
        <v>-395852</v>
      </c>
      <c r="B1301" s="155">
        <v>154</v>
      </c>
      <c r="C1301" s="154">
        <v>264</v>
      </c>
      <c r="D1301" s="156" t="s">
        <v>421</v>
      </c>
      <c r="E1301" s="157" t="s">
        <v>412</v>
      </c>
      <c r="F1301" s="157" t="s">
        <v>416</v>
      </c>
      <c r="G1301" s="158">
        <v>0.55000000000000004</v>
      </c>
      <c r="H1301" s="159">
        <v>0</v>
      </c>
      <c r="I1301" s="159">
        <v>0</v>
      </c>
      <c r="J1301" s="158">
        <v>0.55000000000000004</v>
      </c>
      <c r="K1301" s="157" t="s">
        <v>408</v>
      </c>
    </row>
    <row r="1302" spans="1:11" s="58" customFormat="1" ht="14.85" customHeight="1" x14ac:dyDescent="0.15">
      <c r="A1302" s="154">
        <v>-395852</v>
      </c>
      <c r="B1302" s="155">
        <v>154</v>
      </c>
      <c r="C1302" s="154">
        <v>264</v>
      </c>
      <c r="D1302" s="156" t="s">
        <v>421</v>
      </c>
      <c r="E1302" s="157" t="s">
        <v>417</v>
      </c>
      <c r="F1302" s="157" t="s">
        <v>418</v>
      </c>
      <c r="G1302" s="158">
        <v>-19.638770000000001</v>
      </c>
      <c r="H1302" s="159">
        <v>0</v>
      </c>
      <c r="I1302" s="159">
        <v>0</v>
      </c>
      <c r="J1302" s="158">
        <v>0.3</v>
      </c>
      <c r="K1302" s="157" t="s">
        <v>411</v>
      </c>
    </row>
    <row r="1303" spans="1:11" s="58" customFormat="1" ht="14.85" customHeight="1" x14ac:dyDescent="0.15">
      <c r="A1303" s="154">
        <v>-395852</v>
      </c>
      <c r="B1303" s="155">
        <v>154</v>
      </c>
      <c r="C1303" s="154">
        <v>264</v>
      </c>
      <c r="D1303" s="156" t="s">
        <v>421</v>
      </c>
      <c r="E1303" s="157" t="s">
        <v>419</v>
      </c>
      <c r="F1303" s="157" t="s">
        <v>414</v>
      </c>
      <c r="G1303" s="158">
        <v>-24.796610000000001</v>
      </c>
      <c r="H1303" s="159">
        <v>0</v>
      </c>
      <c r="I1303" s="159">
        <v>0</v>
      </c>
      <c r="J1303" s="158">
        <v>41.611190000000001</v>
      </c>
      <c r="K1303" s="157" t="s">
        <v>411</v>
      </c>
    </row>
    <row r="1304" spans="1:11" s="58" customFormat="1" ht="14.85" customHeight="1" x14ac:dyDescent="0.15">
      <c r="A1304" s="154">
        <v>-395852</v>
      </c>
      <c r="B1304" s="155">
        <v>154</v>
      </c>
      <c r="C1304" s="154">
        <v>264</v>
      </c>
      <c r="D1304" s="156" t="s">
        <v>421</v>
      </c>
      <c r="E1304" s="157" t="s">
        <v>419</v>
      </c>
      <c r="F1304" s="157" t="s">
        <v>414</v>
      </c>
      <c r="G1304" s="158">
        <v>-0.33241999999999999</v>
      </c>
      <c r="H1304" s="159">
        <v>0</v>
      </c>
      <c r="I1304" s="159">
        <v>0</v>
      </c>
      <c r="J1304" s="158">
        <v>12.00132</v>
      </c>
      <c r="K1304" s="157" t="s">
        <v>408</v>
      </c>
    </row>
    <row r="1305" spans="1:11" s="58" customFormat="1" ht="14.85" customHeight="1" x14ac:dyDescent="0.15">
      <c r="A1305" s="154">
        <v>-395847</v>
      </c>
      <c r="B1305" s="155">
        <v>153</v>
      </c>
      <c r="C1305" s="154">
        <v>264</v>
      </c>
      <c r="D1305" s="156" t="s">
        <v>421</v>
      </c>
      <c r="E1305" s="157" t="s">
        <v>412</v>
      </c>
      <c r="F1305" s="157" t="s">
        <v>407</v>
      </c>
      <c r="G1305" s="158">
        <v>-2.5147200000000001</v>
      </c>
      <c r="H1305" s="159">
        <v>-5</v>
      </c>
      <c r="I1305" s="159">
        <v>0</v>
      </c>
      <c r="J1305" s="158">
        <v>0.73238000000000003</v>
      </c>
      <c r="K1305" s="157" t="s">
        <v>411</v>
      </c>
    </row>
    <row r="1306" spans="1:11" s="58" customFormat="1" ht="14.85" customHeight="1" x14ac:dyDescent="0.15">
      <c r="A1306" s="154">
        <v>-395847</v>
      </c>
      <c r="B1306" s="155">
        <v>153</v>
      </c>
      <c r="C1306" s="154">
        <v>264</v>
      </c>
      <c r="D1306" s="156" t="s">
        <v>421</v>
      </c>
      <c r="E1306" s="157" t="s">
        <v>412</v>
      </c>
      <c r="F1306" s="157" t="s">
        <v>407</v>
      </c>
      <c r="G1306" s="158">
        <v>-0.53298999999999996</v>
      </c>
      <c r="H1306" s="159">
        <v>-2</v>
      </c>
      <c r="I1306" s="159">
        <v>0</v>
      </c>
      <c r="J1306" s="158">
        <v>1.042E-2</v>
      </c>
      <c r="K1306" s="157" t="s">
        <v>408</v>
      </c>
    </row>
    <row r="1307" spans="1:11" s="58" customFormat="1" ht="14.85" customHeight="1" x14ac:dyDescent="0.15">
      <c r="A1307" s="154">
        <v>-395847</v>
      </c>
      <c r="B1307" s="155">
        <v>153</v>
      </c>
      <c r="C1307" s="154">
        <v>264</v>
      </c>
      <c r="D1307" s="156" t="s">
        <v>421</v>
      </c>
      <c r="E1307" s="157" t="s">
        <v>412</v>
      </c>
      <c r="F1307" s="157" t="s">
        <v>413</v>
      </c>
      <c r="G1307" s="158">
        <v>86.826049999999995</v>
      </c>
      <c r="H1307" s="159">
        <v>1</v>
      </c>
      <c r="I1307" s="159">
        <v>1</v>
      </c>
      <c r="J1307" s="158">
        <v>227.02713</v>
      </c>
      <c r="K1307" s="157" t="s">
        <v>408</v>
      </c>
    </row>
    <row r="1308" spans="1:11" s="58" customFormat="1" ht="14.85" customHeight="1" x14ac:dyDescent="0.15">
      <c r="A1308" s="154">
        <v>-395847</v>
      </c>
      <c r="B1308" s="155">
        <v>153</v>
      </c>
      <c r="C1308" s="154">
        <v>264</v>
      </c>
      <c r="D1308" s="156" t="s">
        <v>421</v>
      </c>
      <c r="E1308" s="157" t="s">
        <v>412</v>
      </c>
      <c r="F1308" s="157" t="s">
        <v>414</v>
      </c>
      <c r="G1308" s="158">
        <v>-0.28775000000000001</v>
      </c>
      <c r="H1308" s="159">
        <v>-1</v>
      </c>
      <c r="I1308" s="159">
        <v>0</v>
      </c>
      <c r="J1308" s="158">
        <v>13.23535</v>
      </c>
      <c r="K1308" s="157" t="s">
        <v>411</v>
      </c>
    </row>
    <row r="1309" spans="1:11" s="58" customFormat="1" ht="14.85" customHeight="1" x14ac:dyDescent="0.15">
      <c r="A1309" s="154">
        <v>-395847</v>
      </c>
      <c r="B1309" s="155">
        <v>153</v>
      </c>
      <c r="C1309" s="154">
        <v>264</v>
      </c>
      <c r="D1309" s="156" t="s">
        <v>421</v>
      </c>
      <c r="E1309" s="157" t="s">
        <v>412</v>
      </c>
      <c r="F1309" s="157" t="s">
        <v>414</v>
      </c>
      <c r="G1309" s="158">
        <v>-97.410769999999999</v>
      </c>
      <c r="H1309" s="159">
        <v>-2</v>
      </c>
      <c r="I1309" s="159">
        <v>0</v>
      </c>
      <c r="J1309" s="158">
        <v>7.2559399999999998</v>
      </c>
      <c r="K1309" s="157" t="s">
        <v>408</v>
      </c>
    </row>
    <row r="1310" spans="1:11" s="58" customFormat="1" ht="14.85" customHeight="1" x14ac:dyDescent="0.15">
      <c r="A1310" s="154">
        <v>-395847</v>
      </c>
      <c r="B1310" s="155">
        <v>153</v>
      </c>
      <c r="C1310" s="154">
        <v>264</v>
      </c>
      <c r="D1310" s="156" t="s">
        <v>421</v>
      </c>
      <c r="E1310" s="157" t="s">
        <v>412</v>
      </c>
      <c r="F1310" s="157" t="s">
        <v>415</v>
      </c>
      <c r="G1310" s="158">
        <v>0.2</v>
      </c>
      <c r="H1310" s="159">
        <v>0</v>
      </c>
      <c r="I1310" s="159">
        <v>0</v>
      </c>
      <c r="J1310" s="158">
        <v>0.2</v>
      </c>
      <c r="K1310" s="157" t="s">
        <v>411</v>
      </c>
    </row>
    <row r="1311" spans="1:11" s="58" customFormat="1" ht="14.85" customHeight="1" x14ac:dyDescent="0.15">
      <c r="A1311" s="154">
        <v>-395847</v>
      </c>
      <c r="B1311" s="155">
        <v>153</v>
      </c>
      <c r="C1311" s="154">
        <v>264</v>
      </c>
      <c r="D1311" s="156" t="s">
        <v>421</v>
      </c>
      <c r="E1311" s="157" t="s">
        <v>412</v>
      </c>
      <c r="F1311" s="157" t="s">
        <v>415</v>
      </c>
      <c r="G1311" s="158">
        <v>50.56</v>
      </c>
      <c r="H1311" s="159">
        <v>0</v>
      </c>
      <c r="I1311" s="159">
        <v>0</v>
      </c>
      <c r="J1311" s="158">
        <v>50.56</v>
      </c>
      <c r="K1311" s="157" t="s">
        <v>408</v>
      </c>
    </row>
    <row r="1312" spans="1:11" s="58" customFormat="1" ht="14.85" customHeight="1" x14ac:dyDescent="0.15">
      <c r="A1312" s="154">
        <v>-395847</v>
      </c>
      <c r="B1312" s="155">
        <v>153</v>
      </c>
      <c r="C1312" s="154">
        <v>264</v>
      </c>
      <c r="D1312" s="156" t="s">
        <v>421</v>
      </c>
      <c r="E1312" s="157" t="s">
        <v>412</v>
      </c>
      <c r="F1312" s="157" t="s">
        <v>416</v>
      </c>
      <c r="G1312" s="158">
        <v>-27.94256</v>
      </c>
      <c r="H1312" s="159">
        <v>-1</v>
      </c>
      <c r="I1312" s="159">
        <v>0</v>
      </c>
      <c r="J1312" s="158">
        <v>11.78101</v>
      </c>
      <c r="K1312" s="157" t="s">
        <v>411</v>
      </c>
    </row>
    <row r="1313" spans="1:11" s="58" customFormat="1" ht="14.85" customHeight="1" x14ac:dyDescent="0.15">
      <c r="A1313" s="154">
        <v>-395847</v>
      </c>
      <c r="B1313" s="155">
        <v>153</v>
      </c>
      <c r="C1313" s="154">
        <v>264</v>
      </c>
      <c r="D1313" s="156" t="s">
        <v>421</v>
      </c>
      <c r="E1313" s="157" t="s">
        <v>412</v>
      </c>
      <c r="F1313" s="157" t="s">
        <v>416</v>
      </c>
      <c r="G1313" s="158">
        <v>-5.4056699999999998</v>
      </c>
      <c r="H1313" s="159">
        <v>-1</v>
      </c>
      <c r="I1313" s="159">
        <v>0</v>
      </c>
      <c r="J1313" s="158">
        <v>7.6663199999999998</v>
      </c>
      <c r="K1313" s="157" t="s">
        <v>408</v>
      </c>
    </row>
    <row r="1314" spans="1:11" s="58" customFormat="1" ht="14.85" customHeight="1" x14ac:dyDescent="0.15">
      <c r="A1314" s="154">
        <v>-395847</v>
      </c>
      <c r="B1314" s="155">
        <v>153</v>
      </c>
      <c r="C1314" s="154">
        <v>264</v>
      </c>
      <c r="D1314" s="156" t="s">
        <v>421</v>
      </c>
      <c r="E1314" s="157" t="s">
        <v>417</v>
      </c>
      <c r="F1314" s="157" t="s">
        <v>418</v>
      </c>
      <c r="G1314" s="158">
        <v>0.66600000000000004</v>
      </c>
      <c r="H1314" s="159">
        <v>0</v>
      </c>
      <c r="I1314" s="159">
        <v>0</v>
      </c>
      <c r="J1314" s="158">
        <v>0.66600000000000004</v>
      </c>
      <c r="K1314" s="157" t="s">
        <v>411</v>
      </c>
    </row>
    <row r="1315" spans="1:11" s="58" customFormat="1" ht="14.85" customHeight="1" x14ac:dyDescent="0.15">
      <c r="A1315" s="154">
        <v>-395847</v>
      </c>
      <c r="B1315" s="155">
        <v>153</v>
      </c>
      <c r="C1315" s="154">
        <v>264</v>
      </c>
      <c r="D1315" s="156" t="s">
        <v>421</v>
      </c>
      <c r="E1315" s="157" t="s">
        <v>417</v>
      </c>
      <c r="F1315" s="157" t="s">
        <v>418</v>
      </c>
      <c r="G1315" s="158">
        <v>383.76600000000002</v>
      </c>
      <c r="H1315" s="159">
        <v>0</v>
      </c>
      <c r="I1315" s="159">
        <v>0</v>
      </c>
      <c r="J1315" s="158">
        <v>383.76600000000002</v>
      </c>
      <c r="K1315" s="157" t="s">
        <v>408</v>
      </c>
    </row>
    <row r="1316" spans="1:11" s="58" customFormat="1" ht="14.85" customHeight="1" x14ac:dyDescent="0.15">
      <c r="A1316" s="154">
        <v>-395847</v>
      </c>
      <c r="B1316" s="155">
        <v>153</v>
      </c>
      <c r="C1316" s="154">
        <v>264</v>
      </c>
      <c r="D1316" s="156" t="s">
        <v>421</v>
      </c>
      <c r="E1316" s="157" t="s">
        <v>417</v>
      </c>
      <c r="F1316" s="157" t="s">
        <v>407</v>
      </c>
      <c r="G1316" s="158">
        <v>-1.1720299999999999</v>
      </c>
      <c r="H1316" s="159">
        <v>0</v>
      </c>
      <c r="I1316" s="159">
        <v>0</v>
      </c>
      <c r="J1316" s="158">
        <v>0.20796999999999999</v>
      </c>
      <c r="K1316" s="157" t="s">
        <v>411</v>
      </c>
    </row>
    <row r="1317" spans="1:11" s="58" customFormat="1" ht="14.85" customHeight="1" x14ac:dyDescent="0.15">
      <c r="A1317" s="154">
        <v>-395847</v>
      </c>
      <c r="B1317" s="155">
        <v>153</v>
      </c>
      <c r="C1317" s="154">
        <v>264</v>
      </c>
      <c r="D1317" s="156" t="s">
        <v>421</v>
      </c>
      <c r="E1317" s="157" t="s">
        <v>417</v>
      </c>
      <c r="F1317" s="157" t="s">
        <v>407</v>
      </c>
      <c r="G1317" s="158">
        <v>-9.0999999999999998E-2</v>
      </c>
      <c r="H1317" s="159">
        <v>0</v>
      </c>
      <c r="I1317" s="159">
        <v>0</v>
      </c>
      <c r="J1317" s="158">
        <v>20.129000000000001</v>
      </c>
      <c r="K1317" s="157" t="s">
        <v>408</v>
      </c>
    </row>
    <row r="1318" spans="1:11" s="58" customFormat="1" ht="14.85" customHeight="1" x14ac:dyDescent="0.15">
      <c r="A1318" s="154">
        <v>-395847</v>
      </c>
      <c r="B1318" s="155">
        <v>153</v>
      </c>
      <c r="C1318" s="154">
        <v>264</v>
      </c>
      <c r="D1318" s="156" t="s">
        <v>421</v>
      </c>
      <c r="E1318" s="157" t="s">
        <v>419</v>
      </c>
      <c r="F1318" s="157" t="s">
        <v>414</v>
      </c>
      <c r="G1318" s="158">
        <v>19.39809</v>
      </c>
      <c r="H1318" s="159">
        <v>-1</v>
      </c>
      <c r="I1318" s="159">
        <v>0</v>
      </c>
      <c r="J1318" s="158">
        <v>140.87817999999999</v>
      </c>
      <c r="K1318" s="157" t="s">
        <v>411</v>
      </c>
    </row>
    <row r="1319" spans="1:11" s="58" customFormat="1" ht="14.85" customHeight="1" x14ac:dyDescent="0.15">
      <c r="A1319" s="154">
        <v>-395847</v>
      </c>
      <c r="B1319" s="155">
        <v>153</v>
      </c>
      <c r="C1319" s="154">
        <v>264</v>
      </c>
      <c r="D1319" s="156" t="s">
        <v>421</v>
      </c>
      <c r="E1319" s="157" t="s">
        <v>419</v>
      </c>
      <c r="F1319" s="157" t="s">
        <v>414</v>
      </c>
      <c r="G1319" s="158">
        <v>43.601550000000003</v>
      </c>
      <c r="H1319" s="159">
        <v>0</v>
      </c>
      <c r="I1319" s="159">
        <v>0</v>
      </c>
      <c r="J1319" s="158">
        <v>173.29589999999999</v>
      </c>
      <c r="K1319" s="157" t="s">
        <v>408</v>
      </c>
    </row>
    <row r="1320" spans="1:11" s="58" customFormat="1" ht="14.85" customHeight="1" x14ac:dyDescent="0.15">
      <c r="A1320" s="154">
        <v>-395847</v>
      </c>
      <c r="B1320" s="155">
        <v>156</v>
      </c>
      <c r="C1320" s="154">
        <v>264</v>
      </c>
      <c r="D1320" s="156" t="s">
        <v>421</v>
      </c>
      <c r="E1320" s="157" t="s">
        <v>412</v>
      </c>
      <c r="F1320" s="157" t="s">
        <v>407</v>
      </c>
      <c r="G1320" s="158">
        <v>0.2147</v>
      </c>
      <c r="H1320" s="159">
        <v>6</v>
      </c>
      <c r="I1320" s="159">
        <v>7</v>
      </c>
      <c r="J1320" s="158">
        <v>1.7238100000000001</v>
      </c>
      <c r="K1320" s="157" t="s">
        <v>411</v>
      </c>
    </row>
    <row r="1321" spans="1:11" s="58" customFormat="1" ht="14.85" customHeight="1" x14ac:dyDescent="0.15">
      <c r="A1321" s="154">
        <v>-395847</v>
      </c>
      <c r="B1321" s="155">
        <v>156</v>
      </c>
      <c r="C1321" s="154">
        <v>264</v>
      </c>
      <c r="D1321" s="156" t="s">
        <v>421</v>
      </c>
      <c r="E1321" s="157" t="s">
        <v>412</v>
      </c>
      <c r="F1321" s="157" t="s">
        <v>407</v>
      </c>
      <c r="G1321" s="158">
        <v>-0.82135000000000002</v>
      </c>
      <c r="H1321" s="159">
        <v>-2</v>
      </c>
      <c r="I1321" s="159">
        <v>1</v>
      </c>
      <c r="J1321" s="158">
        <v>2.3523999999999998</v>
      </c>
      <c r="K1321" s="157" t="s">
        <v>408</v>
      </c>
    </row>
    <row r="1322" spans="1:11" s="58" customFormat="1" ht="14.85" customHeight="1" x14ac:dyDescent="0.15">
      <c r="A1322" s="154">
        <v>-395847</v>
      </c>
      <c r="B1322" s="155">
        <v>156</v>
      </c>
      <c r="C1322" s="154">
        <v>264</v>
      </c>
      <c r="D1322" s="156" t="s">
        <v>421</v>
      </c>
      <c r="E1322" s="157" t="s">
        <v>412</v>
      </c>
      <c r="F1322" s="157" t="s">
        <v>413</v>
      </c>
      <c r="G1322" s="158">
        <v>0.74656999999999996</v>
      </c>
      <c r="H1322" s="159">
        <v>0</v>
      </c>
      <c r="I1322" s="159">
        <v>0</v>
      </c>
      <c r="J1322" s="158">
        <v>155.21704</v>
      </c>
      <c r="K1322" s="157" t="s">
        <v>408</v>
      </c>
    </row>
    <row r="1323" spans="1:11" s="58" customFormat="1" ht="14.85" customHeight="1" x14ac:dyDescent="0.15">
      <c r="A1323" s="154">
        <v>-395847</v>
      </c>
      <c r="B1323" s="155">
        <v>156</v>
      </c>
      <c r="C1323" s="154">
        <v>264</v>
      </c>
      <c r="D1323" s="156" t="s">
        <v>421</v>
      </c>
      <c r="E1323" s="157" t="s">
        <v>412</v>
      </c>
      <c r="F1323" s="157" t="s">
        <v>414</v>
      </c>
      <c r="G1323" s="158">
        <v>6.4723800000000002</v>
      </c>
      <c r="H1323" s="159">
        <v>0</v>
      </c>
      <c r="I1323" s="159">
        <v>1</v>
      </c>
      <c r="J1323" s="158">
        <v>56.560040000000001</v>
      </c>
      <c r="K1323" s="157" t="s">
        <v>411</v>
      </c>
    </row>
    <row r="1324" spans="1:11" s="58" customFormat="1" ht="14.85" customHeight="1" x14ac:dyDescent="0.15">
      <c r="A1324" s="154">
        <v>-395847</v>
      </c>
      <c r="B1324" s="155">
        <v>156</v>
      </c>
      <c r="C1324" s="154">
        <v>264</v>
      </c>
      <c r="D1324" s="156" t="s">
        <v>421</v>
      </c>
      <c r="E1324" s="157" t="s">
        <v>412</v>
      </c>
      <c r="F1324" s="157" t="s">
        <v>414</v>
      </c>
      <c r="G1324" s="158">
        <v>1.62965</v>
      </c>
      <c r="H1324" s="159">
        <v>0</v>
      </c>
      <c r="I1324" s="159">
        <v>0</v>
      </c>
      <c r="J1324" s="158">
        <v>14</v>
      </c>
      <c r="K1324" s="157" t="s">
        <v>408</v>
      </c>
    </row>
    <row r="1325" spans="1:11" s="58" customFormat="1" ht="14.85" customHeight="1" x14ac:dyDescent="0.15">
      <c r="A1325" s="154">
        <v>-395847</v>
      </c>
      <c r="B1325" s="155">
        <v>156</v>
      </c>
      <c r="C1325" s="154">
        <v>264</v>
      </c>
      <c r="D1325" s="156" t="s">
        <v>421</v>
      </c>
      <c r="E1325" s="157" t="s">
        <v>412</v>
      </c>
      <c r="F1325" s="157" t="s">
        <v>416</v>
      </c>
      <c r="G1325" s="158">
        <v>8.4288299999999996</v>
      </c>
      <c r="H1325" s="159">
        <v>0</v>
      </c>
      <c r="I1325" s="159">
        <v>1</v>
      </c>
      <c r="J1325" s="158">
        <v>58.94847</v>
      </c>
      <c r="K1325" s="157" t="s">
        <v>411</v>
      </c>
    </row>
    <row r="1326" spans="1:11" s="58" customFormat="1" ht="14.85" customHeight="1" x14ac:dyDescent="0.15">
      <c r="A1326" s="154">
        <v>-395847</v>
      </c>
      <c r="B1326" s="155">
        <v>156</v>
      </c>
      <c r="C1326" s="154">
        <v>264</v>
      </c>
      <c r="D1326" s="156" t="s">
        <v>421</v>
      </c>
      <c r="E1326" s="157" t="s">
        <v>412</v>
      </c>
      <c r="F1326" s="157" t="s">
        <v>416</v>
      </c>
      <c r="G1326" s="158">
        <v>11.50714</v>
      </c>
      <c r="H1326" s="159">
        <v>0</v>
      </c>
      <c r="I1326" s="159">
        <v>0</v>
      </c>
      <c r="J1326" s="158">
        <v>11.50714</v>
      </c>
      <c r="K1326" s="157" t="s">
        <v>408</v>
      </c>
    </row>
    <row r="1327" spans="1:11" s="58" customFormat="1" ht="14.85" customHeight="1" x14ac:dyDescent="0.15">
      <c r="A1327" s="154">
        <v>-395847</v>
      </c>
      <c r="B1327" s="155">
        <v>156</v>
      </c>
      <c r="C1327" s="154">
        <v>264</v>
      </c>
      <c r="D1327" s="156" t="s">
        <v>421</v>
      </c>
      <c r="E1327" s="157" t="s">
        <v>417</v>
      </c>
      <c r="F1327" s="157" t="s">
        <v>418</v>
      </c>
      <c r="G1327" s="158">
        <v>-15.23775</v>
      </c>
      <c r="H1327" s="159">
        <v>0</v>
      </c>
      <c r="I1327" s="159">
        <v>0</v>
      </c>
      <c r="J1327" s="158">
        <v>0.76224999999999998</v>
      </c>
      <c r="K1327" s="157" t="s">
        <v>411</v>
      </c>
    </row>
    <row r="1328" spans="1:11" s="58" customFormat="1" ht="14.85" customHeight="1" x14ac:dyDescent="0.15">
      <c r="A1328" s="154">
        <v>-395847</v>
      </c>
      <c r="B1328" s="155">
        <v>156</v>
      </c>
      <c r="C1328" s="154">
        <v>264</v>
      </c>
      <c r="D1328" s="156" t="s">
        <v>421</v>
      </c>
      <c r="E1328" s="157" t="s">
        <v>417</v>
      </c>
      <c r="F1328" s="157" t="s">
        <v>407</v>
      </c>
      <c r="G1328" s="158">
        <v>2.2700000000000001E-2</v>
      </c>
      <c r="H1328" s="159">
        <v>-1</v>
      </c>
      <c r="I1328" s="159">
        <v>0</v>
      </c>
      <c r="J1328" s="158">
        <v>5.0700000000000002E-2</v>
      </c>
      <c r="K1328" s="157" t="s">
        <v>411</v>
      </c>
    </row>
    <row r="1329" spans="1:11" s="58" customFormat="1" ht="14.85" customHeight="1" x14ac:dyDescent="0.15">
      <c r="A1329" s="154">
        <v>-395847</v>
      </c>
      <c r="B1329" s="155">
        <v>156</v>
      </c>
      <c r="C1329" s="154">
        <v>264</v>
      </c>
      <c r="D1329" s="156" t="s">
        <v>421</v>
      </c>
      <c r="E1329" s="157" t="s">
        <v>419</v>
      </c>
      <c r="F1329" s="157" t="s">
        <v>414</v>
      </c>
      <c r="G1329" s="158">
        <v>-9.8639500000000009</v>
      </c>
      <c r="H1329" s="159">
        <v>0</v>
      </c>
      <c r="I1329" s="159">
        <v>0</v>
      </c>
      <c r="J1329" s="158">
        <v>57.844709999999999</v>
      </c>
      <c r="K1329" s="157" t="s">
        <v>411</v>
      </c>
    </row>
    <row r="1330" spans="1:11" s="58" customFormat="1" ht="14.85" customHeight="1" x14ac:dyDescent="0.15">
      <c r="A1330" s="154">
        <v>-395847</v>
      </c>
      <c r="B1330" s="155">
        <v>156</v>
      </c>
      <c r="C1330" s="154">
        <v>264</v>
      </c>
      <c r="D1330" s="156" t="s">
        <v>421</v>
      </c>
      <c r="E1330" s="157" t="s">
        <v>419</v>
      </c>
      <c r="F1330" s="157" t="s">
        <v>414</v>
      </c>
      <c r="G1330" s="158">
        <v>-16.900919999999999</v>
      </c>
      <c r="H1330" s="159">
        <v>0</v>
      </c>
      <c r="I1330" s="159">
        <v>0</v>
      </c>
      <c r="J1330" s="158">
        <v>21.45</v>
      </c>
      <c r="K1330" s="157" t="s">
        <v>408</v>
      </c>
    </row>
    <row r="1331" spans="1:11" s="58" customFormat="1" ht="14.85" customHeight="1" x14ac:dyDescent="0.15">
      <c r="A1331" s="154">
        <v>-395843</v>
      </c>
      <c r="B1331" s="155">
        <v>157</v>
      </c>
      <c r="C1331" s="154">
        <v>264</v>
      </c>
      <c r="D1331" s="156" t="s">
        <v>421</v>
      </c>
      <c r="E1331" s="157" t="s">
        <v>412</v>
      </c>
      <c r="F1331" s="157" t="s">
        <v>407</v>
      </c>
      <c r="G1331" s="158">
        <v>-1.05602</v>
      </c>
      <c r="H1331" s="159">
        <v>-9</v>
      </c>
      <c r="I1331" s="159">
        <v>1</v>
      </c>
      <c r="J1331" s="158">
        <v>2.42997</v>
      </c>
      <c r="K1331" s="157" t="s">
        <v>411</v>
      </c>
    </row>
    <row r="1332" spans="1:11" s="58" customFormat="1" ht="14.85" customHeight="1" x14ac:dyDescent="0.15">
      <c r="A1332" s="154">
        <v>-395843</v>
      </c>
      <c r="B1332" s="155">
        <v>157</v>
      </c>
      <c r="C1332" s="154">
        <v>264</v>
      </c>
      <c r="D1332" s="156" t="s">
        <v>421</v>
      </c>
      <c r="E1332" s="157" t="s">
        <v>412</v>
      </c>
      <c r="F1332" s="157" t="s">
        <v>407</v>
      </c>
      <c r="G1332" s="158">
        <v>-40.37659</v>
      </c>
      <c r="H1332" s="159">
        <v>-3</v>
      </c>
      <c r="I1332" s="159">
        <v>2</v>
      </c>
      <c r="J1332" s="158">
        <v>12.115600000000001</v>
      </c>
      <c r="K1332" s="157" t="s">
        <v>408</v>
      </c>
    </row>
    <row r="1333" spans="1:11" s="58" customFormat="1" ht="14.85" customHeight="1" x14ac:dyDescent="0.15">
      <c r="A1333" s="154">
        <v>-395843</v>
      </c>
      <c r="B1333" s="155">
        <v>157</v>
      </c>
      <c r="C1333" s="154">
        <v>264</v>
      </c>
      <c r="D1333" s="156" t="s">
        <v>421</v>
      </c>
      <c r="E1333" s="157" t="s">
        <v>412</v>
      </c>
      <c r="F1333" s="157" t="s">
        <v>413</v>
      </c>
      <c r="G1333" s="158">
        <v>89.851410000000001</v>
      </c>
      <c r="H1333" s="159">
        <v>0</v>
      </c>
      <c r="I1333" s="159">
        <v>2</v>
      </c>
      <c r="J1333" s="158">
        <v>521.06329000000005</v>
      </c>
      <c r="K1333" s="157" t="s">
        <v>408</v>
      </c>
    </row>
    <row r="1334" spans="1:11" s="58" customFormat="1" ht="14.85" customHeight="1" x14ac:dyDescent="0.15">
      <c r="A1334" s="154">
        <v>-395843</v>
      </c>
      <c r="B1334" s="155">
        <v>157</v>
      </c>
      <c r="C1334" s="154">
        <v>264</v>
      </c>
      <c r="D1334" s="156" t="s">
        <v>421</v>
      </c>
      <c r="E1334" s="157" t="s">
        <v>412</v>
      </c>
      <c r="F1334" s="157" t="s">
        <v>414</v>
      </c>
      <c r="G1334" s="158">
        <v>26.018899999999999</v>
      </c>
      <c r="H1334" s="159">
        <v>-2</v>
      </c>
      <c r="I1334" s="159">
        <v>3</v>
      </c>
      <c r="J1334" s="158">
        <v>91.228579999999994</v>
      </c>
      <c r="K1334" s="157" t="s">
        <v>411</v>
      </c>
    </row>
    <row r="1335" spans="1:11" s="58" customFormat="1" ht="14.85" customHeight="1" x14ac:dyDescent="0.15">
      <c r="A1335" s="154">
        <v>-395843</v>
      </c>
      <c r="B1335" s="155">
        <v>157</v>
      </c>
      <c r="C1335" s="154">
        <v>264</v>
      </c>
      <c r="D1335" s="156" t="s">
        <v>421</v>
      </c>
      <c r="E1335" s="157" t="s">
        <v>412</v>
      </c>
      <c r="F1335" s="157" t="s">
        <v>414</v>
      </c>
      <c r="G1335" s="158">
        <v>-3.5822699999999998</v>
      </c>
      <c r="H1335" s="159">
        <v>-4</v>
      </c>
      <c r="I1335" s="159">
        <v>0</v>
      </c>
      <c r="J1335" s="158">
        <v>6.6183300000000003</v>
      </c>
      <c r="K1335" s="157" t="s">
        <v>408</v>
      </c>
    </row>
    <row r="1336" spans="1:11" s="58" customFormat="1" ht="14.85" customHeight="1" x14ac:dyDescent="0.15">
      <c r="A1336" s="154">
        <v>-395843</v>
      </c>
      <c r="B1336" s="155">
        <v>157</v>
      </c>
      <c r="C1336" s="154">
        <v>264</v>
      </c>
      <c r="D1336" s="156" t="s">
        <v>421</v>
      </c>
      <c r="E1336" s="157" t="s">
        <v>412</v>
      </c>
      <c r="F1336" s="157" t="s">
        <v>415</v>
      </c>
      <c r="G1336" s="158">
        <v>0.06</v>
      </c>
      <c r="H1336" s="159">
        <v>0</v>
      </c>
      <c r="I1336" s="159">
        <v>0</v>
      </c>
      <c r="J1336" s="158">
        <v>0.56000000000000005</v>
      </c>
      <c r="K1336" s="157" t="s">
        <v>411</v>
      </c>
    </row>
    <row r="1337" spans="1:11" s="58" customFormat="1" ht="14.85" customHeight="1" x14ac:dyDescent="0.15">
      <c r="A1337" s="154">
        <v>-395843</v>
      </c>
      <c r="B1337" s="155">
        <v>157</v>
      </c>
      <c r="C1337" s="154">
        <v>264</v>
      </c>
      <c r="D1337" s="156" t="s">
        <v>421</v>
      </c>
      <c r="E1337" s="157" t="s">
        <v>412</v>
      </c>
      <c r="F1337" s="157" t="s">
        <v>415</v>
      </c>
      <c r="G1337" s="158">
        <v>-12.26</v>
      </c>
      <c r="H1337" s="159">
        <v>0</v>
      </c>
      <c r="I1337" s="159">
        <v>0</v>
      </c>
      <c r="J1337" s="158">
        <v>0.24</v>
      </c>
      <c r="K1337" s="157" t="s">
        <v>408</v>
      </c>
    </row>
    <row r="1338" spans="1:11" s="58" customFormat="1" ht="14.85" customHeight="1" x14ac:dyDescent="0.15">
      <c r="A1338" s="154">
        <v>-395843</v>
      </c>
      <c r="B1338" s="155">
        <v>157</v>
      </c>
      <c r="C1338" s="154">
        <v>264</v>
      </c>
      <c r="D1338" s="156" t="s">
        <v>421</v>
      </c>
      <c r="E1338" s="157" t="s">
        <v>412</v>
      </c>
      <c r="F1338" s="157" t="s">
        <v>416</v>
      </c>
      <c r="G1338" s="158">
        <v>-0.22117999999999999</v>
      </c>
      <c r="H1338" s="159">
        <v>-2</v>
      </c>
      <c r="I1338" s="159">
        <v>0</v>
      </c>
      <c r="J1338" s="158">
        <v>9.2060999999999993</v>
      </c>
      <c r="K1338" s="157" t="s">
        <v>411</v>
      </c>
    </row>
    <row r="1339" spans="1:11" s="58" customFormat="1" ht="14.85" customHeight="1" x14ac:dyDescent="0.15">
      <c r="A1339" s="154">
        <v>-395843</v>
      </c>
      <c r="B1339" s="155">
        <v>157</v>
      </c>
      <c r="C1339" s="154">
        <v>264</v>
      </c>
      <c r="D1339" s="156" t="s">
        <v>421</v>
      </c>
      <c r="E1339" s="157" t="s">
        <v>412</v>
      </c>
      <c r="F1339" s="157" t="s">
        <v>416</v>
      </c>
      <c r="G1339" s="158">
        <v>10.11614</v>
      </c>
      <c r="H1339" s="159">
        <v>-1</v>
      </c>
      <c r="I1339" s="159">
        <v>0</v>
      </c>
      <c r="J1339" s="158">
        <v>11.517060000000001</v>
      </c>
      <c r="K1339" s="157" t="s">
        <v>408</v>
      </c>
    </row>
    <row r="1340" spans="1:11" s="58" customFormat="1" ht="14.85" customHeight="1" x14ac:dyDescent="0.15">
      <c r="A1340" s="154">
        <v>-395843</v>
      </c>
      <c r="B1340" s="155">
        <v>157</v>
      </c>
      <c r="C1340" s="154">
        <v>264</v>
      </c>
      <c r="D1340" s="156" t="s">
        <v>421</v>
      </c>
      <c r="E1340" s="157" t="s">
        <v>417</v>
      </c>
      <c r="F1340" s="157" t="s">
        <v>418</v>
      </c>
      <c r="G1340" s="158">
        <v>0.6</v>
      </c>
      <c r="H1340" s="159">
        <v>0</v>
      </c>
      <c r="I1340" s="159">
        <v>0</v>
      </c>
      <c r="J1340" s="158">
        <v>0.6</v>
      </c>
      <c r="K1340" s="157" t="s">
        <v>411</v>
      </c>
    </row>
    <row r="1341" spans="1:11" s="58" customFormat="1" ht="14.85" customHeight="1" x14ac:dyDescent="0.15">
      <c r="A1341" s="154">
        <v>-395843</v>
      </c>
      <c r="B1341" s="155">
        <v>157</v>
      </c>
      <c r="C1341" s="154">
        <v>264</v>
      </c>
      <c r="D1341" s="156" t="s">
        <v>421</v>
      </c>
      <c r="E1341" s="157" t="s">
        <v>417</v>
      </c>
      <c r="F1341" s="157" t="s">
        <v>418</v>
      </c>
      <c r="G1341" s="158">
        <v>3.0326200000000001</v>
      </c>
      <c r="H1341" s="159">
        <v>0</v>
      </c>
      <c r="I1341" s="159">
        <v>0</v>
      </c>
      <c r="J1341" s="158">
        <v>3.0326200000000001</v>
      </c>
      <c r="K1341" s="157" t="s">
        <v>408</v>
      </c>
    </row>
    <row r="1342" spans="1:11" s="58" customFormat="1" ht="14.85" customHeight="1" x14ac:dyDescent="0.15">
      <c r="A1342" s="154">
        <v>-395843</v>
      </c>
      <c r="B1342" s="155">
        <v>157</v>
      </c>
      <c r="C1342" s="154">
        <v>264</v>
      </c>
      <c r="D1342" s="156" t="s">
        <v>421</v>
      </c>
      <c r="E1342" s="157" t="s">
        <v>417</v>
      </c>
      <c r="F1342" s="157" t="s">
        <v>407</v>
      </c>
      <c r="G1342" s="158">
        <v>0.3831</v>
      </c>
      <c r="H1342" s="159">
        <v>0</v>
      </c>
      <c r="I1342" s="159">
        <v>0</v>
      </c>
      <c r="J1342" s="158">
        <v>0.78039999999999998</v>
      </c>
      <c r="K1342" s="157" t="s">
        <v>411</v>
      </c>
    </row>
    <row r="1343" spans="1:11" s="58" customFormat="1" ht="14.85" customHeight="1" x14ac:dyDescent="0.15">
      <c r="A1343" s="154">
        <v>-395843</v>
      </c>
      <c r="B1343" s="155">
        <v>157</v>
      </c>
      <c r="C1343" s="154">
        <v>264</v>
      </c>
      <c r="D1343" s="156" t="s">
        <v>421</v>
      </c>
      <c r="E1343" s="157" t="s">
        <v>417</v>
      </c>
      <c r="F1343" s="157" t="s">
        <v>407</v>
      </c>
      <c r="G1343" s="158">
        <v>-20.947289999999999</v>
      </c>
      <c r="H1343" s="159">
        <v>0</v>
      </c>
      <c r="I1343" s="159">
        <v>1</v>
      </c>
      <c r="J1343" s="158">
        <v>109.14006999999999</v>
      </c>
      <c r="K1343" s="157" t="s">
        <v>408</v>
      </c>
    </row>
    <row r="1344" spans="1:11" s="58" customFormat="1" ht="14.85" customHeight="1" x14ac:dyDescent="0.15">
      <c r="A1344" s="154">
        <v>-395843</v>
      </c>
      <c r="B1344" s="155">
        <v>157</v>
      </c>
      <c r="C1344" s="154">
        <v>264</v>
      </c>
      <c r="D1344" s="156" t="s">
        <v>421</v>
      </c>
      <c r="E1344" s="157" t="s">
        <v>419</v>
      </c>
      <c r="F1344" s="157" t="s">
        <v>414</v>
      </c>
      <c r="G1344" s="158">
        <v>18.790469999999999</v>
      </c>
      <c r="H1344" s="159">
        <v>-2</v>
      </c>
      <c r="I1344" s="159">
        <v>0</v>
      </c>
      <c r="J1344" s="158">
        <v>147.17207999999999</v>
      </c>
      <c r="K1344" s="157" t="s">
        <v>411</v>
      </c>
    </row>
    <row r="1345" spans="1:11" s="58" customFormat="1" ht="14.85" customHeight="1" x14ac:dyDescent="0.15">
      <c r="A1345" s="154">
        <v>-395843</v>
      </c>
      <c r="B1345" s="155">
        <v>157</v>
      </c>
      <c r="C1345" s="154">
        <v>264</v>
      </c>
      <c r="D1345" s="156" t="s">
        <v>421</v>
      </c>
      <c r="E1345" s="157" t="s">
        <v>419</v>
      </c>
      <c r="F1345" s="157" t="s">
        <v>414</v>
      </c>
      <c r="G1345" s="158">
        <v>-9.4212199999999999</v>
      </c>
      <c r="H1345" s="159">
        <v>-1</v>
      </c>
      <c r="I1345" s="159">
        <v>0</v>
      </c>
      <c r="J1345" s="158">
        <v>62.770029999999998</v>
      </c>
      <c r="K1345" s="157" t="s">
        <v>408</v>
      </c>
    </row>
    <row r="1346" spans="1:11" s="58" customFormat="1" ht="14.85" customHeight="1" x14ac:dyDescent="0.15">
      <c r="A1346" s="154">
        <v>-395841</v>
      </c>
      <c r="B1346" s="155">
        <v>159</v>
      </c>
      <c r="C1346" s="154">
        <v>264</v>
      </c>
      <c r="D1346" s="156" t="s">
        <v>421</v>
      </c>
      <c r="E1346" s="157" t="s">
        <v>412</v>
      </c>
      <c r="F1346" s="157" t="s">
        <v>407</v>
      </c>
      <c r="G1346" s="158">
        <v>-1.9672400000000001</v>
      </c>
      <c r="H1346" s="159">
        <v>0</v>
      </c>
      <c r="I1346" s="159">
        <v>0</v>
      </c>
      <c r="J1346" s="158">
        <v>8.8379999999999992</v>
      </c>
      <c r="K1346" s="157" t="s">
        <v>411</v>
      </c>
    </row>
    <row r="1347" spans="1:11" s="58" customFormat="1" ht="14.85" customHeight="1" x14ac:dyDescent="0.15">
      <c r="A1347" s="154">
        <v>-395841</v>
      </c>
      <c r="B1347" s="155">
        <v>159</v>
      </c>
      <c r="C1347" s="154">
        <v>264</v>
      </c>
      <c r="D1347" s="156" t="s">
        <v>421</v>
      </c>
      <c r="E1347" s="157" t="s">
        <v>412</v>
      </c>
      <c r="F1347" s="157" t="s">
        <v>407</v>
      </c>
      <c r="G1347" s="158">
        <v>13.415789999999999</v>
      </c>
      <c r="H1347" s="159">
        <v>0</v>
      </c>
      <c r="I1347" s="159">
        <v>0</v>
      </c>
      <c r="J1347" s="158">
        <v>70.532640000000001</v>
      </c>
      <c r="K1347" s="157" t="s">
        <v>408</v>
      </c>
    </row>
    <row r="1348" spans="1:11" s="58" customFormat="1" ht="14.85" customHeight="1" x14ac:dyDescent="0.15">
      <c r="A1348" s="154">
        <v>-395841</v>
      </c>
      <c r="B1348" s="155">
        <v>159</v>
      </c>
      <c r="C1348" s="154">
        <v>264</v>
      </c>
      <c r="D1348" s="156" t="s">
        <v>421</v>
      </c>
      <c r="E1348" s="157" t="s">
        <v>412</v>
      </c>
      <c r="F1348" s="157" t="s">
        <v>413</v>
      </c>
      <c r="G1348" s="158">
        <v>307.9076</v>
      </c>
      <c r="H1348" s="159">
        <v>5</v>
      </c>
      <c r="I1348" s="159">
        <v>6</v>
      </c>
      <c r="J1348" s="158">
        <v>704.35145</v>
      </c>
      <c r="K1348" s="157" t="s">
        <v>408</v>
      </c>
    </row>
    <row r="1349" spans="1:11" s="58" customFormat="1" ht="14.85" customHeight="1" x14ac:dyDescent="0.15">
      <c r="A1349" s="154">
        <v>-395841</v>
      </c>
      <c r="B1349" s="155">
        <v>159</v>
      </c>
      <c r="C1349" s="154">
        <v>264</v>
      </c>
      <c r="D1349" s="156" t="s">
        <v>421</v>
      </c>
      <c r="E1349" s="157" t="s">
        <v>412</v>
      </c>
      <c r="F1349" s="157" t="s">
        <v>414</v>
      </c>
      <c r="G1349" s="158">
        <v>0.148529999999999</v>
      </c>
      <c r="H1349" s="159">
        <v>2</v>
      </c>
      <c r="I1349" s="159">
        <v>4</v>
      </c>
      <c r="J1349" s="158">
        <v>65.391130000000004</v>
      </c>
      <c r="K1349" s="157" t="s">
        <v>411</v>
      </c>
    </row>
    <row r="1350" spans="1:11" s="58" customFormat="1" ht="14.85" customHeight="1" x14ac:dyDescent="0.15">
      <c r="A1350" s="154">
        <v>-395841</v>
      </c>
      <c r="B1350" s="155">
        <v>159</v>
      </c>
      <c r="C1350" s="154">
        <v>264</v>
      </c>
      <c r="D1350" s="156" t="s">
        <v>421</v>
      </c>
      <c r="E1350" s="157" t="s">
        <v>412</v>
      </c>
      <c r="F1350" s="157" t="s">
        <v>414</v>
      </c>
      <c r="G1350" s="158">
        <v>12.37585</v>
      </c>
      <c r="H1350" s="159">
        <v>-1</v>
      </c>
      <c r="I1350" s="159">
        <v>1</v>
      </c>
      <c r="J1350" s="158">
        <v>52.259360000000001</v>
      </c>
      <c r="K1350" s="157" t="s">
        <v>408</v>
      </c>
    </row>
    <row r="1351" spans="1:11" s="58" customFormat="1" ht="14.85" customHeight="1" x14ac:dyDescent="0.15">
      <c r="A1351" s="154">
        <v>-395841</v>
      </c>
      <c r="B1351" s="155">
        <v>159</v>
      </c>
      <c r="C1351" s="154">
        <v>264</v>
      </c>
      <c r="D1351" s="156" t="s">
        <v>421</v>
      </c>
      <c r="E1351" s="157" t="s">
        <v>412</v>
      </c>
      <c r="F1351" s="157" t="s">
        <v>415</v>
      </c>
      <c r="G1351" s="158">
        <v>-1.38</v>
      </c>
      <c r="H1351" s="159">
        <v>0</v>
      </c>
      <c r="I1351" s="159">
        <v>0</v>
      </c>
      <c r="J1351" s="158">
        <v>10.66</v>
      </c>
      <c r="K1351" s="157" t="s">
        <v>411</v>
      </c>
    </row>
    <row r="1352" spans="1:11" s="58" customFormat="1" ht="14.85" customHeight="1" x14ac:dyDescent="0.15">
      <c r="A1352" s="154">
        <v>-395841</v>
      </c>
      <c r="B1352" s="155">
        <v>159</v>
      </c>
      <c r="C1352" s="154">
        <v>264</v>
      </c>
      <c r="D1352" s="156" t="s">
        <v>421</v>
      </c>
      <c r="E1352" s="157" t="s">
        <v>412</v>
      </c>
      <c r="F1352" s="157" t="s">
        <v>415</v>
      </c>
      <c r="G1352" s="158">
        <v>19.98</v>
      </c>
      <c r="H1352" s="159">
        <v>0</v>
      </c>
      <c r="I1352" s="159">
        <v>0</v>
      </c>
      <c r="J1352" s="158">
        <v>23.46</v>
      </c>
      <c r="K1352" s="157" t="s">
        <v>408</v>
      </c>
    </row>
    <row r="1353" spans="1:11" s="58" customFormat="1" ht="14.85" customHeight="1" x14ac:dyDescent="0.15">
      <c r="A1353" s="154">
        <v>-395841</v>
      </c>
      <c r="B1353" s="155">
        <v>159</v>
      </c>
      <c r="C1353" s="154">
        <v>264</v>
      </c>
      <c r="D1353" s="156" t="s">
        <v>421</v>
      </c>
      <c r="E1353" s="157" t="s">
        <v>412</v>
      </c>
      <c r="F1353" s="157" t="s">
        <v>416</v>
      </c>
      <c r="G1353" s="158">
        <v>0.49803999999999998</v>
      </c>
      <c r="H1353" s="159">
        <v>-1</v>
      </c>
      <c r="I1353" s="159">
        <v>0</v>
      </c>
      <c r="J1353" s="158">
        <v>7.0257899999999998</v>
      </c>
      <c r="K1353" s="157" t="s">
        <v>411</v>
      </c>
    </row>
    <row r="1354" spans="1:11" s="58" customFormat="1" ht="14.85" customHeight="1" x14ac:dyDescent="0.15">
      <c r="A1354" s="154">
        <v>-395841</v>
      </c>
      <c r="B1354" s="155">
        <v>159</v>
      </c>
      <c r="C1354" s="154">
        <v>264</v>
      </c>
      <c r="D1354" s="156" t="s">
        <v>421</v>
      </c>
      <c r="E1354" s="157" t="s">
        <v>412</v>
      </c>
      <c r="F1354" s="157" t="s">
        <v>416</v>
      </c>
      <c r="G1354" s="158">
        <v>3.4950000000000001</v>
      </c>
      <c r="H1354" s="159">
        <v>0</v>
      </c>
      <c r="I1354" s="159">
        <v>0</v>
      </c>
      <c r="J1354" s="158">
        <v>3.4950000000000001</v>
      </c>
      <c r="K1354" s="157" t="s">
        <v>408</v>
      </c>
    </row>
    <row r="1355" spans="1:11" s="58" customFormat="1" ht="14.85" customHeight="1" x14ac:dyDescent="0.15">
      <c r="A1355" s="154">
        <v>-395841</v>
      </c>
      <c r="B1355" s="155">
        <v>159</v>
      </c>
      <c r="C1355" s="154">
        <v>264</v>
      </c>
      <c r="D1355" s="156" t="s">
        <v>421</v>
      </c>
      <c r="E1355" s="157" t="s">
        <v>417</v>
      </c>
      <c r="F1355" s="157" t="s">
        <v>418</v>
      </c>
      <c r="G1355" s="158">
        <v>2.496</v>
      </c>
      <c r="H1355" s="159">
        <v>0</v>
      </c>
      <c r="I1355" s="159">
        <v>1</v>
      </c>
      <c r="J1355" s="158">
        <v>19.509630000000001</v>
      </c>
      <c r="K1355" s="157" t="s">
        <v>411</v>
      </c>
    </row>
    <row r="1356" spans="1:11" s="58" customFormat="1" ht="14.85" customHeight="1" x14ac:dyDescent="0.15">
      <c r="A1356" s="154">
        <v>-395841</v>
      </c>
      <c r="B1356" s="155">
        <v>159</v>
      </c>
      <c r="C1356" s="154">
        <v>264</v>
      </c>
      <c r="D1356" s="156" t="s">
        <v>421</v>
      </c>
      <c r="E1356" s="157" t="s">
        <v>417</v>
      </c>
      <c r="F1356" s="157" t="s">
        <v>418</v>
      </c>
      <c r="G1356" s="158">
        <v>4.9543699999999999</v>
      </c>
      <c r="H1356" s="159">
        <v>-1</v>
      </c>
      <c r="I1356" s="159">
        <v>0</v>
      </c>
      <c r="J1356" s="158">
        <v>7.2</v>
      </c>
      <c r="K1356" s="157" t="s">
        <v>408</v>
      </c>
    </row>
    <row r="1357" spans="1:11" s="58" customFormat="1" ht="14.85" customHeight="1" x14ac:dyDescent="0.15">
      <c r="A1357" s="154">
        <v>-395841</v>
      </c>
      <c r="B1357" s="155">
        <v>159</v>
      </c>
      <c r="C1357" s="154">
        <v>264</v>
      </c>
      <c r="D1357" s="156" t="s">
        <v>421</v>
      </c>
      <c r="E1357" s="157" t="s">
        <v>417</v>
      </c>
      <c r="F1357" s="157" t="s">
        <v>407</v>
      </c>
      <c r="G1357" s="158">
        <v>0.64132999999999996</v>
      </c>
      <c r="H1357" s="159">
        <v>0</v>
      </c>
      <c r="I1357" s="159">
        <v>0</v>
      </c>
      <c r="J1357" s="158">
        <v>11.30133</v>
      </c>
      <c r="K1357" s="157" t="s">
        <v>411</v>
      </c>
    </row>
    <row r="1358" spans="1:11" s="58" customFormat="1" ht="14.85" customHeight="1" x14ac:dyDescent="0.15">
      <c r="A1358" s="154">
        <v>-395841</v>
      </c>
      <c r="B1358" s="155">
        <v>159</v>
      </c>
      <c r="C1358" s="154">
        <v>264</v>
      </c>
      <c r="D1358" s="156" t="s">
        <v>421</v>
      </c>
      <c r="E1358" s="157" t="s">
        <v>417</v>
      </c>
      <c r="F1358" s="157" t="s">
        <v>407</v>
      </c>
      <c r="G1358" s="158">
        <v>-0.91808000000000001</v>
      </c>
      <c r="H1358" s="159">
        <v>2</v>
      </c>
      <c r="I1358" s="159">
        <v>2</v>
      </c>
      <c r="J1358" s="158">
        <v>25.246749999999999</v>
      </c>
      <c r="K1358" s="157" t="s">
        <v>408</v>
      </c>
    </row>
    <row r="1359" spans="1:11" s="58" customFormat="1" ht="14.85" customHeight="1" x14ac:dyDescent="0.15">
      <c r="A1359" s="154">
        <v>-395841</v>
      </c>
      <c r="B1359" s="155">
        <v>159</v>
      </c>
      <c r="C1359" s="154">
        <v>264</v>
      </c>
      <c r="D1359" s="156" t="s">
        <v>421</v>
      </c>
      <c r="E1359" s="157" t="s">
        <v>419</v>
      </c>
      <c r="F1359" s="157" t="s">
        <v>414</v>
      </c>
      <c r="G1359" s="158">
        <v>-40.494430000000001</v>
      </c>
      <c r="H1359" s="159">
        <v>-1</v>
      </c>
      <c r="I1359" s="159">
        <v>0</v>
      </c>
      <c r="J1359" s="158">
        <v>160.37379999999999</v>
      </c>
      <c r="K1359" s="157" t="s">
        <v>411</v>
      </c>
    </row>
    <row r="1360" spans="1:11" s="58" customFormat="1" ht="14.85" customHeight="1" x14ac:dyDescent="0.15">
      <c r="A1360" s="154">
        <v>-395841</v>
      </c>
      <c r="B1360" s="155">
        <v>159</v>
      </c>
      <c r="C1360" s="154">
        <v>264</v>
      </c>
      <c r="D1360" s="156" t="s">
        <v>421</v>
      </c>
      <c r="E1360" s="157" t="s">
        <v>419</v>
      </c>
      <c r="F1360" s="157" t="s">
        <v>414</v>
      </c>
      <c r="G1360" s="158">
        <v>57.16469</v>
      </c>
      <c r="H1360" s="159">
        <v>1</v>
      </c>
      <c r="I1360" s="159">
        <v>1</v>
      </c>
      <c r="J1360" s="158">
        <v>150.03783000000001</v>
      </c>
      <c r="K1360" s="157" t="s">
        <v>408</v>
      </c>
    </row>
    <row r="1361" spans="1:11" s="58" customFormat="1" ht="14.85" customHeight="1" x14ac:dyDescent="0.15">
      <c r="A1361" s="154">
        <v>-395840</v>
      </c>
      <c r="B1361" s="155">
        <v>160</v>
      </c>
      <c r="C1361" s="154">
        <v>264</v>
      </c>
      <c r="D1361" s="156" t="s">
        <v>421</v>
      </c>
      <c r="E1361" s="157" t="s">
        <v>412</v>
      </c>
      <c r="F1361" s="157" t="s">
        <v>407</v>
      </c>
      <c r="G1361" s="158">
        <v>-0.89366000000000001</v>
      </c>
      <c r="H1361" s="159">
        <v>-1</v>
      </c>
      <c r="I1361" s="159">
        <v>1</v>
      </c>
      <c r="J1361" s="158">
        <v>2.06E-2</v>
      </c>
      <c r="K1361" s="157" t="s">
        <v>411</v>
      </c>
    </row>
    <row r="1362" spans="1:11" s="58" customFormat="1" ht="14.85" customHeight="1" x14ac:dyDescent="0.15">
      <c r="A1362" s="154">
        <v>-395840</v>
      </c>
      <c r="B1362" s="155">
        <v>160</v>
      </c>
      <c r="C1362" s="154">
        <v>264</v>
      </c>
      <c r="D1362" s="156" t="s">
        <v>421</v>
      </c>
      <c r="E1362" s="157" t="s">
        <v>412</v>
      </c>
      <c r="F1362" s="157" t="s">
        <v>407</v>
      </c>
      <c r="G1362" s="158">
        <v>3.79704</v>
      </c>
      <c r="H1362" s="159">
        <v>-2</v>
      </c>
      <c r="I1362" s="159">
        <v>1</v>
      </c>
      <c r="J1362" s="158">
        <v>4.3718899999999996</v>
      </c>
      <c r="K1362" s="157" t="s">
        <v>408</v>
      </c>
    </row>
    <row r="1363" spans="1:11" s="58" customFormat="1" ht="14.85" customHeight="1" x14ac:dyDescent="0.15">
      <c r="A1363" s="154">
        <v>-395840</v>
      </c>
      <c r="B1363" s="155">
        <v>160</v>
      </c>
      <c r="C1363" s="154">
        <v>264</v>
      </c>
      <c r="D1363" s="156" t="s">
        <v>421</v>
      </c>
      <c r="E1363" s="157" t="s">
        <v>412</v>
      </c>
      <c r="F1363" s="157" t="s">
        <v>413</v>
      </c>
      <c r="G1363" s="158">
        <v>130.39663999999999</v>
      </c>
      <c r="H1363" s="159">
        <v>0</v>
      </c>
      <c r="I1363" s="159">
        <v>2</v>
      </c>
      <c r="J1363" s="158">
        <v>734.67881999999997</v>
      </c>
      <c r="K1363" s="157" t="s">
        <v>408</v>
      </c>
    </row>
    <row r="1364" spans="1:11" s="58" customFormat="1" ht="14.85" customHeight="1" x14ac:dyDescent="0.15">
      <c r="A1364" s="154">
        <v>-395840</v>
      </c>
      <c r="B1364" s="155">
        <v>160</v>
      </c>
      <c r="C1364" s="154">
        <v>264</v>
      </c>
      <c r="D1364" s="156" t="s">
        <v>421</v>
      </c>
      <c r="E1364" s="157" t="s">
        <v>412</v>
      </c>
      <c r="F1364" s="157" t="s">
        <v>414</v>
      </c>
      <c r="G1364" s="158">
        <v>4.5560000000000003E-2</v>
      </c>
      <c r="H1364" s="159">
        <v>-3</v>
      </c>
      <c r="I1364" s="159">
        <v>1</v>
      </c>
      <c r="J1364" s="158">
        <v>5.1756900000000003</v>
      </c>
      <c r="K1364" s="157" t="s">
        <v>411</v>
      </c>
    </row>
    <row r="1365" spans="1:11" s="58" customFormat="1" ht="14.85" customHeight="1" x14ac:dyDescent="0.15">
      <c r="A1365" s="154">
        <v>-395840</v>
      </c>
      <c r="B1365" s="155">
        <v>160</v>
      </c>
      <c r="C1365" s="154">
        <v>264</v>
      </c>
      <c r="D1365" s="156" t="s">
        <v>421</v>
      </c>
      <c r="E1365" s="157" t="s">
        <v>412</v>
      </c>
      <c r="F1365" s="157" t="s">
        <v>414</v>
      </c>
      <c r="G1365" s="158">
        <v>-3.4332699999999998</v>
      </c>
      <c r="H1365" s="159">
        <v>-1</v>
      </c>
      <c r="I1365" s="159">
        <v>1</v>
      </c>
      <c r="J1365" s="158">
        <v>120.12</v>
      </c>
      <c r="K1365" s="157" t="s">
        <v>408</v>
      </c>
    </row>
    <row r="1366" spans="1:11" s="58" customFormat="1" ht="14.85" customHeight="1" x14ac:dyDescent="0.15">
      <c r="A1366" s="154">
        <v>-395840</v>
      </c>
      <c r="B1366" s="155">
        <v>160</v>
      </c>
      <c r="C1366" s="154">
        <v>264</v>
      </c>
      <c r="D1366" s="156" t="s">
        <v>421</v>
      </c>
      <c r="E1366" s="157" t="s">
        <v>412</v>
      </c>
      <c r="F1366" s="157" t="s">
        <v>415</v>
      </c>
      <c r="G1366" s="158">
        <v>-52</v>
      </c>
      <c r="H1366" s="159">
        <v>0</v>
      </c>
      <c r="I1366" s="159">
        <v>0</v>
      </c>
      <c r="J1366" s="158">
        <v>1.32</v>
      </c>
      <c r="K1366" s="157" t="s">
        <v>411</v>
      </c>
    </row>
    <row r="1367" spans="1:11" s="58" customFormat="1" ht="14.85" customHeight="1" x14ac:dyDescent="0.15">
      <c r="A1367" s="154">
        <v>-395840</v>
      </c>
      <c r="B1367" s="155">
        <v>160</v>
      </c>
      <c r="C1367" s="154">
        <v>264</v>
      </c>
      <c r="D1367" s="156" t="s">
        <v>421</v>
      </c>
      <c r="E1367" s="157" t="s">
        <v>412</v>
      </c>
      <c r="F1367" s="157" t="s">
        <v>415</v>
      </c>
      <c r="G1367" s="158">
        <v>-183.26</v>
      </c>
      <c r="H1367" s="159">
        <v>0</v>
      </c>
      <c r="I1367" s="159">
        <v>0</v>
      </c>
      <c r="J1367" s="158">
        <v>1.74</v>
      </c>
      <c r="K1367" s="157" t="s">
        <v>408</v>
      </c>
    </row>
    <row r="1368" spans="1:11" s="58" customFormat="1" ht="14.85" customHeight="1" x14ac:dyDescent="0.15">
      <c r="A1368" s="154">
        <v>-395840</v>
      </c>
      <c r="B1368" s="155">
        <v>160</v>
      </c>
      <c r="C1368" s="154">
        <v>264</v>
      </c>
      <c r="D1368" s="156" t="s">
        <v>421</v>
      </c>
      <c r="E1368" s="157" t="s">
        <v>412</v>
      </c>
      <c r="F1368" s="157" t="s">
        <v>416</v>
      </c>
      <c r="G1368" s="158">
        <v>3.8152300000000001</v>
      </c>
      <c r="H1368" s="159">
        <v>0</v>
      </c>
      <c r="I1368" s="159">
        <v>0</v>
      </c>
      <c r="J1368" s="158">
        <v>3.8152300000000001</v>
      </c>
      <c r="K1368" s="157" t="s">
        <v>411</v>
      </c>
    </row>
    <row r="1369" spans="1:11" s="58" customFormat="1" ht="14.85" customHeight="1" x14ac:dyDescent="0.15">
      <c r="A1369" s="154">
        <v>-395840</v>
      </c>
      <c r="B1369" s="155">
        <v>160</v>
      </c>
      <c r="C1369" s="154">
        <v>264</v>
      </c>
      <c r="D1369" s="156" t="s">
        <v>421</v>
      </c>
      <c r="E1369" s="157" t="s">
        <v>412</v>
      </c>
      <c r="F1369" s="157" t="s">
        <v>416</v>
      </c>
      <c r="G1369" s="158">
        <v>-130.63182</v>
      </c>
      <c r="H1369" s="159">
        <v>-2</v>
      </c>
      <c r="I1369" s="159">
        <v>0</v>
      </c>
      <c r="J1369" s="158">
        <v>3.8182</v>
      </c>
      <c r="K1369" s="157" t="s">
        <v>408</v>
      </c>
    </row>
    <row r="1370" spans="1:11" s="58" customFormat="1" ht="14.85" customHeight="1" x14ac:dyDescent="0.15">
      <c r="A1370" s="154">
        <v>-395840</v>
      </c>
      <c r="B1370" s="155">
        <v>160</v>
      </c>
      <c r="C1370" s="154">
        <v>264</v>
      </c>
      <c r="D1370" s="156" t="s">
        <v>421</v>
      </c>
      <c r="E1370" s="157" t="s">
        <v>417</v>
      </c>
      <c r="F1370" s="157" t="s">
        <v>418</v>
      </c>
      <c r="G1370" s="158">
        <v>1.33914</v>
      </c>
      <c r="H1370" s="159">
        <v>0</v>
      </c>
      <c r="I1370" s="159">
        <v>0</v>
      </c>
      <c r="J1370" s="158">
        <v>1.33914</v>
      </c>
      <c r="K1370" s="157" t="s">
        <v>411</v>
      </c>
    </row>
    <row r="1371" spans="1:11" s="58" customFormat="1" ht="14.85" customHeight="1" x14ac:dyDescent="0.15">
      <c r="A1371" s="154">
        <v>-395840</v>
      </c>
      <c r="B1371" s="155">
        <v>160</v>
      </c>
      <c r="C1371" s="154">
        <v>264</v>
      </c>
      <c r="D1371" s="156" t="s">
        <v>421</v>
      </c>
      <c r="E1371" s="157" t="s">
        <v>417</v>
      </c>
      <c r="F1371" s="157" t="s">
        <v>418</v>
      </c>
      <c r="G1371" s="158">
        <v>112.39814</v>
      </c>
      <c r="H1371" s="159">
        <v>0</v>
      </c>
      <c r="I1371" s="159">
        <v>1</v>
      </c>
      <c r="J1371" s="158">
        <v>121.46411000000001</v>
      </c>
      <c r="K1371" s="157" t="s">
        <v>408</v>
      </c>
    </row>
    <row r="1372" spans="1:11" s="58" customFormat="1" ht="14.85" customHeight="1" x14ac:dyDescent="0.15">
      <c r="A1372" s="154">
        <v>-395840</v>
      </c>
      <c r="B1372" s="155">
        <v>160</v>
      </c>
      <c r="C1372" s="154">
        <v>264</v>
      </c>
      <c r="D1372" s="156" t="s">
        <v>421</v>
      </c>
      <c r="E1372" s="157" t="s">
        <v>417</v>
      </c>
      <c r="F1372" s="157" t="s">
        <v>407</v>
      </c>
      <c r="G1372" s="158">
        <v>-3.0975799999999998</v>
      </c>
      <c r="H1372" s="159">
        <v>0</v>
      </c>
      <c r="I1372" s="159">
        <v>2</v>
      </c>
      <c r="J1372" s="158">
        <v>53.252459999999999</v>
      </c>
      <c r="K1372" s="157" t="s">
        <v>411</v>
      </c>
    </row>
    <row r="1373" spans="1:11" s="58" customFormat="1" ht="14.85" customHeight="1" x14ac:dyDescent="0.15">
      <c r="A1373" s="154">
        <v>-395840</v>
      </c>
      <c r="B1373" s="155">
        <v>160</v>
      </c>
      <c r="C1373" s="154">
        <v>264</v>
      </c>
      <c r="D1373" s="156" t="s">
        <v>421</v>
      </c>
      <c r="E1373" s="157" t="s">
        <v>417</v>
      </c>
      <c r="F1373" s="157" t="s">
        <v>407</v>
      </c>
      <c r="G1373" s="158">
        <v>-2.84883</v>
      </c>
      <c r="H1373" s="159">
        <v>0</v>
      </c>
      <c r="I1373" s="159">
        <v>0</v>
      </c>
      <c r="J1373" s="158">
        <v>6.5478300000000003</v>
      </c>
      <c r="K1373" s="157" t="s">
        <v>408</v>
      </c>
    </row>
    <row r="1374" spans="1:11" s="58" customFormat="1" ht="14.85" customHeight="1" x14ac:dyDescent="0.15">
      <c r="A1374" s="154">
        <v>-395840</v>
      </c>
      <c r="B1374" s="155">
        <v>160</v>
      </c>
      <c r="C1374" s="154">
        <v>264</v>
      </c>
      <c r="D1374" s="156" t="s">
        <v>421</v>
      </c>
      <c r="E1374" s="157" t="s">
        <v>419</v>
      </c>
      <c r="F1374" s="157" t="s">
        <v>414</v>
      </c>
      <c r="G1374" s="158">
        <v>-5.4151300000000004</v>
      </c>
      <c r="H1374" s="159">
        <v>-2</v>
      </c>
      <c r="I1374" s="159">
        <v>0</v>
      </c>
      <c r="J1374" s="158">
        <v>66.113690000000005</v>
      </c>
      <c r="K1374" s="157" t="s">
        <v>411</v>
      </c>
    </row>
    <row r="1375" spans="1:11" s="58" customFormat="1" ht="14.85" customHeight="1" x14ac:dyDescent="0.15">
      <c r="A1375" s="154">
        <v>-395840</v>
      </c>
      <c r="B1375" s="155">
        <v>160</v>
      </c>
      <c r="C1375" s="154">
        <v>264</v>
      </c>
      <c r="D1375" s="156" t="s">
        <v>421</v>
      </c>
      <c r="E1375" s="157" t="s">
        <v>419</v>
      </c>
      <c r="F1375" s="157" t="s">
        <v>414</v>
      </c>
      <c r="G1375" s="158">
        <v>-36.124720000000003</v>
      </c>
      <c r="H1375" s="159">
        <v>-1</v>
      </c>
      <c r="I1375" s="159">
        <v>0</v>
      </c>
      <c r="J1375" s="158">
        <v>95.579480000000004</v>
      </c>
      <c r="K1375" s="157" t="s">
        <v>408</v>
      </c>
    </row>
    <row r="1376" spans="1:11" s="58" customFormat="1" ht="14.85" customHeight="1" x14ac:dyDescent="0.15">
      <c r="A1376" s="154">
        <v>-395838</v>
      </c>
      <c r="B1376" s="155">
        <v>162</v>
      </c>
      <c r="C1376" s="154">
        <v>264</v>
      </c>
      <c r="D1376" s="156" t="s">
        <v>421</v>
      </c>
      <c r="E1376" s="157" t="s">
        <v>412</v>
      </c>
      <c r="F1376" s="157" t="s">
        <v>407</v>
      </c>
      <c r="G1376" s="158">
        <v>-0.3</v>
      </c>
      <c r="H1376" s="159">
        <v>0</v>
      </c>
      <c r="I1376" s="159">
        <v>0</v>
      </c>
      <c r="J1376" s="158">
        <v>2</v>
      </c>
      <c r="K1376" s="157" t="s">
        <v>411</v>
      </c>
    </row>
    <row r="1377" spans="1:11" s="58" customFormat="1" ht="14.85" customHeight="1" x14ac:dyDescent="0.15">
      <c r="A1377" s="154">
        <v>-395838</v>
      </c>
      <c r="B1377" s="155">
        <v>162</v>
      </c>
      <c r="C1377" s="154">
        <v>264</v>
      </c>
      <c r="D1377" s="156" t="s">
        <v>421</v>
      </c>
      <c r="E1377" s="157" t="s">
        <v>412</v>
      </c>
      <c r="F1377" s="157" t="s">
        <v>407</v>
      </c>
      <c r="G1377" s="158">
        <v>-20.458729999999999</v>
      </c>
      <c r="H1377" s="159">
        <v>-4</v>
      </c>
      <c r="I1377" s="159">
        <v>2</v>
      </c>
      <c r="J1377" s="158">
        <v>6.6009599999999997</v>
      </c>
      <c r="K1377" s="157" t="s">
        <v>408</v>
      </c>
    </row>
    <row r="1378" spans="1:11" s="58" customFormat="1" ht="14.85" customHeight="1" x14ac:dyDescent="0.15">
      <c r="A1378" s="154">
        <v>-395838</v>
      </c>
      <c r="B1378" s="155">
        <v>162</v>
      </c>
      <c r="C1378" s="154">
        <v>264</v>
      </c>
      <c r="D1378" s="156" t="s">
        <v>421</v>
      </c>
      <c r="E1378" s="157" t="s">
        <v>412</v>
      </c>
      <c r="F1378" s="157" t="s">
        <v>413</v>
      </c>
      <c r="G1378" s="158">
        <v>-95.206220000000002</v>
      </c>
      <c r="H1378" s="159">
        <v>-3</v>
      </c>
      <c r="I1378" s="159">
        <v>2</v>
      </c>
      <c r="J1378" s="158">
        <v>486.82314000000002</v>
      </c>
      <c r="K1378" s="157" t="s">
        <v>408</v>
      </c>
    </row>
    <row r="1379" spans="1:11" s="58" customFormat="1" ht="14.85" customHeight="1" x14ac:dyDescent="0.15">
      <c r="A1379" s="154">
        <v>-395838</v>
      </c>
      <c r="B1379" s="155">
        <v>162</v>
      </c>
      <c r="C1379" s="154">
        <v>264</v>
      </c>
      <c r="D1379" s="156" t="s">
        <v>421</v>
      </c>
      <c r="E1379" s="157" t="s">
        <v>412</v>
      </c>
      <c r="F1379" s="157" t="s">
        <v>414</v>
      </c>
      <c r="G1379" s="158">
        <v>-24.831019999999999</v>
      </c>
      <c r="H1379" s="159">
        <v>1</v>
      </c>
      <c r="I1379" s="159">
        <v>9</v>
      </c>
      <c r="J1379" s="158">
        <v>46.546320000000001</v>
      </c>
      <c r="K1379" s="157" t="s">
        <v>411</v>
      </c>
    </row>
    <row r="1380" spans="1:11" s="58" customFormat="1" ht="14.85" customHeight="1" x14ac:dyDescent="0.15">
      <c r="A1380" s="154">
        <v>-395838</v>
      </c>
      <c r="B1380" s="155">
        <v>162</v>
      </c>
      <c r="C1380" s="154">
        <v>264</v>
      </c>
      <c r="D1380" s="156" t="s">
        <v>421</v>
      </c>
      <c r="E1380" s="157" t="s">
        <v>412</v>
      </c>
      <c r="F1380" s="157" t="s">
        <v>414</v>
      </c>
      <c r="G1380" s="158">
        <v>-19.473479999999999</v>
      </c>
      <c r="H1380" s="159">
        <v>-3</v>
      </c>
      <c r="I1380" s="159">
        <v>0</v>
      </c>
      <c r="J1380" s="158">
        <v>46.928199999999997</v>
      </c>
      <c r="K1380" s="157" t="s">
        <v>408</v>
      </c>
    </row>
    <row r="1381" spans="1:11" s="58" customFormat="1" ht="14.85" customHeight="1" x14ac:dyDescent="0.15">
      <c r="A1381" s="154">
        <v>-395838</v>
      </c>
      <c r="B1381" s="155">
        <v>162</v>
      </c>
      <c r="C1381" s="154">
        <v>264</v>
      </c>
      <c r="D1381" s="156" t="s">
        <v>421</v>
      </c>
      <c r="E1381" s="157" t="s">
        <v>412</v>
      </c>
      <c r="F1381" s="157" t="s">
        <v>415</v>
      </c>
      <c r="G1381" s="158">
        <v>10.039999999999999</v>
      </c>
      <c r="H1381" s="159">
        <v>0</v>
      </c>
      <c r="I1381" s="159">
        <v>0</v>
      </c>
      <c r="J1381" s="158">
        <v>10.039999999999999</v>
      </c>
      <c r="K1381" s="157" t="s">
        <v>411</v>
      </c>
    </row>
    <row r="1382" spans="1:11" s="58" customFormat="1" ht="14.85" customHeight="1" x14ac:dyDescent="0.15">
      <c r="A1382" s="154">
        <v>-395838</v>
      </c>
      <c r="B1382" s="155">
        <v>162</v>
      </c>
      <c r="C1382" s="154">
        <v>264</v>
      </c>
      <c r="D1382" s="156" t="s">
        <v>421</v>
      </c>
      <c r="E1382" s="157" t="s">
        <v>412</v>
      </c>
      <c r="F1382" s="157" t="s">
        <v>415</v>
      </c>
      <c r="G1382" s="158">
        <v>9.8000000000000007</v>
      </c>
      <c r="H1382" s="159">
        <v>0</v>
      </c>
      <c r="I1382" s="159">
        <v>0</v>
      </c>
      <c r="J1382" s="158">
        <v>10.8</v>
      </c>
      <c r="K1382" s="157" t="s">
        <v>408</v>
      </c>
    </row>
    <row r="1383" spans="1:11" s="58" customFormat="1" ht="14.85" customHeight="1" x14ac:dyDescent="0.15">
      <c r="A1383" s="154">
        <v>-395838</v>
      </c>
      <c r="B1383" s="155">
        <v>162</v>
      </c>
      <c r="C1383" s="154">
        <v>264</v>
      </c>
      <c r="D1383" s="156" t="s">
        <v>421</v>
      </c>
      <c r="E1383" s="157" t="s">
        <v>412</v>
      </c>
      <c r="F1383" s="157" t="s">
        <v>416</v>
      </c>
      <c r="G1383" s="158">
        <v>27.555789999999998</v>
      </c>
      <c r="H1383" s="159">
        <v>1</v>
      </c>
      <c r="I1383" s="159">
        <v>2</v>
      </c>
      <c r="J1383" s="158">
        <v>58.278590000000001</v>
      </c>
      <c r="K1383" s="157" t="s">
        <v>411</v>
      </c>
    </row>
    <row r="1384" spans="1:11" s="58" customFormat="1" ht="14.85" customHeight="1" x14ac:dyDescent="0.15">
      <c r="A1384" s="154">
        <v>-395838</v>
      </c>
      <c r="B1384" s="155">
        <v>162</v>
      </c>
      <c r="C1384" s="154">
        <v>264</v>
      </c>
      <c r="D1384" s="156" t="s">
        <v>421</v>
      </c>
      <c r="E1384" s="157" t="s">
        <v>412</v>
      </c>
      <c r="F1384" s="157" t="s">
        <v>416</v>
      </c>
      <c r="G1384" s="158">
        <v>6.0449999999999999</v>
      </c>
      <c r="H1384" s="159">
        <v>0</v>
      </c>
      <c r="I1384" s="159">
        <v>0</v>
      </c>
      <c r="J1384" s="158">
        <v>6.0449999999999999</v>
      </c>
      <c r="K1384" s="157" t="s">
        <v>408</v>
      </c>
    </row>
    <row r="1385" spans="1:11" s="58" customFormat="1" ht="14.85" customHeight="1" x14ac:dyDescent="0.15">
      <c r="A1385" s="154">
        <v>-395838</v>
      </c>
      <c r="B1385" s="155">
        <v>162</v>
      </c>
      <c r="C1385" s="154">
        <v>264</v>
      </c>
      <c r="D1385" s="156" t="s">
        <v>421</v>
      </c>
      <c r="E1385" s="157" t="s">
        <v>417</v>
      </c>
      <c r="F1385" s="157" t="s">
        <v>418</v>
      </c>
      <c r="G1385" s="158">
        <v>222.46</v>
      </c>
      <c r="H1385" s="159">
        <v>0</v>
      </c>
      <c r="I1385" s="159">
        <v>0</v>
      </c>
      <c r="J1385" s="158">
        <v>222.46</v>
      </c>
      <c r="K1385" s="157" t="s">
        <v>411</v>
      </c>
    </row>
    <row r="1386" spans="1:11" s="58" customFormat="1" ht="14.85" customHeight="1" x14ac:dyDescent="0.15">
      <c r="A1386" s="154">
        <v>-395838</v>
      </c>
      <c r="B1386" s="155">
        <v>162</v>
      </c>
      <c r="C1386" s="154">
        <v>264</v>
      </c>
      <c r="D1386" s="156" t="s">
        <v>421</v>
      </c>
      <c r="E1386" s="157" t="s">
        <v>417</v>
      </c>
      <c r="F1386" s="157" t="s">
        <v>418</v>
      </c>
      <c r="G1386" s="158">
        <v>-39.25121</v>
      </c>
      <c r="H1386" s="159">
        <v>0</v>
      </c>
      <c r="I1386" s="159">
        <v>0</v>
      </c>
      <c r="J1386" s="158">
        <v>6</v>
      </c>
      <c r="K1386" s="157" t="s">
        <v>408</v>
      </c>
    </row>
    <row r="1387" spans="1:11" s="58" customFormat="1" ht="14.85" customHeight="1" x14ac:dyDescent="0.15">
      <c r="A1387" s="154">
        <v>-395838</v>
      </c>
      <c r="B1387" s="155">
        <v>162</v>
      </c>
      <c r="C1387" s="154">
        <v>264</v>
      </c>
      <c r="D1387" s="156" t="s">
        <v>421</v>
      </c>
      <c r="E1387" s="157" t="s">
        <v>417</v>
      </c>
      <c r="F1387" s="157" t="s">
        <v>407</v>
      </c>
      <c r="G1387" s="158">
        <v>0.35649999999999998</v>
      </c>
      <c r="H1387" s="159">
        <v>4</v>
      </c>
      <c r="I1387" s="159">
        <v>4</v>
      </c>
      <c r="J1387" s="158">
        <v>10.3965</v>
      </c>
      <c r="K1387" s="157" t="s">
        <v>411</v>
      </c>
    </row>
    <row r="1388" spans="1:11" s="58" customFormat="1" ht="14.85" customHeight="1" x14ac:dyDescent="0.15">
      <c r="A1388" s="154">
        <v>-395838</v>
      </c>
      <c r="B1388" s="155">
        <v>162</v>
      </c>
      <c r="C1388" s="154">
        <v>264</v>
      </c>
      <c r="D1388" s="156" t="s">
        <v>421</v>
      </c>
      <c r="E1388" s="157" t="s">
        <v>417</v>
      </c>
      <c r="F1388" s="157" t="s">
        <v>407</v>
      </c>
      <c r="G1388" s="158">
        <v>1.8679999999999999E-2</v>
      </c>
      <c r="H1388" s="159">
        <v>0</v>
      </c>
      <c r="I1388" s="159">
        <v>0</v>
      </c>
      <c r="J1388" s="158">
        <v>3.8679999999999999E-2</v>
      </c>
      <c r="K1388" s="157" t="s">
        <v>408</v>
      </c>
    </row>
    <row r="1389" spans="1:11" s="58" customFormat="1" ht="14.85" customHeight="1" x14ac:dyDescent="0.15">
      <c r="A1389" s="154">
        <v>-395838</v>
      </c>
      <c r="B1389" s="155">
        <v>162</v>
      </c>
      <c r="C1389" s="154">
        <v>264</v>
      </c>
      <c r="D1389" s="156" t="s">
        <v>421</v>
      </c>
      <c r="E1389" s="157" t="s">
        <v>419</v>
      </c>
      <c r="F1389" s="157" t="s">
        <v>414</v>
      </c>
      <c r="G1389" s="158">
        <v>-23.138100000000001</v>
      </c>
      <c r="H1389" s="159">
        <v>-1</v>
      </c>
      <c r="I1389" s="159">
        <v>0</v>
      </c>
      <c r="J1389" s="158">
        <v>263.80549000000002</v>
      </c>
      <c r="K1389" s="157" t="s">
        <v>411</v>
      </c>
    </row>
    <row r="1390" spans="1:11" s="58" customFormat="1" ht="14.85" customHeight="1" x14ac:dyDescent="0.15">
      <c r="A1390" s="154">
        <v>-395838</v>
      </c>
      <c r="B1390" s="155">
        <v>162</v>
      </c>
      <c r="C1390" s="154">
        <v>264</v>
      </c>
      <c r="D1390" s="156" t="s">
        <v>421</v>
      </c>
      <c r="E1390" s="157" t="s">
        <v>419</v>
      </c>
      <c r="F1390" s="157" t="s">
        <v>414</v>
      </c>
      <c r="G1390" s="158">
        <v>37.073149999999998</v>
      </c>
      <c r="H1390" s="159">
        <v>0</v>
      </c>
      <c r="I1390" s="159">
        <v>0</v>
      </c>
      <c r="J1390" s="158">
        <v>116.27802</v>
      </c>
      <c r="K1390" s="157" t="s">
        <v>408</v>
      </c>
    </row>
    <row r="1391" spans="1:11" s="58" customFormat="1" ht="14.85" customHeight="1" x14ac:dyDescent="0.15">
      <c r="A1391" s="154">
        <v>-395838</v>
      </c>
      <c r="B1391" s="155">
        <v>163</v>
      </c>
      <c r="C1391" s="154">
        <v>264</v>
      </c>
      <c r="D1391" s="156" t="s">
        <v>421</v>
      </c>
      <c r="E1391" s="157" t="s">
        <v>412</v>
      </c>
      <c r="F1391" s="157" t="s">
        <v>407</v>
      </c>
      <c r="G1391" s="158">
        <v>-3.6450200000000001</v>
      </c>
      <c r="H1391" s="159">
        <v>-1</v>
      </c>
      <c r="I1391" s="159">
        <v>2</v>
      </c>
      <c r="J1391" s="158">
        <v>18.62396</v>
      </c>
      <c r="K1391" s="157" t="s">
        <v>411</v>
      </c>
    </row>
    <row r="1392" spans="1:11" s="58" customFormat="1" ht="14.85" customHeight="1" x14ac:dyDescent="0.15">
      <c r="A1392" s="154">
        <v>-395838</v>
      </c>
      <c r="B1392" s="155">
        <v>163</v>
      </c>
      <c r="C1392" s="154">
        <v>264</v>
      </c>
      <c r="D1392" s="156" t="s">
        <v>421</v>
      </c>
      <c r="E1392" s="157" t="s">
        <v>412</v>
      </c>
      <c r="F1392" s="157" t="s">
        <v>407</v>
      </c>
      <c r="G1392" s="158">
        <v>-2.7206100000000002</v>
      </c>
      <c r="H1392" s="159">
        <v>-5</v>
      </c>
      <c r="I1392" s="159">
        <v>2</v>
      </c>
      <c r="J1392" s="158">
        <v>2.1527799999999999</v>
      </c>
      <c r="K1392" s="157" t="s">
        <v>408</v>
      </c>
    </row>
    <row r="1393" spans="1:11" s="58" customFormat="1" ht="14.85" customHeight="1" x14ac:dyDescent="0.15">
      <c r="A1393" s="154">
        <v>-395838</v>
      </c>
      <c r="B1393" s="155">
        <v>163</v>
      </c>
      <c r="C1393" s="154">
        <v>264</v>
      </c>
      <c r="D1393" s="156" t="s">
        <v>421</v>
      </c>
      <c r="E1393" s="157" t="s">
        <v>412</v>
      </c>
      <c r="F1393" s="157" t="s">
        <v>413</v>
      </c>
      <c r="G1393" s="158">
        <v>-80.159599999999998</v>
      </c>
      <c r="H1393" s="159">
        <v>-1</v>
      </c>
      <c r="I1393" s="159">
        <v>0</v>
      </c>
      <c r="J1393" s="158">
        <v>54.22495</v>
      </c>
      <c r="K1393" s="157" t="s">
        <v>408</v>
      </c>
    </row>
    <row r="1394" spans="1:11" s="58" customFormat="1" ht="14.85" customHeight="1" x14ac:dyDescent="0.15">
      <c r="A1394" s="154">
        <v>-395838</v>
      </c>
      <c r="B1394" s="155">
        <v>163</v>
      </c>
      <c r="C1394" s="154">
        <v>264</v>
      </c>
      <c r="D1394" s="156" t="s">
        <v>421</v>
      </c>
      <c r="E1394" s="157" t="s">
        <v>412</v>
      </c>
      <c r="F1394" s="157" t="s">
        <v>414</v>
      </c>
      <c r="G1394" s="158">
        <v>-1.52644</v>
      </c>
      <c r="H1394" s="159">
        <v>-1</v>
      </c>
      <c r="I1394" s="159">
        <v>0</v>
      </c>
      <c r="J1394" s="158">
        <v>0.11</v>
      </c>
      <c r="K1394" s="157" t="s">
        <v>411</v>
      </c>
    </row>
    <row r="1395" spans="1:11" s="58" customFormat="1" ht="14.85" customHeight="1" x14ac:dyDescent="0.15">
      <c r="A1395" s="154">
        <v>-395838</v>
      </c>
      <c r="B1395" s="155">
        <v>163</v>
      </c>
      <c r="C1395" s="154">
        <v>264</v>
      </c>
      <c r="D1395" s="156" t="s">
        <v>421</v>
      </c>
      <c r="E1395" s="157" t="s">
        <v>412</v>
      </c>
      <c r="F1395" s="157" t="s">
        <v>414</v>
      </c>
      <c r="G1395" s="158">
        <v>-11.055020000000001</v>
      </c>
      <c r="H1395" s="159">
        <v>-1</v>
      </c>
      <c r="I1395" s="159">
        <v>0</v>
      </c>
      <c r="J1395" s="158">
        <v>1.0000000000000001E-5</v>
      </c>
      <c r="K1395" s="157" t="s">
        <v>408</v>
      </c>
    </row>
    <row r="1396" spans="1:11" s="58" customFormat="1" ht="14.85" customHeight="1" x14ac:dyDescent="0.15">
      <c r="A1396" s="154">
        <v>-395838</v>
      </c>
      <c r="B1396" s="155">
        <v>163</v>
      </c>
      <c r="C1396" s="154">
        <v>264</v>
      </c>
      <c r="D1396" s="156" t="s">
        <v>421</v>
      </c>
      <c r="E1396" s="157" t="s">
        <v>412</v>
      </c>
      <c r="F1396" s="157" t="s">
        <v>415</v>
      </c>
      <c r="G1396" s="158">
        <v>1.1000000000000001</v>
      </c>
      <c r="H1396" s="159">
        <v>0</v>
      </c>
      <c r="I1396" s="159">
        <v>0</v>
      </c>
      <c r="J1396" s="158">
        <v>1.1000000000000001</v>
      </c>
      <c r="K1396" s="157" t="s">
        <v>411</v>
      </c>
    </row>
    <row r="1397" spans="1:11" s="58" customFormat="1" ht="14.85" customHeight="1" x14ac:dyDescent="0.15">
      <c r="A1397" s="154">
        <v>-395838</v>
      </c>
      <c r="B1397" s="155">
        <v>163</v>
      </c>
      <c r="C1397" s="154">
        <v>264</v>
      </c>
      <c r="D1397" s="156" t="s">
        <v>421</v>
      </c>
      <c r="E1397" s="157" t="s">
        <v>412</v>
      </c>
      <c r="F1397" s="157" t="s">
        <v>415</v>
      </c>
      <c r="G1397" s="158">
        <v>-3.9</v>
      </c>
      <c r="H1397" s="159">
        <v>0</v>
      </c>
      <c r="I1397" s="159">
        <v>0</v>
      </c>
      <c r="J1397" s="158">
        <v>1.1000000000000001</v>
      </c>
      <c r="K1397" s="157" t="s">
        <v>408</v>
      </c>
    </row>
    <row r="1398" spans="1:11" s="58" customFormat="1" ht="14.85" customHeight="1" x14ac:dyDescent="0.15">
      <c r="A1398" s="154">
        <v>-395838</v>
      </c>
      <c r="B1398" s="155">
        <v>163</v>
      </c>
      <c r="C1398" s="154">
        <v>264</v>
      </c>
      <c r="D1398" s="156" t="s">
        <v>421</v>
      </c>
      <c r="E1398" s="157" t="s">
        <v>412</v>
      </c>
      <c r="F1398" s="157" t="s">
        <v>416</v>
      </c>
      <c r="G1398" s="158">
        <v>1.9745900000000001</v>
      </c>
      <c r="H1398" s="159">
        <v>0</v>
      </c>
      <c r="I1398" s="159">
        <v>0</v>
      </c>
      <c r="J1398" s="158">
        <v>1.9745900000000001</v>
      </c>
      <c r="K1398" s="157" t="s">
        <v>411</v>
      </c>
    </row>
    <row r="1399" spans="1:11" s="58" customFormat="1" ht="14.85" customHeight="1" x14ac:dyDescent="0.15">
      <c r="A1399" s="154">
        <v>-395838</v>
      </c>
      <c r="B1399" s="155">
        <v>163</v>
      </c>
      <c r="C1399" s="154">
        <v>264</v>
      </c>
      <c r="D1399" s="156" t="s">
        <v>421</v>
      </c>
      <c r="E1399" s="157" t="s">
        <v>412</v>
      </c>
      <c r="F1399" s="157" t="s">
        <v>416</v>
      </c>
      <c r="G1399" s="158">
        <v>0.87963999999999998</v>
      </c>
      <c r="H1399" s="159">
        <v>0</v>
      </c>
      <c r="I1399" s="159">
        <v>0</v>
      </c>
      <c r="J1399" s="158">
        <v>0.87963999999999998</v>
      </c>
      <c r="K1399" s="157" t="s">
        <v>408</v>
      </c>
    </row>
    <row r="1400" spans="1:11" s="58" customFormat="1" ht="14.85" customHeight="1" x14ac:dyDescent="0.15">
      <c r="A1400" s="154">
        <v>-395838</v>
      </c>
      <c r="B1400" s="155">
        <v>163</v>
      </c>
      <c r="C1400" s="154">
        <v>264</v>
      </c>
      <c r="D1400" s="156" t="s">
        <v>421</v>
      </c>
      <c r="E1400" s="157" t="s">
        <v>417</v>
      </c>
      <c r="F1400" s="157" t="s">
        <v>418</v>
      </c>
      <c r="G1400" s="158">
        <v>1.01</v>
      </c>
      <c r="H1400" s="159">
        <v>0</v>
      </c>
      <c r="I1400" s="159">
        <v>0</v>
      </c>
      <c r="J1400" s="158">
        <v>1.26</v>
      </c>
      <c r="K1400" s="157" t="s">
        <v>411</v>
      </c>
    </row>
    <row r="1401" spans="1:11" s="58" customFormat="1" ht="14.85" customHeight="1" x14ac:dyDescent="0.15">
      <c r="A1401" s="154">
        <v>-395838</v>
      </c>
      <c r="B1401" s="155">
        <v>163</v>
      </c>
      <c r="C1401" s="154">
        <v>264</v>
      </c>
      <c r="D1401" s="156" t="s">
        <v>421</v>
      </c>
      <c r="E1401" s="157" t="s">
        <v>417</v>
      </c>
      <c r="F1401" s="157" t="s">
        <v>418</v>
      </c>
      <c r="G1401" s="158">
        <v>0.18726000000000001</v>
      </c>
      <c r="H1401" s="159">
        <v>0</v>
      </c>
      <c r="I1401" s="159">
        <v>0</v>
      </c>
      <c r="J1401" s="158">
        <v>0.18726000000000001</v>
      </c>
      <c r="K1401" s="157" t="s">
        <v>408</v>
      </c>
    </row>
    <row r="1402" spans="1:11" s="58" customFormat="1" ht="14.85" customHeight="1" x14ac:dyDescent="0.15">
      <c r="A1402" s="154">
        <v>-395838</v>
      </c>
      <c r="B1402" s="155">
        <v>163</v>
      </c>
      <c r="C1402" s="154">
        <v>264</v>
      </c>
      <c r="D1402" s="156" t="s">
        <v>421</v>
      </c>
      <c r="E1402" s="157" t="s">
        <v>417</v>
      </c>
      <c r="F1402" s="157" t="s">
        <v>407</v>
      </c>
      <c r="G1402" s="158">
        <v>0</v>
      </c>
      <c r="H1402" s="159">
        <v>0</v>
      </c>
      <c r="I1402" s="159">
        <v>0</v>
      </c>
      <c r="J1402" s="158">
        <v>0</v>
      </c>
      <c r="K1402" s="157" t="s">
        <v>411</v>
      </c>
    </row>
    <row r="1403" spans="1:11" s="58" customFormat="1" ht="14.85" customHeight="1" x14ac:dyDescent="0.15">
      <c r="A1403" s="154">
        <v>-395838</v>
      </c>
      <c r="B1403" s="155">
        <v>163</v>
      </c>
      <c r="C1403" s="154">
        <v>264</v>
      </c>
      <c r="D1403" s="156" t="s">
        <v>421</v>
      </c>
      <c r="E1403" s="157" t="s">
        <v>419</v>
      </c>
      <c r="F1403" s="157" t="s">
        <v>414</v>
      </c>
      <c r="G1403" s="158">
        <v>46.188139999999997</v>
      </c>
      <c r="H1403" s="159">
        <v>0</v>
      </c>
      <c r="I1403" s="159">
        <v>0</v>
      </c>
      <c r="J1403" s="158">
        <v>77.436199999999999</v>
      </c>
      <c r="K1403" s="157" t="s">
        <v>411</v>
      </c>
    </row>
    <row r="1404" spans="1:11" s="58" customFormat="1" ht="14.85" customHeight="1" x14ac:dyDescent="0.15">
      <c r="A1404" s="154">
        <v>-395838</v>
      </c>
      <c r="B1404" s="155">
        <v>163</v>
      </c>
      <c r="C1404" s="154">
        <v>264</v>
      </c>
      <c r="D1404" s="156" t="s">
        <v>421</v>
      </c>
      <c r="E1404" s="157" t="s">
        <v>419</v>
      </c>
      <c r="F1404" s="157" t="s">
        <v>414</v>
      </c>
      <c r="G1404" s="158">
        <v>-11.039429999999999</v>
      </c>
      <c r="H1404" s="159">
        <v>0</v>
      </c>
      <c r="I1404" s="159">
        <v>0</v>
      </c>
      <c r="J1404" s="158">
        <v>12.43421</v>
      </c>
      <c r="K1404" s="157" t="s">
        <v>408</v>
      </c>
    </row>
    <row r="1405" spans="1:11" s="58" customFormat="1" ht="14.85" customHeight="1" x14ac:dyDescent="0.15">
      <c r="A1405" s="154">
        <v>-395836</v>
      </c>
      <c r="B1405" s="155">
        <v>164</v>
      </c>
      <c r="C1405" s="154">
        <v>264</v>
      </c>
      <c r="D1405" s="156" t="s">
        <v>421</v>
      </c>
      <c r="E1405" s="157" t="s">
        <v>412</v>
      </c>
      <c r="F1405" s="157" t="s">
        <v>407</v>
      </c>
      <c r="G1405" s="158">
        <v>-8.4606600000000007</v>
      </c>
      <c r="H1405" s="159">
        <v>6</v>
      </c>
      <c r="I1405" s="159">
        <v>7</v>
      </c>
      <c r="J1405" s="158">
        <v>1.7568999999999999</v>
      </c>
      <c r="K1405" s="157" t="s">
        <v>408</v>
      </c>
    </row>
    <row r="1406" spans="1:11" s="58" customFormat="1" ht="14.85" customHeight="1" x14ac:dyDescent="0.15">
      <c r="A1406" s="154">
        <v>-395836</v>
      </c>
      <c r="B1406" s="155">
        <v>164</v>
      </c>
      <c r="C1406" s="154">
        <v>264</v>
      </c>
      <c r="D1406" s="156" t="s">
        <v>421</v>
      </c>
      <c r="E1406" s="157" t="s">
        <v>412</v>
      </c>
      <c r="F1406" s="157" t="s">
        <v>413</v>
      </c>
      <c r="G1406" s="158">
        <v>-35.991790000000002</v>
      </c>
      <c r="H1406" s="159">
        <v>2</v>
      </c>
      <c r="I1406" s="159">
        <v>2</v>
      </c>
      <c r="J1406" s="158">
        <v>150.97577000000001</v>
      </c>
      <c r="K1406" s="157" t="s">
        <v>408</v>
      </c>
    </row>
    <row r="1407" spans="1:11" s="58" customFormat="1" ht="14.85" customHeight="1" x14ac:dyDescent="0.15">
      <c r="A1407" s="154">
        <v>-395836</v>
      </c>
      <c r="B1407" s="155">
        <v>164</v>
      </c>
      <c r="C1407" s="154">
        <v>264</v>
      </c>
      <c r="D1407" s="156" t="s">
        <v>421</v>
      </c>
      <c r="E1407" s="157" t="s">
        <v>412</v>
      </c>
      <c r="F1407" s="157" t="s">
        <v>414</v>
      </c>
      <c r="G1407" s="158">
        <v>-10.220039999999999</v>
      </c>
      <c r="H1407" s="159">
        <v>-1</v>
      </c>
      <c r="I1407" s="159">
        <v>1</v>
      </c>
      <c r="J1407" s="158">
        <v>21.969799999999999</v>
      </c>
      <c r="K1407" s="157" t="s">
        <v>411</v>
      </c>
    </row>
    <row r="1408" spans="1:11" s="58" customFormat="1" ht="14.85" customHeight="1" x14ac:dyDescent="0.15">
      <c r="A1408" s="154">
        <v>-395836</v>
      </c>
      <c r="B1408" s="155">
        <v>164</v>
      </c>
      <c r="C1408" s="154">
        <v>264</v>
      </c>
      <c r="D1408" s="156" t="s">
        <v>421</v>
      </c>
      <c r="E1408" s="157" t="s">
        <v>412</v>
      </c>
      <c r="F1408" s="157" t="s">
        <v>414</v>
      </c>
      <c r="G1408" s="158">
        <v>20.635000000000002</v>
      </c>
      <c r="H1408" s="159">
        <v>-1</v>
      </c>
      <c r="I1408" s="159">
        <v>0</v>
      </c>
      <c r="J1408" s="158">
        <v>28.582450000000001</v>
      </c>
      <c r="K1408" s="157" t="s">
        <v>408</v>
      </c>
    </row>
    <row r="1409" spans="1:11" s="58" customFormat="1" ht="14.85" customHeight="1" x14ac:dyDescent="0.15">
      <c r="A1409" s="154">
        <v>-395836</v>
      </c>
      <c r="B1409" s="155">
        <v>164</v>
      </c>
      <c r="C1409" s="154">
        <v>264</v>
      </c>
      <c r="D1409" s="156" t="s">
        <v>421</v>
      </c>
      <c r="E1409" s="157" t="s">
        <v>412</v>
      </c>
      <c r="F1409" s="157" t="s">
        <v>415</v>
      </c>
      <c r="G1409" s="158">
        <v>-1</v>
      </c>
      <c r="H1409" s="159">
        <v>0</v>
      </c>
      <c r="I1409" s="159">
        <v>0</v>
      </c>
      <c r="J1409" s="158">
        <v>0</v>
      </c>
      <c r="K1409" s="157" t="s">
        <v>411</v>
      </c>
    </row>
    <row r="1410" spans="1:11" s="58" customFormat="1" ht="14.85" customHeight="1" x14ac:dyDescent="0.15">
      <c r="A1410" s="154">
        <v>-395836</v>
      </c>
      <c r="B1410" s="155">
        <v>164</v>
      </c>
      <c r="C1410" s="154">
        <v>264</v>
      </c>
      <c r="D1410" s="156" t="s">
        <v>421</v>
      </c>
      <c r="E1410" s="157" t="s">
        <v>412</v>
      </c>
      <c r="F1410" s="157" t="s">
        <v>415</v>
      </c>
      <c r="G1410" s="158">
        <v>-20.62</v>
      </c>
      <c r="H1410" s="159">
        <v>0</v>
      </c>
      <c r="I1410" s="159">
        <v>0</v>
      </c>
      <c r="J1410" s="158">
        <v>0.42</v>
      </c>
      <c r="K1410" s="157" t="s">
        <v>408</v>
      </c>
    </row>
    <row r="1411" spans="1:11" s="58" customFormat="1" ht="14.85" customHeight="1" x14ac:dyDescent="0.15">
      <c r="A1411" s="154">
        <v>-395836</v>
      </c>
      <c r="B1411" s="155">
        <v>164</v>
      </c>
      <c r="C1411" s="154">
        <v>264</v>
      </c>
      <c r="D1411" s="156" t="s">
        <v>421</v>
      </c>
      <c r="E1411" s="157" t="s">
        <v>412</v>
      </c>
      <c r="F1411" s="157" t="s">
        <v>416</v>
      </c>
      <c r="G1411" s="158">
        <v>-63.385980000000004</v>
      </c>
      <c r="H1411" s="159">
        <v>-1</v>
      </c>
      <c r="I1411" s="159">
        <v>0</v>
      </c>
      <c r="J1411" s="158">
        <v>2.2404799999999998</v>
      </c>
      <c r="K1411" s="157" t="s">
        <v>411</v>
      </c>
    </row>
    <row r="1412" spans="1:11" s="58" customFormat="1" ht="14.85" customHeight="1" x14ac:dyDescent="0.15">
      <c r="A1412" s="154">
        <v>-395836</v>
      </c>
      <c r="B1412" s="155">
        <v>164</v>
      </c>
      <c r="C1412" s="154">
        <v>264</v>
      </c>
      <c r="D1412" s="156" t="s">
        <v>421</v>
      </c>
      <c r="E1412" s="157" t="s">
        <v>412</v>
      </c>
      <c r="F1412" s="157" t="s">
        <v>416</v>
      </c>
      <c r="G1412" s="158">
        <v>29.453150000000001</v>
      </c>
      <c r="H1412" s="159">
        <v>1</v>
      </c>
      <c r="I1412" s="159">
        <v>1</v>
      </c>
      <c r="J1412" s="158">
        <v>29.453150000000001</v>
      </c>
      <c r="K1412" s="157" t="s">
        <v>408</v>
      </c>
    </row>
    <row r="1413" spans="1:11" s="58" customFormat="1" ht="14.85" customHeight="1" x14ac:dyDescent="0.15">
      <c r="A1413" s="154">
        <v>-395836</v>
      </c>
      <c r="B1413" s="155">
        <v>164</v>
      </c>
      <c r="C1413" s="154">
        <v>264</v>
      </c>
      <c r="D1413" s="156" t="s">
        <v>421</v>
      </c>
      <c r="E1413" s="157" t="s">
        <v>417</v>
      </c>
      <c r="F1413" s="157" t="s">
        <v>418</v>
      </c>
      <c r="G1413" s="158">
        <v>-9.64</v>
      </c>
      <c r="H1413" s="159">
        <v>0</v>
      </c>
      <c r="I1413" s="159">
        <v>0</v>
      </c>
      <c r="J1413" s="158">
        <v>0.36</v>
      </c>
      <c r="K1413" s="157" t="s">
        <v>411</v>
      </c>
    </row>
    <row r="1414" spans="1:11" s="58" customFormat="1" ht="14.85" customHeight="1" x14ac:dyDescent="0.15">
      <c r="A1414" s="154">
        <v>-395836</v>
      </c>
      <c r="B1414" s="155">
        <v>164</v>
      </c>
      <c r="C1414" s="154">
        <v>264</v>
      </c>
      <c r="D1414" s="156" t="s">
        <v>421</v>
      </c>
      <c r="E1414" s="157" t="s">
        <v>417</v>
      </c>
      <c r="F1414" s="157" t="s">
        <v>418</v>
      </c>
      <c r="G1414" s="158">
        <v>2.82</v>
      </c>
      <c r="H1414" s="159">
        <v>0</v>
      </c>
      <c r="I1414" s="159">
        <v>0</v>
      </c>
      <c r="J1414" s="158">
        <v>2.82</v>
      </c>
      <c r="K1414" s="157" t="s">
        <v>408</v>
      </c>
    </row>
    <row r="1415" spans="1:11" s="58" customFormat="1" ht="14.85" customHeight="1" x14ac:dyDescent="0.15">
      <c r="A1415" s="154">
        <v>-395836</v>
      </c>
      <c r="B1415" s="155">
        <v>164</v>
      </c>
      <c r="C1415" s="154">
        <v>264</v>
      </c>
      <c r="D1415" s="156" t="s">
        <v>421</v>
      </c>
      <c r="E1415" s="157" t="s">
        <v>417</v>
      </c>
      <c r="F1415" s="157" t="s">
        <v>407</v>
      </c>
      <c r="G1415" s="158">
        <v>0.78213999999999995</v>
      </c>
      <c r="H1415" s="159">
        <v>0</v>
      </c>
      <c r="I1415" s="159">
        <v>0</v>
      </c>
      <c r="J1415" s="158">
        <v>2.9266299999999998</v>
      </c>
      <c r="K1415" s="157" t="s">
        <v>411</v>
      </c>
    </row>
    <row r="1416" spans="1:11" s="58" customFormat="1" ht="14.85" customHeight="1" x14ac:dyDescent="0.15">
      <c r="A1416" s="154">
        <v>-395836</v>
      </c>
      <c r="B1416" s="155">
        <v>164</v>
      </c>
      <c r="C1416" s="154">
        <v>264</v>
      </c>
      <c r="D1416" s="156" t="s">
        <v>421</v>
      </c>
      <c r="E1416" s="157" t="s">
        <v>417</v>
      </c>
      <c r="F1416" s="157" t="s">
        <v>407</v>
      </c>
      <c r="G1416" s="158">
        <v>3.9517699999999998</v>
      </c>
      <c r="H1416" s="159">
        <v>0</v>
      </c>
      <c r="I1416" s="159">
        <v>0</v>
      </c>
      <c r="J1416" s="158">
        <v>13.792289999999999</v>
      </c>
      <c r="K1416" s="157" t="s">
        <v>408</v>
      </c>
    </row>
    <row r="1417" spans="1:11" s="58" customFormat="1" ht="14.85" customHeight="1" x14ac:dyDescent="0.15">
      <c r="A1417" s="154">
        <v>-395836</v>
      </c>
      <c r="B1417" s="155">
        <v>164</v>
      </c>
      <c r="C1417" s="154">
        <v>264</v>
      </c>
      <c r="D1417" s="156" t="s">
        <v>421</v>
      </c>
      <c r="E1417" s="157" t="s">
        <v>419</v>
      </c>
      <c r="F1417" s="157" t="s">
        <v>414</v>
      </c>
      <c r="G1417" s="158">
        <v>58.540129999999998</v>
      </c>
      <c r="H1417" s="159">
        <v>0</v>
      </c>
      <c r="I1417" s="159">
        <v>0</v>
      </c>
      <c r="J1417" s="158">
        <v>135.43086</v>
      </c>
      <c r="K1417" s="157" t="s">
        <v>411</v>
      </c>
    </row>
    <row r="1418" spans="1:11" s="58" customFormat="1" ht="14.85" customHeight="1" x14ac:dyDescent="0.15">
      <c r="A1418" s="154">
        <v>-395836</v>
      </c>
      <c r="B1418" s="155">
        <v>164</v>
      </c>
      <c r="C1418" s="154">
        <v>264</v>
      </c>
      <c r="D1418" s="156" t="s">
        <v>421</v>
      </c>
      <c r="E1418" s="157" t="s">
        <v>419</v>
      </c>
      <c r="F1418" s="157" t="s">
        <v>414</v>
      </c>
      <c r="G1418" s="158">
        <v>64.802250000000001</v>
      </c>
      <c r="H1418" s="159">
        <v>-1</v>
      </c>
      <c r="I1418" s="159">
        <v>0</v>
      </c>
      <c r="J1418" s="158">
        <v>98.144409999999993</v>
      </c>
      <c r="K1418" s="157" t="s">
        <v>408</v>
      </c>
    </row>
    <row r="1419" spans="1:11" s="58" customFormat="1" ht="14.85" customHeight="1" x14ac:dyDescent="0.15">
      <c r="A1419" s="154">
        <v>-395836</v>
      </c>
      <c r="B1419" s="155">
        <v>167</v>
      </c>
      <c r="C1419" s="154">
        <v>264</v>
      </c>
      <c r="D1419" s="156" t="s">
        <v>421</v>
      </c>
      <c r="E1419" s="157" t="s">
        <v>412</v>
      </c>
      <c r="F1419" s="157" t="s">
        <v>407</v>
      </c>
      <c r="G1419" s="158">
        <v>-2.6103499999999999</v>
      </c>
      <c r="H1419" s="159">
        <v>-1</v>
      </c>
      <c r="I1419" s="159">
        <v>1</v>
      </c>
      <c r="J1419" s="158">
        <v>4.8760000000000003</v>
      </c>
      <c r="K1419" s="157" t="s">
        <v>408</v>
      </c>
    </row>
    <row r="1420" spans="1:11" s="58" customFormat="1" ht="14.85" customHeight="1" x14ac:dyDescent="0.15">
      <c r="A1420" s="154">
        <v>-395836</v>
      </c>
      <c r="B1420" s="155">
        <v>167</v>
      </c>
      <c r="C1420" s="154">
        <v>264</v>
      </c>
      <c r="D1420" s="156" t="s">
        <v>421</v>
      </c>
      <c r="E1420" s="157" t="s">
        <v>412</v>
      </c>
      <c r="F1420" s="157" t="s">
        <v>413</v>
      </c>
      <c r="G1420" s="158">
        <v>68.699290000000005</v>
      </c>
      <c r="H1420" s="159">
        <v>2</v>
      </c>
      <c r="I1420" s="159">
        <v>2</v>
      </c>
      <c r="J1420" s="158">
        <v>89.953900000000004</v>
      </c>
      <c r="K1420" s="157" t="s">
        <v>408</v>
      </c>
    </row>
    <row r="1421" spans="1:11" s="58" customFormat="1" ht="14.85" customHeight="1" x14ac:dyDescent="0.15">
      <c r="A1421" s="154">
        <v>-395836</v>
      </c>
      <c r="B1421" s="155">
        <v>167</v>
      </c>
      <c r="C1421" s="154">
        <v>264</v>
      </c>
      <c r="D1421" s="156" t="s">
        <v>421</v>
      </c>
      <c r="E1421" s="157" t="s">
        <v>412</v>
      </c>
      <c r="F1421" s="157" t="s">
        <v>414</v>
      </c>
      <c r="G1421" s="158">
        <v>-6.2909199999999998</v>
      </c>
      <c r="H1421" s="159">
        <v>-2</v>
      </c>
      <c r="I1421" s="159">
        <v>0</v>
      </c>
      <c r="J1421" s="158">
        <v>0.49668000000000001</v>
      </c>
      <c r="K1421" s="157" t="s">
        <v>411</v>
      </c>
    </row>
    <row r="1422" spans="1:11" s="58" customFormat="1" ht="14.85" customHeight="1" x14ac:dyDescent="0.15">
      <c r="A1422" s="154">
        <v>-395836</v>
      </c>
      <c r="B1422" s="155">
        <v>167</v>
      </c>
      <c r="C1422" s="154">
        <v>264</v>
      </c>
      <c r="D1422" s="156" t="s">
        <v>421</v>
      </c>
      <c r="E1422" s="157" t="s">
        <v>412</v>
      </c>
      <c r="F1422" s="157" t="s">
        <v>414</v>
      </c>
      <c r="G1422" s="158">
        <v>9.2801100000000005</v>
      </c>
      <c r="H1422" s="159">
        <v>-2</v>
      </c>
      <c r="I1422" s="159">
        <v>0</v>
      </c>
      <c r="J1422" s="158">
        <v>58.87585</v>
      </c>
      <c r="K1422" s="157" t="s">
        <v>408</v>
      </c>
    </row>
    <row r="1423" spans="1:11" s="58" customFormat="1" ht="14.85" customHeight="1" x14ac:dyDescent="0.15">
      <c r="A1423" s="154">
        <v>-395836</v>
      </c>
      <c r="B1423" s="155">
        <v>167</v>
      </c>
      <c r="C1423" s="154">
        <v>264</v>
      </c>
      <c r="D1423" s="156" t="s">
        <v>421</v>
      </c>
      <c r="E1423" s="157" t="s">
        <v>412</v>
      </c>
      <c r="F1423" s="157" t="s">
        <v>415</v>
      </c>
      <c r="G1423" s="158">
        <v>0.34</v>
      </c>
      <c r="H1423" s="159">
        <v>0</v>
      </c>
      <c r="I1423" s="159">
        <v>0</v>
      </c>
      <c r="J1423" s="158">
        <v>0.34</v>
      </c>
      <c r="K1423" s="157" t="s">
        <v>411</v>
      </c>
    </row>
    <row r="1424" spans="1:11" s="58" customFormat="1" ht="14.85" customHeight="1" x14ac:dyDescent="0.15">
      <c r="A1424" s="154">
        <v>-395836</v>
      </c>
      <c r="B1424" s="155">
        <v>167</v>
      </c>
      <c r="C1424" s="154">
        <v>264</v>
      </c>
      <c r="D1424" s="156" t="s">
        <v>421</v>
      </c>
      <c r="E1424" s="157" t="s">
        <v>412</v>
      </c>
      <c r="F1424" s="157" t="s">
        <v>415</v>
      </c>
      <c r="G1424" s="158">
        <v>14.76</v>
      </c>
      <c r="H1424" s="159">
        <v>0</v>
      </c>
      <c r="I1424" s="159">
        <v>0</v>
      </c>
      <c r="J1424" s="158">
        <v>24.22</v>
      </c>
      <c r="K1424" s="157" t="s">
        <v>408</v>
      </c>
    </row>
    <row r="1425" spans="1:11" s="58" customFormat="1" ht="14.85" customHeight="1" x14ac:dyDescent="0.15">
      <c r="A1425" s="154">
        <v>-395836</v>
      </c>
      <c r="B1425" s="155">
        <v>167</v>
      </c>
      <c r="C1425" s="154">
        <v>264</v>
      </c>
      <c r="D1425" s="156" t="s">
        <v>421</v>
      </c>
      <c r="E1425" s="157" t="s">
        <v>412</v>
      </c>
      <c r="F1425" s="157" t="s">
        <v>416</v>
      </c>
      <c r="G1425" s="158">
        <v>0.54</v>
      </c>
      <c r="H1425" s="159">
        <v>0</v>
      </c>
      <c r="I1425" s="159">
        <v>0</v>
      </c>
      <c r="J1425" s="158">
        <v>0.54</v>
      </c>
      <c r="K1425" s="157" t="s">
        <v>411</v>
      </c>
    </row>
    <row r="1426" spans="1:11" s="58" customFormat="1" ht="14.85" customHeight="1" x14ac:dyDescent="0.15">
      <c r="A1426" s="154">
        <v>-395836</v>
      </c>
      <c r="B1426" s="155">
        <v>167</v>
      </c>
      <c r="C1426" s="154">
        <v>264</v>
      </c>
      <c r="D1426" s="156" t="s">
        <v>421</v>
      </c>
      <c r="E1426" s="157" t="s">
        <v>412</v>
      </c>
      <c r="F1426" s="157" t="s">
        <v>416</v>
      </c>
      <c r="G1426" s="158">
        <v>-8.1828000000000003</v>
      </c>
      <c r="H1426" s="159">
        <v>-2</v>
      </c>
      <c r="I1426" s="159">
        <v>1</v>
      </c>
      <c r="J1426" s="158">
        <v>8.9903600000000008</v>
      </c>
      <c r="K1426" s="157" t="s">
        <v>408</v>
      </c>
    </row>
    <row r="1427" spans="1:11" s="58" customFormat="1" ht="14.85" customHeight="1" x14ac:dyDescent="0.15">
      <c r="A1427" s="154">
        <v>-395836</v>
      </c>
      <c r="B1427" s="155">
        <v>167</v>
      </c>
      <c r="C1427" s="154">
        <v>264</v>
      </c>
      <c r="D1427" s="156" t="s">
        <v>421</v>
      </c>
      <c r="E1427" s="157" t="s">
        <v>417</v>
      </c>
      <c r="F1427" s="157" t="s">
        <v>418</v>
      </c>
      <c r="G1427" s="158">
        <v>5.45</v>
      </c>
      <c r="H1427" s="159">
        <v>0</v>
      </c>
      <c r="I1427" s="159">
        <v>0</v>
      </c>
      <c r="J1427" s="158">
        <v>7.95</v>
      </c>
      <c r="K1427" s="157" t="s">
        <v>411</v>
      </c>
    </row>
    <row r="1428" spans="1:11" s="58" customFormat="1" ht="14.85" customHeight="1" x14ac:dyDescent="0.15">
      <c r="A1428" s="154">
        <v>-395836</v>
      </c>
      <c r="B1428" s="155">
        <v>167</v>
      </c>
      <c r="C1428" s="154">
        <v>264</v>
      </c>
      <c r="D1428" s="156" t="s">
        <v>421</v>
      </c>
      <c r="E1428" s="157" t="s">
        <v>417</v>
      </c>
      <c r="F1428" s="157" t="s">
        <v>418</v>
      </c>
      <c r="G1428" s="158">
        <v>-0.83</v>
      </c>
      <c r="H1428" s="159">
        <v>1</v>
      </c>
      <c r="I1428" s="159">
        <v>1</v>
      </c>
      <c r="J1428" s="158">
        <v>3.47</v>
      </c>
      <c r="K1428" s="157" t="s">
        <v>408</v>
      </c>
    </row>
    <row r="1429" spans="1:11" s="58" customFormat="1" ht="14.85" customHeight="1" x14ac:dyDescent="0.15">
      <c r="A1429" s="154">
        <v>-395836</v>
      </c>
      <c r="B1429" s="155">
        <v>167</v>
      </c>
      <c r="C1429" s="154">
        <v>264</v>
      </c>
      <c r="D1429" s="156" t="s">
        <v>421</v>
      </c>
      <c r="E1429" s="157" t="s">
        <v>417</v>
      </c>
      <c r="F1429" s="157" t="s">
        <v>407</v>
      </c>
      <c r="G1429" s="158">
        <v>2.8459999999999999E-2</v>
      </c>
      <c r="H1429" s="159">
        <v>0</v>
      </c>
      <c r="I1429" s="159">
        <v>0</v>
      </c>
      <c r="J1429" s="158">
        <v>0.36846000000000001</v>
      </c>
      <c r="K1429" s="157" t="s">
        <v>411</v>
      </c>
    </row>
    <row r="1430" spans="1:11" s="58" customFormat="1" ht="14.85" customHeight="1" x14ac:dyDescent="0.15">
      <c r="A1430" s="154">
        <v>-395836</v>
      </c>
      <c r="B1430" s="155">
        <v>167</v>
      </c>
      <c r="C1430" s="154">
        <v>264</v>
      </c>
      <c r="D1430" s="156" t="s">
        <v>421</v>
      </c>
      <c r="E1430" s="157" t="s">
        <v>417</v>
      </c>
      <c r="F1430" s="157" t="s">
        <v>407</v>
      </c>
      <c r="G1430" s="158">
        <v>-18.227540000000001</v>
      </c>
      <c r="H1430" s="159">
        <v>-2</v>
      </c>
      <c r="I1430" s="159">
        <v>0</v>
      </c>
      <c r="J1430" s="158">
        <v>10.66385</v>
      </c>
      <c r="K1430" s="157" t="s">
        <v>408</v>
      </c>
    </row>
    <row r="1431" spans="1:11" s="58" customFormat="1" ht="14.85" customHeight="1" x14ac:dyDescent="0.15">
      <c r="A1431" s="154">
        <v>-395836</v>
      </c>
      <c r="B1431" s="155">
        <v>167</v>
      </c>
      <c r="C1431" s="154">
        <v>264</v>
      </c>
      <c r="D1431" s="156" t="s">
        <v>421</v>
      </c>
      <c r="E1431" s="157" t="s">
        <v>419</v>
      </c>
      <c r="F1431" s="157" t="s">
        <v>414</v>
      </c>
      <c r="G1431" s="158">
        <v>-20.207360000000001</v>
      </c>
      <c r="H1431" s="159">
        <v>0</v>
      </c>
      <c r="I1431" s="159">
        <v>0</v>
      </c>
      <c r="J1431" s="158">
        <v>3.60764</v>
      </c>
      <c r="K1431" s="157" t="s">
        <v>411</v>
      </c>
    </row>
    <row r="1432" spans="1:11" s="58" customFormat="1" ht="14.85" customHeight="1" x14ac:dyDescent="0.15">
      <c r="A1432" s="154">
        <v>-395836</v>
      </c>
      <c r="B1432" s="155">
        <v>167</v>
      </c>
      <c r="C1432" s="154">
        <v>264</v>
      </c>
      <c r="D1432" s="156" t="s">
        <v>421</v>
      </c>
      <c r="E1432" s="157" t="s">
        <v>419</v>
      </c>
      <c r="F1432" s="157" t="s">
        <v>414</v>
      </c>
      <c r="G1432" s="158">
        <v>-39.937750000000001</v>
      </c>
      <c r="H1432" s="159">
        <v>0</v>
      </c>
      <c r="I1432" s="159">
        <v>0</v>
      </c>
      <c r="J1432" s="158">
        <v>103.04826</v>
      </c>
      <c r="K1432" s="157" t="s">
        <v>408</v>
      </c>
    </row>
    <row r="1433" spans="1:11" s="58" customFormat="1" ht="14.85" customHeight="1" x14ac:dyDescent="0.15">
      <c r="A1433" s="154">
        <v>-395831</v>
      </c>
      <c r="B1433" s="155">
        <v>169</v>
      </c>
      <c r="C1433" s="154">
        <v>264</v>
      </c>
      <c r="D1433" s="156" t="s">
        <v>421</v>
      </c>
      <c r="E1433" s="157" t="s">
        <v>412</v>
      </c>
      <c r="F1433" s="157" t="s">
        <v>407</v>
      </c>
      <c r="G1433" s="158">
        <v>-61.594230000000003</v>
      </c>
      <c r="H1433" s="159">
        <v>-3</v>
      </c>
      <c r="I1433" s="159">
        <v>0</v>
      </c>
      <c r="J1433" s="158">
        <v>24.367419999999999</v>
      </c>
      <c r="K1433" s="157" t="s">
        <v>411</v>
      </c>
    </row>
    <row r="1434" spans="1:11" s="58" customFormat="1" ht="14.85" customHeight="1" x14ac:dyDescent="0.15">
      <c r="A1434" s="154">
        <v>-395831</v>
      </c>
      <c r="B1434" s="155">
        <v>169</v>
      </c>
      <c r="C1434" s="154">
        <v>264</v>
      </c>
      <c r="D1434" s="156" t="s">
        <v>421</v>
      </c>
      <c r="E1434" s="157" t="s">
        <v>412</v>
      </c>
      <c r="F1434" s="157" t="s">
        <v>407</v>
      </c>
      <c r="G1434" s="158">
        <v>-4.3664800000000001</v>
      </c>
      <c r="H1434" s="159">
        <v>-4</v>
      </c>
      <c r="I1434" s="159">
        <v>0</v>
      </c>
      <c r="J1434" s="158">
        <v>0.41320000000000001</v>
      </c>
      <c r="K1434" s="157" t="s">
        <v>408</v>
      </c>
    </row>
    <row r="1435" spans="1:11" s="58" customFormat="1" ht="14.85" customHeight="1" x14ac:dyDescent="0.15">
      <c r="A1435" s="154">
        <v>-395831</v>
      </c>
      <c r="B1435" s="155">
        <v>169</v>
      </c>
      <c r="C1435" s="154">
        <v>264</v>
      </c>
      <c r="D1435" s="156" t="s">
        <v>421</v>
      </c>
      <c r="E1435" s="157" t="s">
        <v>412</v>
      </c>
      <c r="F1435" s="157" t="s">
        <v>413</v>
      </c>
      <c r="G1435" s="158">
        <v>-102.07025</v>
      </c>
      <c r="H1435" s="159">
        <v>-3</v>
      </c>
      <c r="I1435" s="159">
        <v>2</v>
      </c>
      <c r="J1435" s="158">
        <v>613.77737000000002</v>
      </c>
      <c r="K1435" s="157" t="s">
        <v>408</v>
      </c>
    </row>
    <row r="1436" spans="1:11" s="58" customFormat="1" ht="14.85" customHeight="1" x14ac:dyDescent="0.15">
      <c r="A1436" s="154">
        <v>-395831</v>
      </c>
      <c r="B1436" s="155">
        <v>169</v>
      </c>
      <c r="C1436" s="154">
        <v>264</v>
      </c>
      <c r="D1436" s="156" t="s">
        <v>421</v>
      </c>
      <c r="E1436" s="157" t="s">
        <v>412</v>
      </c>
      <c r="F1436" s="157" t="s">
        <v>414</v>
      </c>
      <c r="G1436" s="158">
        <v>3.9727700000000001</v>
      </c>
      <c r="H1436" s="159">
        <v>-9</v>
      </c>
      <c r="I1436" s="159">
        <v>1</v>
      </c>
      <c r="J1436" s="158">
        <v>87.430149999999998</v>
      </c>
      <c r="K1436" s="157" t="s">
        <v>411</v>
      </c>
    </row>
    <row r="1437" spans="1:11" s="58" customFormat="1" ht="14.85" customHeight="1" x14ac:dyDescent="0.15">
      <c r="A1437" s="154">
        <v>-395831</v>
      </c>
      <c r="B1437" s="155">
        <v>169</v>
      </c>
      <c r="C1437" s="154">
        <v>264</v>
      </c>
      <c r="D1437" s="156" t="s">
        <v>421</v>
      </c>
      <c r="E1437" s="157" t="s">
        <v>412</v>
      </c>
      <c r="F1437" s="157" t="s">
        <v>414</v>
      </c>
      <c r="G1437" s="158">
        <v>-9.7619500000000006</v>
      </c>
      <c r="H1437" s="159">
        <v>-5</v>
      </c>
      <c r="I1437" s="159">
        <v>2</v>
      </c>
      <c r="J1437" s="158">
        <v>124.06404999999999</v>
      </c>
      <c r="K1437" s="157" t="s">
        <v>408</v>
      </c>
    </row>
    <row r="1438" spans="1:11" s="58" customFormat="1" ht="14.85" customHeight="1" x14ac:dyDescent="0.15">
      <c r="A1438" s="154">
        <v>-395831</v>
      </c>
      <c r="B1438" s="155">
        <v>169</v>
      </c>
      <c r="C1438" s="154">
        <v>264</v>
      </c>
      <c r="D1438" s="156" t="s">
        <v>421</v>
      </c>
      <c r="E1438" s="157" t="s">
        <v>412</v>
      </c>
      <c r="F1438" s="157" t="s">
        <v>415</v>
      </c>
      <c r="G1438" s="158">
        <v>0.88</v>
      </c>
      <c r="H1438" s="159">
        <v>0</v>
      </c>
      <c r="I1438" s="159">
        <v>0</v>
      </c>
      <c r="J1438" s="158">
        <v>0.88</v>
      </c>
      <c r="K1438" s="157" t="s">
        <v>411</v>
      </c>
    </row>
    <row r="1439" spans="1:11" s="58" customFormat="1" ht="14.85" customHeight="1" x14ac:dyDescent="0.15">
      <c r="A1439" s="154">
        <v>-395831</v>
      </c>
      <c r="B1439" s="155">
        <v>169</v>
      </c>
      <c r="C1439" s="154">
        <v>264</v>
      </c>
      <c r="D1439" s="156" t="s">
        <v>421</v>
      </c>
      <c r="E1439" s="157" t="s">
        <v>412</v>
      </c>
      <c r="F1439" s="157" t="s">
        <v>415</v>
      </c>
      <c r="G1439" s="158">
        <v>-80.5</v>
      </c>
      <c r="H1439" s="159">
        <v>0</v>
      </c>
      <c r="I1439" s="159">
        <v>0</v>
      </c>
      <c r="J1439" s="158">
        <v>1.48</v>
      </c>
      <c r="K1439" s="157" t="s">
        <v>408</v>
      </c>
    </row>
    <row r="1440" spans="1:11" s="58" customFormat="1" ht="14.85" customHeight="1" x14ac:dyDescent="0.15">
      <c r="A1440" s="154">
        <v>-395831</v>
      </c>
      <c r="B1440" s="155">
        <v>169</v>
      </c>
      <c r="C1440" s="154">
        <v>264</v>
      </c>
      <c r="D1440" s="156" t="s">
        <v>421</v>
      </c>
      <c r="E1440" s="157" t="s">
        <v>412</v>
      </c>
      <c r="F1440" s="157" t="s">
        <v>416</v>
      </c>
      <c r="G1440" s="158">
        <v>-23.560120000000001</v>
      </c>
      <c r="H1440" s="159">
        <v>1</v>
      </c>
      <c r="I1440" s="159">
        <v>4</v>
      </c>
      <c r="J1440" s="158">
        <v>36.193080000000002</v>
      </c>
      <c r="K1440" s="157" t="s">
        <v>411</v>
      </c>
    </row>
    <row r="1441" spans="1:11" s="58" customFormat="1" ht="14.85" customHeight="1" x14ac:dyDescent="0.15">
      <c r="A1441" s="154">
        <v>-395831</v>
      </c>
      <c r="B1441" s="155">
        <v>169</v>
      </c>
      <c r="C1441" s="154">
        <v>264</v>
      </c>
      <c r="D1441" s="156" t="s">
        <v>421</v>
      </c>
      <c r="E1441" s="157" t="s">
        <v>412</v>
      </c>
      <c r="F1441" s="157" t="s">
        <v>416</v>
      </c>
      <c r="G1441" s="158">
        <v>-87.693119999999993</v>
      </c>
      <c r="H1441" s="159">
        <v>-5</v>
      </c>
      <c r="I1441" s="159">
        <v>0</v>
      </c>
      <c r="J1441" s="158">
        <v>17.34403</v>
      </c>
      <c r="K1441" s="157" t="s">
        <v>408</v>
      </c>
    </row>
    <row r="1442" spans="1:11" s="58" customFormat="1" ht="14.85" customHeight="1" x14ac:dyDescent="0.15">
      <c r="A1442" s="154">
        <v>-395831</v>
      </c>
      <c r="B1442" s="155">
        <v>169</v>
      </c>
      <c r="C1442" s="154">
        <v>264</v>
      </c>
      <c r="D1442" s="156" t="s">
        <v>421</v>
      </c>
      <c r="E1442" s="157" t="s">
        <v>417</v>
      </c>
      <c r="F1442" s="157" t="s">
        <v>418</v>
      </c>
      <c r="G1442" s="158">
        <v>-120.83888</v>
      </c>
      <c r="H1442" s="159">
        <v>0</v>
      </c>
      <c r="I1442" s="159">
        <v>0</v>
      </c>
      <c r="J1442" s="158">
        <v>14.8162</v>
      </c>
      <c r="K1442" s="157" t="s">
        <v>411</v>
      </c>
    </row>
    <row r="1443" spans="1:11" s="58" customFormat="1" ht="14.85" customHeight="1" x14ac:dyDescent="0.15">
      <c r="A1443" s="154">
        <v>-395831</v>
      </c>
      <c r="B1443" s="155">
        <v>169</v>
      </c>
      <c r="C1443" s="154">
        <v>264</v>
      </c>
      <c r="D1443" s="156" t="s">
        <v>421</v>
      </c>
      <c r="E1443" s="157" t="s">
        <v>417</v>
      </c>
      <c r="F1443" s="157" t="s">
        <v>418</v>
      </c>
      <c r="G1443" s="158">
        <v>105.35435</v>
      </c>
      <c r="H1443" s="159">
        <v>2</v>
      </c>
      <c r="I1443" s="159">
        <v>2</v>
      </c>
      <c r="J1443" s="158">
        <v>156.73962</v>
      </c>
      <c r="K1443" s="157" t="s">
        <v>408</v>
      </c>
    </row>
    <row r="1444" spans="1:11" s="58" customFormat="1" ht="14.85" customHeight="1" x14ac:dyDescent="0.15">
      <c r="A1444" s="154">
        <v>-395831</v>
      </c>
      <c r="B1444" s="155">
        <v>169</v>
      </c>
      <c r="C1444" s="154">
        <v>264</v>
      </c>
      <c r="D1444" s="156" t="s">
        <v>421</v>
      </c>
      <c r="E1444" s="157" t="s">
        <v>417</v>
      </c>
      <c r="F1444" s="157" t="s">
        <v>407</v>
      </c>
      <c r="G1444" s="158">
        <v>6.3821099999999999</v>
      </c>
      <c r="H1444" s="159">
        <v>2</v>
      </c>
      <c r="I1444" s="159">
        <v>2</v>
      </c>
      <c r="J1444" s="158">
        <v>13.6745</v>
      </c>
      <c r="K1444" s="157" t="s">
        <v>411</v>
      </c>
    </row>
    <row r="1445" spans="1:11" s="58" customFormat="1" ht="14.85" customHeight="1" x14ac:dyDescent="0.15">
      <c r="A1445" s="154">
        <v>-395831</v>
      </c>
      <c r="B1445" s="155">
        <v>169</v>
      </c>
      <c r="C1445" s="154">
        <v>264</v>
      </c>
      <c r="D1445" s="156" t="s">
        <v>421</v>
      </c>
      <c r="E1445" s="157" t="s">
        <v>417</v>
      </c>
      <c r="F1445" s="157" t="s">
        <v>407</v>
      </c>
      <c r="G1445" s="158">
        <v>3.1345900000000002</v>
      </c>
      <c r="H1445" s="159">
        <v>0</v>
      </c>
      <c r="I1445" s="159">
        <v>0</v>
      </c>
      <c r="J1445" s="158">
        <v>3.4131800000000001</v>
      </c>
      <c r="K1445" s="157" t="s">
        <v>408</v>
      </c>
    </row>
    <row r="1446" spans="1:11" s="58" customFormat="1" ht="14.85" customHeight="1" x14ac:dyDescent="0.15">
      <c r="A1446" s="154">
        <v>-395831</v>
      </c>
      <c r="B1446" s="155">
        <v>169</v>
      </c>
      <c r="C1446" s="154">
        <v>264</v>
      </c>
      <c r="D1446" s="156" t="s">
        <v>421</v>
      </c>
      <c r="E1446" s="157" t="s">
        <v>419</v>
      </c>
      <c r="F1446" s="157" t="s">
        <v>414</v>
      </c>
      <c r="G1446" s="158">
        <v>-75.404340000000005</v>
      </c>
      <c r="H1446" s="159">
        <v>-9</v>
      </c>
      <c r="I1446" s="159">
        <v>1</v>
      </c>
      <c r="J1446" s="158">
        <v>172.11002999999999</v>
      </c>
      <c r="K1446" s="157" t="s">
        <v>411</v>
      </c>
    </row>
    <row r="1447" spans="1:11" s="58" customFormat="1" ht="14.85" customHeight="1" x14ac:dyDescent="0.15">
      <c r="A1447" s="154">
        <v>-395831</v>
      </c>
      <c r="B1447" s="155">
        <v>169</v>
      </c>
      <c r="C1447" s="154">
        <v>264</v>
      </c>
      <c r="D1447" s="156" t="s">
        <v>421</v>
      </c>
      <c r="E1447" s="157" t="s">
        <v>419</v>
      </c>
      <c r="F1447" s="157" t="s">
        <v>414</v>
      </c>
      <c r="G1447" s="158">
        <v>-45.474400000000003</v>
      </c>
      <c r="H1447" s="159">
        <v>-1</v>
      </c>
      <c r="I1447" s="159">
        <v>0</v>
      </c>
      <c r="J1447" s="158">
        <v>170.48356999999999</v>
      </c>
      <c r="K1447" s="157" t="s">
        <v>408</v>
      </c>
    </row>
    <row r="1448" spans="1:11" s="58" customFormat="1" ht="14.85" customHeight="1" x14ac:dyDescent="0.15">
      <c r="A1448" s="154">
        <v>-395830</v>
      </c>
      <c r="B1448" s="155">
        <v>170</v>
      </c>
      <c r="C1448" s="154">
        <v>264</v>
      </c>
      <c r="D1448" s="156" t="s">
        <v>421</v>
      </c>
      <c r="E1448" s="157" t="s">
        <v>412</v>
      </c>
      <c r="F1448" s="157" t="s">
        <v>407</v>
      </c>
      <c r="G1448" s="158">
        <v>-8.6171399999999991</v>
      </c>
      <c r="H1448" s="159">
        <v>6</v>
      </c>
      <c r="I1448" s="159">
        <v>7</v>
      </c>
      <c r="J1448" s="158">
        <v>7.7234400000000001</v>
      </c>
      <c r="K1448" s="157" t="s">
        <v>411</v>
      </c>
    </row>
    <row r="1449" spans="1:11" s="58" customFormat="1" ht="14.85" customHeight="1" x14ac:dyDescent="0.15">
      <c r="A1449" s="154">
        <v>-395830</v>
      </c>
      <c r="B1449" s="155">
        <v>170</v>
      </c>
      <c r="C1449" s="154">
        <v>264</v>
      </c>
      <c r="D1449" s="156" t="s">
        <v>421</v>
      </c>
      <c r="E1449" s="157" t="s">
        <v>412</v>
      </c>
      <c r="F1449" s="157" t="s">
        <v>407</v>
      </c>
      <c r="G1449" s="158">
        <v>-178.59727000000001</v>
      </c>
      <c r="H1449" s="159">
        <v>-6</v>
      </c>
      <c r="I1449" s="159">
        <v>1</v>
      </c>
      <c r="J1449" s="158">
        <v>40.800510000000003</v>
      </c>
      <c r="K1449" s="157" t="s">
        <v>408</v>
      </c>
    </row>
    <row r="1450" spans="1:11" s="58" customFormat="1" ht="14.85" customHeight="1" x14ac:dyDescent="0.15">
      <c r="A1450" s="154">
        <v>-395830</v>
      </c>
      <c r="B1450" s="155">
        <v>170</v>
      </c>
      <c r="C1450" s="154">
        <v>264</v>
      </c>
      <c r="D1450" s="156" t="s">
        <v>421</v>
      </c>
      <c r="E1450" s="157" t="s">
        <v>412</v>
      </c>
      <c r="F1450" s="157" t="s">
        <v>413</v>
      </c>
      <c r="G1450" s="158">
        <v>-556.19509000000005</v>
      </c>
      <c r="H1450" s="159">
        <v>5</v>
      </c>
      <c r="I1450" s="159">
        <v>8</v>
      </c>
      <c r="J1450" s="158">
        <v>1299.2415000000001</v>
      </c>
      <c r="K1450" s="157" t="s">
        <v>408</v>
      </c>
    </row>
    <row r="1451" spans="1:11" s="58" customFormat="1" ht="14.85" customHeight="1" x14ac:dyDescent="0.15">
      <c r="A1451" s="154">
        <v>-395830</v>
      </c>
      <c r="B1451" s="155">
        <v>170</v>
      </c>
      <c r="C1451" s="154">
        <v>264</v>
      </c>
      <c r="D1451" s="156" t="s">
        <v>421</v>
      </c>
      <c r="E1451" s="157" t="s">
        <v>412</v>
      </c>
      <c r="F1451" s="157" t="s">
        <v>414</v>
      </c>
      <c r="G1451" s="158">
        <v>88.216319999999996</v>
      </c>
      <c r="H1451" s="159">
        <v>2</v>
      </c>
      <c r="I1451" s="159">
        <v>6</v>
      </c>
      <c r="J1451" s="158">
        <v>427.97836999999998</v>
      </c>
      <c r="K1451" s="157" t="s">
        <v>411</v>
      </c>
    </row>
    <row r="1452" spans="1:11" s="58" customFormat="1" ht="14.85" customHeight="1" x14ac:dyDescent="0.15">
      <c r="A1452" s="154">
        <v>-395830</v>
      </c>
      <c r="B1452" s="155">
        <v>170</v>
      </c>
      <c r="C1452" s="154">
        <v>264</v>
      </c>
      <c r="D1452" s="156" t="s">
        <v>421</v>
      </c>
      <c r="E1452" s="157" t="s">
        <v>412</v>
      </c>
      <c r="F1452" s="157" t="s">
        <v>414</v>
      </c>
      <c r="G1452" s="158">
        <v>-143.85375999999999</v>
      </c>
      <c r="H1452" s="159">
        <v>-9</v>
      </c>
      <c r="I1452" s="159">
        <v>0</v>
      </c>
      <c r="J1452" s="158">
        <v>145.23842999999999</v>
      </c>
      <c r="K1452" s="157" t="s">
        <v>408</v>
      </c>
    </row>
    <row r="1453" spans="1:11" s="58" customFormat="1" ht="14.85" customHeight="1" x14ac:dyDescent="0.15">
      <c r="A1453" s="154">
        <v>-395830</v>
      </c>
      <c r="B1453" s="155">
        <v>170</v>
      </c>
      <c r="C1453" s="154">
        <v>264</v>
      </c>
      <c r="D1453" s="156" t="s">
        <v>421</v>
      </c>
      <c r="E1453" s="157" t="s">
        <v>412</v>
      </c>
      <c r="F1453" s="157" t="s">
        <v>415</v>
      </c>
      <c r="G1453" s="158">
        <v>11.08</v>
      </c>
      <c r="H1453" s="159">
        <v>0</v>
      </c>
      <c r="I1453" s="159">
        <v>0</v>
      </c>
      <c r="J1453" s="158">
        <v>11.66</v>
      </c>
      <c r="K1453" s="157" t="s">
        <v>411</v>
      </c>
    </row>
    <row r="1454" spans="1:11" s="58" customFormat="1" ht="14.85" customHeight="1" x14ac:dyDescent="0.15">
      <c r="A1454" s="154">
        <v>-395830</v>
      </c>
      <c r="B1454" s="155">
        <v>170</v>
      </c>
      <c r="C1454" s="154">
        <v>264</v>
      </c>
      <c r="D1454" s="156" t="s">
        <v>421</v>
      </c>
      <c r="E1454" s="157" t="s">
        <v>412</v>
      </c>
      <c r="F1454" s="157" t="s">
        <v>415</v>
      </c>
      <c r="G1454" s="158">
        <v>157.36000000000001</v>
      </c>
      <c r="H1454" s="159">
        <v>0</v>
      </c>
      <c r="I1454" s="159">
        <v>0</v>
      </c>
      <c r="J1454" s="158">
        <v>178.36</v>
      </c>
      <c r="K1454" s="157" t="s">
        <v>408</v>
      </c>
    </row>
    <row r="1455" spans="1:11" s="58" customFormat="1" ht="14.85" customHeight="1" x14ac:dyDescent="0.15">
      <c r="A1455" s="154">
        <v>-395830</v>
      </c>
      <c r="B1455" s="155">
        <v>170</v>
      </c>
      <c r="C1455" s="154">
        <v>264</v>
      </c>
      <c r="D1455" s="156" t="s">
        <v>421</v>
      </c>
      <c r="E1455" s="157" t="s">
        <v>412</v>
      </c>
      <c r="F1455" s="157" t="s">
        <v>416</v>
      </c>
      <c r="G1455" s="158">
        <v>84.576949999999997</v>
      </c>
      <c r="H1455" s="159">
        <v>-1</v>
      </c>
      <c r="I1455" s="159">
        <v>1</v>
      </c>
      <c r="J1455" s="158">
        <v>90.686580000000006</v>
      </c>
      <c r="K1455" s="157" t="s">
        <v>411</v>
      </c>
    </row>
    <row r="1456" spans="1:11" s="58" customFormat="1" ht="14.85" customHeight="1" x14ac:dyDescent="0.15">
      <c r="A1456" s="154">
        <v>-395830</v>
      </c>
      <c r="B1456" s="155">
        <v>170</v>
      </c>
      <c r="C1456" s="154">
        <v>264</v>
      </c>
      <c r="D1456" s="156" t="s">
        <v>421</v>
      </c>
      <c r="E1456" s="157" t="s">
        <v>412</v>
      </c>
      <c r="F1456" s="157" t="s">
        <v>416</v>
      </c>
      <c r="G1456" s="158">
        <v>9.2005300000000005</v>
      </c>
      <c r="H1456" s="159">
        <v>-3</v>
      </c>
      <c r="I1456" s="159">
        <v>0</v>
      </c>
      <c r="J1456" s="158">
        <v>61.612650000000002</v>
      </c>
      <c r="K1456" s="157" t="s">
        <v>408</v>
      </c>
    </row>
    <row r="1457" spans="1:11" s="58" customFormat="1" ht="14.85" customHeight="1" x14ac:dyDescent="0.15">
      <c r="A1457" s="154">
        <v>-395830</v>
      </c>
      <c r="B1457" s="155">
        <v>170</v>
      </c>
      <c r="C1457" s="154">
        <v>264</v>
      </c>
      <c r="D1457" s="156" t="s">
        <v>421</v>
      </c>
      <c r="E1457" s="157" t="s">
        <v>417</v>
      </c>
      <c r="F1457" s="157" t="s">
        <v>418</v>
      </c>
      <c r="G1457" s="158">
        <v>329.01240000000001</v>
      </c>
      <c r="H1457" s="159">
        <v>4</v>
      </c>
      <c r="I1457" s="159">
        <v>4</v>
      </c>
      <c r="J1457" s="158">
        <v>338.57906000000003</v>
      </c>
      <c r="K1457" s="157" t="s">
        <v>411</v>
      </c>
    </row>
    <row r="1458" spans="1:11" s="58" customFormat="1" ht="14.85" customHeight="1" x14ac:dyDescent="0.15">
      <c r="A1458" s="154">
        <v>-395830</v>
      </c>
      <c r="B1458" s="155">
        <v>170</v>
      </c>
      <c r="C1458" s="154">
        <v>264</v>
      </c>
      <c r="D1458" s="156" t="s">
        <v>421</v>
      </c>
      <c r="E1458" s="157" t="s">
        <v>417</v>
      </c>
      <c r="F1458" s="157" t="s">
        <v>418</v>
      </c>
      <c r="G1458" s="158">
        <v>-76.375780000000006</v>
      </c>
      <c r="H1458" s="159">
        <v>1</v>
      </c>
      <c r="I1458" s="159">
        <v>2</v>
      </c>
      <c r="J1458" s="158">
        <v>73.783919999999995</v>
      </c>
      <c r="K1458" s="157" t="s">
        <v>408</v>
      </c>
    </row>
    <row r="1459" spans="1:11" s="58" customFormat="1" ht="14.85" customHeight="1" x14ac:dyDescent="0.15">
      <c r="A1459" s="154">
        <v>-395830</v>
      </c>
      <c r="B1459" s="155">
        <v>170</v>
      </c>
      <c r="C1459" s="154">
        <v>264</v>
      </c>
      <c r="D1459" s="156" t="s">
        <v>421</v>
      </c>
      <c r="E1459" s="157" t="s">
        <v>417</v>
      </c>
      <c r="F1459" s="157" t="s">
        <v>407</v>
      </c>
      <c r="G1459" s="158">
        <v>-8.5043600000000001</v>
      </c>
      <c r="H1459" s="159">
        <v>0</v>
      </c>
      <c r="I1459" s="159">
        <v>0</v>
      </c>
      <c r="J1459" s="158">
        <v>20.731269999999999</v>
      </c>
      <c r="K1459" s="157" t="s">
        <v>411</v>
      </c>
    </row>
    <row r="1460" spans="1:11" s="58" customFormat="1" ht="14.85" customHeight="1" x14ac:dyDescent="0.15">
      <c r="A1460" s="154">
        <v>-395830</v>
      </c>
      <c r="B1460" s="155">
        <v>170</v>
      </c>
      <c r="C1460" s="154">
        <v>264</v>
      </c>
      <c r="D1460" s="156" t="s">
        <v>421</v>
      </c>
      <c r="E1460" s="157" t="s">
        <v>417</v>
      </c>
      <c r="F1460" s="157" t="s">
        <v>407</v>
      </c>
      <c r="G1460" s="158">
        <v>4.5562699999999996</v>
      </c>
      <c r="H1460" s="159">
        <v>-1</v>
      </c>
      <c r="I1460" s="159">
        <v>0</v>
      </c>
      <c r="J1460" s="158">
        <v>17.258310000000002</v>
      </c>
      <c r="K1460" s="157" t="s">
        <v>408</v>
      </c>
    </row>
    <row r="1461" spans="1:11" s="58" customFormat="1" ht="14.85" customHeight="1" x14ac:dyDescent="0.15">
      <c r="A1461" s="154">
        <v>-395830</v>
      </c>
      <c r="B1461" s="155">
        <v>170</v>
      </c>
      <c r="C1461" s="154">
        <v>264</v>
      </c>
      <c r="D1461" s="156" t="s">
        <v>421</v>
      </c>
      <c r="E1461" s="157" t="s">
        <v>419</v>
      </c>
      <c r="F1461" s="157" t="s">
        <v>414</v>
      </c>
      <c r="G1461" s="158">
        <v>-3.88557</v>
      </c>
      <c r="H1461" s="159">
        <v>-2</v>
      </c>
      <c r="I1461" s="159">
        <v>0</v>
      </c>
      <c r="J1461" s="158">
        <v>171.66864000000001</v>
      </c>
      <c r="K1461" s="157" t="s">
        <v>411</v>
      </c>
    </row>
    <row r="1462" spans="1:11" s="58" customFormat="1" ht="14.85" customHeight="1" x14ac:dyDescent="0.15">
      <c r="A1462" s="154">
        <v>-395830</v>
      </c>
      <c r="B1462" s="155">
        <v>170</v>
      </c>
      <c r="C1462" s="154">
        <v>264</v>
      </c>
      <c r="D1462" s="156" t="s">
        <v>421</v>
      </c>
      <c r="E1462" s="157" t="s">
        <v>419</v>
      </c>
      <c r="F1462" s="157" t="s">
        <v>414</v>
      </c>
      <c r="G1462" s="158">
        <v>57.079360000000001</v>
      </c>
      <c r="H1462" s="159">
        <v>-4</v>
      </c>
      <c r="I1462" s="159">
        <v>1</v>
      </c>
      <c r="J1462" s="158">
        <v>262.97753</v>
      </c>
      <c r="K1462" s="157" t="s">
        <v>408</v>
      </c>
    </row>
    <row r="1463" spans="1:11" s="58" customFormat="1" ht="14.85" customHeight="1" x14ac:dyDescent="0.15">
      <c r="A1463" s="154">
        <v>-395826</v>
      </c>
      <c r="B1463" s="155">
        <v>174</v>
      </c>
      <c r="C1463" s="154">
        <v>264</v>
      </c>
      <c r="D1463" s="156" t="s">
        <v>421</v>
      </c>
      <c r="E1463" s="157" t="s">
        <v>412</v>
      </c>
      <c r="F1463" s="157" t="s">
        <v>407</v>
      </c>
      <c r="G1463" s="158">
        <v>-10.226940000000001</v>
      </c>
      <c r="H1463" s="159">
        <v>0</v>
      </c>
      <c r="I1463" s="159">
        <v>0</v>
      </c>
      <c r="J1463" s="158">
        <v>4</v>
      </c>
      <c r="K1463" s="157" t="s">
        <v>411</v>
      </c>
    </row>
    <row r="1464" spans="1:11" s="58" customFormat="1" ht="14.85" customHeight="1" x14ac:dyDescent="0.15">
      <c r="A1464" s="154">
        <v>-395826</v>
      </c>
      <c r="B1464" s="155">
        <v>174</v>
      </c>
      <c r="C1464" s="154">
        <v>264</v>
      </c>
      <c r="D1464" s="156" t="s">
        <v>421</v>
      </c>
      <c r="E1464" s="157" t="s">
        <v>412</v>
      </c>
      <c r="F1464" s="157" t="s">
        <v>413</v>
      </c>
      <c r="G1464" s="158">
        <v>-51.417859999999997</v>
      </c>
      <c r="H1464" s="159">
        <v>0</v>
      </c>
      <c r="I1464" s="159">
        <v>0</v>
      </c>
      <c r="J1464" s="158">
        <v>91.122579999999999</v>
      </c>
      <c r="K1464" s="157" t="s">
        <v>408</v>
      </c>
    </row>
    <row r="1465" spans="1:11" s="58" customFormat="1" ht="14.85" customHeight="1" x14ac:dyDescent="0.15">
      <c r="A1465" s="154">
        <v>-395826</v>
      </c>
      <c r="B1465" s="155">
        <v>174</v>
      </c>
      <c r="C1465" s="154">
        <v>264</v>
      </c>
      <c r="D1465" s="156" t="s">
        <v>421</v>
      </c>
      <c r="E1465" s="157" t="s">
        <v>412</v>
      </c>
      <c r="F1465" s="157" t="s">
        <v>414</v>
      </c>
      <c r="G1465" s="158">
        <v>-13.262549999999999</v>
      </c>
      <c r="H1465" s="159">
        <v>-1</v>
      </c>
      <c r="I1465" s="159">
        <v>0</v>
      </c>
      <c r="J1465" s="158">
        <v>13.38757</v>
      </c>
      <c r="K1465" s="157" t="s">
        <v>411</v>
      </c>
    </row>
    <row r="1466" spans="1:11" s="58" customFormat="1" ht="14.85" customHeight="1" x14ac:dyDescent="0.15">
      <c r="A1466" s="154">
        <v>-395826</v>
      </c>
      <c r="B1466" s="155">
        <v>174</v>
      </c>
      <c r="C1466" s="154">
        <v>264</v>
      </c>
      <c r="D1466" s="156" t="s">
        <v>421</v>
      </c>
      <c r="E1466" s="157" t="s">
        <v>412</v>
      </c>
      <c r="F1466" s="157" t="s">
        <v>414</v>
      </c>
      <c r="G1466" s="158">
        <v>14.70368</v>
      </c>
      <c r="H1466" s="159">
        <v>-1</v>
      </c>
      <c r="I1466" s="159">
        <v>2</v>
      </c>
      <c r="J1466" s="158">
        <v>104.60713</v>
      </c>
      <c r="K1466" s="157" t="s">
        <v>408</v>
      </c>
    </row>
    <row r="1467" spans="1:11" s="58" customFormat="1" ht="14.85" customHeight="1" x14ac:dyDescent="0.15">
      <c r="A1467" s="154">
        <v>-395826</v>
      </c>
      <c r="B1467" s="155">
        <v>174</v>
      </c>
      <c r="C1467" s="154">
        <v>264</v>
      </c>
      <c r="D1467" s="156" t="s">
        <v>421</v>
      </c>
      <c r="E1467" s="157" t="s">
        <v>412</v>
      </c>
      <c r="F1467" s="157" t="s">
        <v>415</v>
      </c>
      <c r="G1467" s="158">
        <v>0.46</v>
      </c>
      <c r="H1467" s="159">
        <v>0</v>
      </c>
      <c r="I1467" s="159">
        <v>0</v>
      </c>
      <c r="J1467" s="158">
        <v>0.46</v>
      </c>
      <c r="K1467" s="157" t="s">
        <v>408</v>
      </c>
    </row>
    <row r="1468" spans="1:11" s="58" customFormat="1" ht="14.85" customHeight="1" x14ac:dyDescent="0.15">
      <c r="A1468" s="154">
        <v>-395826</v>
      </c>
      <c r="B1468" s="155">
        <v>174</v>
      </c>
      <c r="C1468" s="154">
        <v>264</v>
      </c>
      <c r="D1468" s="156" t="s">
        <v>421</v>
      </c>
      <c r="E1468" s="157" t="s">
        <v>412</v>
      </c>
      <c r="F1468" s="157" t="s">
        <v>416</v>
      </c>
      <c r="G1468" s="158">
        <v>3.9245299999999999</v>
      </c>
      <c r="H1468" s="159">
        <v>-1</v>
      </c>
      <c r="I1468" s="159">
        <v>0</v>
      </c>
      <c r="J1468" s="158">
        <v>4.4500900000000003</v>
      </c>
      <c r="K1468" s="157" t="s">
        <v>411</v>
      </c>
    </row>
    <row r="1469" spans="1:11" s="58" customFormat="1" ht="14.85" customHeight="1" x14ac:dyDescent="0.15">
      <c r="A1469" s="154">
        <v>-395826</v>
      </c>
      <c r="B1469" s="155">
        <v>174</v>
      </c>
      <c r="C1469" s="154">
        <v>264</v>
      </c>
      <c r="D1469" s="156" t="s">
        <v>421</v>
      </c>
      <c r="E1469" s="157" t="s">
        <v>412</v>
      </c>
      <c r="F1469" s="157" t="s">
        <v>416</v>
      </c>
      <c r="G1469" s="158">
        <v>-50.99033</v>
      </c>
      <c r="H1469" s="159">
        <v>0</v>
      </c>
      <c r="I1469" s="159">
        <v>1</v>
      </c>
      <c r="J1469" s="158">
        <v>11.49564</v>
      </c>
      <c r="K1469" s="157" t="s">
        <v>408</v>
      </c>
    </row>
    <row r="1470" spans="1:11" s="58" customFormat="1" ht="14.85" customHeight="1" x14ac:dyDescent="0.15">
      <c r="A1470" s="154">
        <v>-395826</v>
      </c>
      <c r="B1470" s="155">
        <v>174</v>
      </c>
      <c r="C1470" s="154">
        <v>264</v>
      </c>
      <c r="D1470" s="156" t="s">
        <v>421</v>
      </c>
      <c r="E1470" s="157" t="s">
        <v>417</v>
      </c>
      <c r="F1470" s="157" t="s">
        <v>418</v>
      </c>
      <c r="G1470" s="158">
        <v>1.1499999999999999</v>
      </c>
      <c r="H1470" s="159">
        <v>0</v>
      </c>
      <c r="I1470" s="159">
        <v>0</v>
      </c>
      <c r="J1470" s="158">
        <v>1.1499999999999999</v>
      </c>
      <c r="K1470" s="157" t="s">
        <v>408</v>
      </c>
    </row>
    <row r="1471" spans="1:11" s="58" customFormat="1" ht="14.85" customHeight="1" x14ac:dyDescent="0.15">
      <c r="A1471" s="154">
        <v>-395826</v>
      </c>
      <c r="B1471" s="155">
        <v>174</v>
      </c>
      <c r="C1471" s="154">
        <v>264</v>
      </c>
      <c r="D1471" s="156" t="s">
        <v>421</v>
      </c>
      <c r="E1471" s="157" t="s">
        <v>417</v>
      </c>
      <c r="F1471" s="157" t="s">
        <v>407</v>
      </c>
      <c r="G1471" s="158">
        <v>4.4999999999999997E-3</v>
      </c>
      <c r="H1471" s="159">
        <v>0</v>
      </c>
      <c r="I1471" s="159">
        <v>0</v>
      </c>
      <c r="J1471" s="158">
        <v>4.4999999999999997E-3</v>
      </c>
      <c r="K1471" s="157" t="s">
        <v>411</v>
      </c>
    </row>
    <row r="1472" spans="1:11" s="58" customFormat="1" ht="14.85" customHeight="1" x14ac:dyDescent="0.15">
      <c r="A1472" s="154">
        <v>-395826</v>
      </c>
      <c r="B1472" s="155">
        <v>174</v>
      </c>
      <c r="C1472" s="154">
        <v>264</v>
      </c>
      <c r="D1472" s="156" t="s">
        <v>421</v>
      </c>
      <c r="E1472" s="157" t="s">
        <v>417</v>
      </c>
      <c r="F1472" s="157" t="s">
        <v>407</v>
      </c>
      <c r="G1472" s="158">
        <v>1.1350000000000001E-2</v>
      </c>
      <c r="H1472" s="159">
        <v>0</v>
      </c>
      <c r="I1472" s="159">
        <v>0</v>
      </c>
      <c r="J1472" s="158">
        <v>0.47134999999999999</v>
      </c>
      <c r="K1472" s="157" t="s">
        <v>408</v>
      </c>
    </row>
    <row r="1473" spans="1:11" s="58" customFormat="1" ht="14.85" customHeight="1" x14ac:dyDescent="0.15">
      <c r="A1473" s="154">
        <v>-395826</v>
      </c>
      <c r="B1473" s="155">
        <v>174</v>
      </c>
      <c r="C1473" s="154">
        <v>264</v>
      </c>
      <c r="D1473" s="156" t="s">
        <v>421</v>
      </c>
      <c r="E1473" s="157" t="s">
        <v>419</v>
      </c>
      <c r="F1473" s="157" t="s">
        <v>414</v>
      </c>
      <c r="G1473" s="158">
        <v>-31.53152</v>
      </c>
      <c r="H1473" s="159">
        <v>-3</v>
      </c>
      <c r="I1473" s="159">
        <v>0</v>
      </c>
      <c r="J1473" s="158">
        <v>45.175780000000003</v>
      </c>
      <c r="K1473" s="157" t="s">
        <v>411</v>
      </c>
    </row>
    <row r="1474" spans="1:11" s="58" customFormat="1" ht="14.85" customHeight="1" x14ac:dyDescent="0.15">
      <c r="A1474" s="154">
        <v>-395826</v>
      </c>
      <c r="B1474" s="155">
        <v>174</v>
      </c>
      <c r="C1474" s="154">
        <v>264</v>
      </c>
      <c r="D1474" s="156" t="s">
        <v>421</v>
      </c>
      <c r="E1474" s="157" t="s">
        <v>419</v>
      </c>
      <c r="F1474" s="157" t="s">
        <v>414</v>
      </c>
      <c r="G1474" s="158">
        <v>-43.618220000000001</v>
      </c>
      <c r="H1474" s="159">
        <v>0</v>
      </c>
      <c r="I1474" s="159">
        <v>0</v>
      </c>
      <c r="J1474" s="158">
        <v>72.479500000000002</v>
      </c>
      <c r="K1474" s="157" t="s">
        <v>408</v>
      </c>
    </row>
    <row r="1475" spans="1:11" s="58" customFormat="1" ht="14.85" customHeight="1" x14ac:dyDescent="0.15">
      <c r="A1475" s="154">
        <v>-395822</v>
      </c>
      <c r="B1475" s="155">
        <v>178</v>
      </c>
      <c r="C1475" s="154">
        <v>264</v>
      </c>
      <c r="D1475" s="156" t="s">
        <v>421</v>
      </c>
      <c r="E1475" s="157" t="s">
        <v>412</v>
      </c>
      <c r="F1475" s="157" t="s">
        <v>407</v>
      </c>
      <c r="G1475" s="158">
        <v>1.20885</v>
      </c>
      <c r="H1475" s="159">
        <v>0</v>
      </c>
      <c r="I1475" s="159">
        <v>20</v>
      </c>
      <c r="J1475" s="158">
        <v>7.6094900000000001</v>
      </c>
      <c r="K1475" s="157" t="s">
        <v>411</v>
      </c>
    </row>
    <row r="1476" spans="1:11" s="58" customFormat="1" ht="14.85" customHeight="1" x14ac:dyDescent="0.15">
      <c r="A1476" s="154">
        <v>-395822</v>
      </c>
      <c r="B1476" s="155">
        <v>178</v>
      </c>
      <c r="C1476" s="154">
        <v>264</v>
      </c>
      <c r="D1476" s="156" t="s">
        <v>421</v>
      </c>
      <c r="E1476" s="157" t="s">
        <v>412</v>
      </c>
      <c r="F1476" s="157" t="s">
        <v>407</v>
      </c>
      <c r="G1476" s="158">
        <v>-41.491399999999999</v>
      </c>
      <c r="H1476" s="159">
        <v>-1</v>
      </c>
      <c r="I1476" s="159">
        <v>2</v>
      </c>
      <c r="J1476" s="158">
        <v>22.729340000000001</v>
      </c>
      <c r="K1476" s="157" t="s">
        <v>408</v>
      </c>
    </row>
    <row r="1477" spans="1:11" s="58" customFormat="1" ht="14.85" customHeight="1" x14ac:dyDescent="0.15">
      <c r="A1477" s="154">
        <v>-395822</v>
      </c>
      <c r="B1477" s="155">
        <v>178</v>
      </c>
      <c r="C1477" s="154">
        <v>264</v>
      </c>
      <c r="D1477" s="156" t="s">
        <v>421</v>
      </c>
      <c r="E1477" s="157" t="s">
        <v>412</v>
      </c>
      <c r="F1477" s="157" t="s">
        <v>413</v>
      </c>
      <c r="G1477" s="158">
        <v>310.14609000000002</v>
      </c>
      <c r="H1477" s="159">
        <v>5</v>
      </c>
      <c r="I1477" s="159">
        <v>9</v>
      </c>
      <c r="J1477" s="158">
        <v>2010.93362</v>
      </c>
      <c r="K1477" s="157" t="s">
        <v>408</v>
      </c>
    </row>
    <row r="1478" spans="1:11" s="58" customFormat="1" ht="14.85" customHeight="1" x14ac:dyDescent="0.15">
      <c r="A1478" s="154">
        <v>-395822</v>
      </c>
      <c r="B1478" s="155">
        <v>178</v>
      </c>
      <c r="C1478" s="154">
        <v>264</v>
      </c>
      <c r="D1478" s="156" t="s">
        <v>421</v>
      </c>
      <c r="E1478" s="157" t="s">
        <v>412</v>
      </c>
      <c r="F1478" s="157" t="s">
        <v>414</v>
      </c>
      <c r="G1478" s="158">
        <v>131.88200000000001</v>
      </c>
      <c r="H1478" s="159">
        <v>-3</v>
      </c>
      <c r="I1478" s="159">
        <v>3</v>
      </c>
      <c r="J1478" s="158">
        <v>480.46688999999998</v>
      </c>
      <c r="K1478" s="157" t="s">
        <v>411</v>
      </c>
    </row>
    <row r="1479" spans="1:11" s="58" customFormat="1" ht="14.85" customHeight="1" x14ac:dyDescent="0.15">
      <c r="A1479" s="154">
        <v>-395822</v>
      </c>
      <c r="B1479" s="155">
        <v>178</v>
      </c>
      <c r="C1479" s="154">
        <v>264</v>
      </c>
      <c r="D1479" s="156" t="s">
        <v>421</v>
      </c>
      <c r="E1479" s="157" t="s">
        <v>412</v>
      </c>
      <c r="F1479" s="157" t="s">
        <v>414</v>
      </c>
      <c r="G1479" s="158">
        <v>-97.00994</v>
      </c>
      <c r="H1479" s="159">
        <v>-4</v>
      </c>
      <c r="I1479" s="159">
        <v>1</v>
      </c>
      <c r="J1479" s="158">
        <v>177.71045000000001</v>
      </c>
      <c r="K1479" s="157" t="s">
        <v>408</v>
      </c>
    </row>
    <row r="1480" spans="1:11" s="58" customFormat="1" ht="14.85" customHeight="1" x14ac:dyDescent="0.15">
      <c r="A1480" s="154">
        <v>-395822</v>
      </c>
      <c r="B1480" s="155">
        <v>178</v>
      </c>
      <c r="C1480" s="154">
        <v>264</v>
      </c>
      <c r="D1480" s="156" t="s">
        <v>421</v>
      </c>
      <c r="E1480" s="157" t="s">
        <v>412</v>
      </c>
      <c r="F1480" s="157" t="s">
        <v>415</v>
      </c>
      <c r="G1480" s="158">
        <v>-0.46</v>
      </c>
      <c r="H1480" s="159">
        <v>0</v>
      </c>
      <c r="I1480" s="159">
        <v>0</v>
      </c>
      <c r="J1480" s="158">
        <v>0.12</v>
      </c>
      <c r="K1480" s="157" t="s">
        <v>411</v>
      </c>
    </row>
    <row r="1481" spans="1:11" s="58" customFormat="1" ht="14.85" customHeight="1" x14ac:dyDescent="0.15">
      <c r="A1481" s="154">
        <v>-395822</v>
      </c>
      <c r="B1481" s="155">
        <v>178</v>
      </c>
      <c r="C1481" s="154">
        <v>264</v>
      </c>
      <c r="D1481" s="156" t="s">
        <v>421</v>
      </c>
      <c r="E1481" s="157" t="s">
        <v>412</v>
      </c>
      <c r="F1481" s="157" t="s">
        <v>415</v>
      </c>
      <c r="G1481" s="158">
        <v>51.6</v>
      </c>
      <c r="H1481" s="159">
        <v>0</v>
      </c>
      <c r="I1481" s="159">
        <v>0</v>
      </c>
      <c r="J1481" s="158">
        <v>56.34</v>
      </c>
      <c r="K1481" s="157" t="s">
        <v>408</v>
      </c>
    </row>
    <row r="1482" spans="1:11" s="58" customFormat="1" ht="14.85" customHeight="1" x14ac:dyDescent="0.15">
      <c r="A1482" s="154">
        <v>-395822</v>
      </c>
      <c r="B1482" s="155">
        <v>178</v>
      </c>
      <c r="C1482" s="154">
        <v>264</v>
      </c>
      <c r="D1482" s="156" t="s">
        <v>421</v>
      </c>
      <c r="E1482" s="157" t="s">
        <v>412</v>
      </c>
      <c r="F1482" s="157" t="s">
        <v>416</v>
      </c>
      <c r="G1482" s="158">
        <v>-58.404649999999997</v>
      </c>
      <c r="H1482" s="159">
        <v>0</v>
      </c>
      <c r="I1482" s="159">
        <v>2</v>
      </c>
      <c r="J1482" s="158">
        <v>16.272120000000001</v>
      </c>
      <c r="K1482" s="157" t="s">
        <v>411</v>
      </c>
    </row>
    <row r="1483" spans="1:11" s="58" customFormat="1" ht="14.85" customHeight="1" x14ac:dyDescent="0.15">
      <c r="A1483" s="154">
        <v>-395822</v>
      </c>
      <c r="B1483" s="155">
        <v>178</v>
      </c>
      <c r="C1483" s="154">
        <v>264</v>
      </c>
      <c r="D1483" s="156" t="s">
        <v>421</v>
      </c>
      <c r="E1483" s="157" t="s">
        <v>412</v>
      </c>
      <c r="F1483" s="157" t="s">
        <v>416</v>
      </c>
      <c r="G1483" s="158">
        <v>-40.530029999999996</v>
      </c>
      <c r="H1483" s="159">
        <v>-1</v>
      </c>
      <c r="I1483" s="159">
        <v>1</v>
      </c>
      <c r="J1483" s="158">
        <v>31.34506</v>
      </c>
      <c r="K1483" s="157" t="s">
        <v>408</v>
      </c>
    </row>
    <row r="1484" spans="1:11" s="58" customFormat="1" ht="14.85" customHeight="1" x14ac:dyDescent="0.15">
      <c r="A1484" s="154">
        <v>-395822</v>
      </c>
      <c r="B1484" s="155">
        <v>178</v>
      </c>
      <c r="C1484" s="154">
        <v>264</v>
      </c>
      <c r="D1484" s="156" t="s">
        <v>421</v>
      </c>
      <c r="E1484" s="157" t="s">
        <v>417</v>
      </c>
      <c r="F1484" s="157" t="s">
        <v>418</v>
      </c>
      <c r="G1484" s="158">
        <v>17.347259999999999</v>
      </c>
      <c r="H1484" s="159">
        <v>0</v>
      </c>
      <c r="I1484" s="159">
        <v>0</v>
      </c>
      <c r="J1484" s="158">
        <v>24.424790000000002</v>
      </c>
      <c r="K1484" s="157" t="s">
        <v>411</v>
      </c>
    </row>
    <row r="1485" spans="1:11" s="58" customFormat="1" ht="14.85" customHeight="1" x14ac:dyDescent="0.15">
      <c r="A1485" s="154">
        <v>-395822</v>
      </c>
      <c r="B1485" s="155">
        <v>178</v>
      </c>
      <c r="C1485" s="154">
        <v>264</v>
      </c>
      <c r="D1485" s="156" t="s">
        <v>421</v>
      </c>
      <c r="E1485" s="157" t="s">
        <v>417</v>
      </c>
      <c r="F1485" s="157" t="s">
        <v>418</v>
      </c>
      <c r="G1485" s="158">
        <v>20.733409999999999</v>
      </c>
      <c r="H1485" s="159">
        <v>-1</v>
      </c>
      <c r="I1485" s="159">
        <v>0</v>
      </c>
      <c r="J1485" s="158">
        <v>66.349999999999994</v>
      </c>
      <c r="K1485" s="157" t="s">
        <v>408</v>
      </c>
    </row>
    <row r="1486" spans="1:11" s="58" customFormat="1" ht="14.85" customHeight="1" x14ac:dyDescent="0.15">
      <c r="A1486" s="154">
        <v>-395822</v>
      </c>
      <c r="B1486" s="155">
        <v>178</v>
      </c>
      <c r="C1486" s="154">
        <v>264</v>
      </c>
      <c r="D1486" s="156" t="s">
        <v>421</v>
      </c>
      <c r="E1486" s="157" t="s">
        <v>417</v>
      </c>
      <c r="F1486" s="157" t="s">
        <v>407</v>
      </c>
      <c r="G1486" s="158">
        <v>0.86441000000000001</v>
      </c>
      <c r="H1486" s="159">
        <v>0</v>
      </c>
      <c r="I1486" s="159">
        <v>2</v>
      </c>
      <c r="J1486" s="158">
        <v>3.1886000000000001</v>
      </c>
      <c r="K1486" s="157" t="s">
        <v>411</v>
      </c>
    </row>
    <row r="1487" spans="1:11" s="58" customFormat="1" ht="14.85" customHeight="1" x14ac:dyDescent="0.15">
      <c r="A1487" s="154">
        <v>-395822</v>
      </c>
      <c r="B1487" s="155">
        <v>178</v>
      </c>
      <c r="C1487" s="154">
        <v>264</v>
      </c>
      <c r="D1487" s="156" t="s">
        <v>421</v>
      </c>
      <c r="E1487" s="157" t="s">
        <v>417</v>
      </c>
      <c r="F1487" s="157" t="s">
        <v>407</v>
      </c>
      <c r="G1487" s="158">
        <v>-44.192889999999998</v>
      </c>
      <c r="H1487" s="159">
        <v>0</v>
      </c>
      <c r="I1487" s="159">
        <v>0</v>
      </c>
      <c r="J1487" s="158">
        <v>13.08135</v>
      </c>
      <c r="K1487" s="157" t="s">
        <v>408</v>
      </c>
    </row>
    <row r="1488" spans="1:11" s="58" customFormat="1" ht="14.85" customHeight="1" x14ac:dyDescent="0.15">
      <c r="A1488" s="154">
        <v>-395822</v>
      </c>
      <c r="B1488" s="155">
        <v>178</v>
      </c>
      <c r="C1488" s="154">
        <v>264</v>
      </c>
      <c r="D1488" s="156" t="s">
        <v>421</v>
      </c>
      <c r="E1488" s="157" t="s">
        <v>419</v>
      </c>
      <c r="F1488" s="157" t="s">
        <v>414</v>
      </c>
      <c r="G1488" s="158">
        <v>-29.809419999999999</v>
      </c>
      <c r="H1488" s="159">
        <v>-1</v>
      </c>
      <c r="I1488" s="159">
        <v>0</v>
      </c>
      <c r="J1488" s="158">
        <v>230.30132</v>
      </c>
      <c r="K1488" s="157" t="s">
        <v>411</v>
      </c>
    </row>
    <row r="1489" spans="1:11" s="58" customFormat="1" ht="14.85" customHeight="1" x14ac:dyDescent="0.15">
      <c r="A1489" s="154">
        <v>-395822</v>
      </c>
      <c r="B1489" s="155">
        <v>178</v>
      </c>
      <c r="C1489" s="154">
        <v>264</v>
      </c>
      <c r="D1489" s="156" t="s">
        <v>421</v>
      </c>
      <c r="E1489" s="157" t="s">
        <v>419</v>
      </c>
      <c r="F1489" s="157" t="s">
        <v>414</v>
      </c>
      <c r="G1489" s="158">
        <v>40.870849999999997</v>
      </c>
      <c r="H1489" s="159">
        <v>-1</v>
      </c>
      <c r="I1489" s="159">
        <v>0</v>
      </c>
      <c r="J1489" s="158">
        <v>191.74198000000001</v>
      </c>
      <c r="K1489" s="157" t="s">
        <v>408</v>
      </c>
    </row>
    <row r="1490" spans="1:11" s="58" customFormat="1" ht="14.85" customHeight="1" x14ac:dyDescent="0.15">
      <c r="A1490" s="154">
        <v>-395822</v>
      </c>
      <c r="B1490" s="155">
        <v>187</v>
      </c>
      <c r="C1490" s="154">
        <v>264</v>
      </c>
      <c r="D1490" s="156" t="s">
        <v>421</v>
      </c>
      <c r="E1490" s="157" t="s">
        <v>412</v>
      </c>
      <c r="F1490" s="157" t="s">
        <v>407</v>
      </c>
      <c r="G1490" s="158">
        <v>-24.2</v>
      </c>
      <c r="H1490" s="159">
        <v>0</v>
      </c>
      <c r="I1490" s="159">
        <v>0</v>
      </c>
      <c r="J1490" s="158">
        <v>0</v>
      </c>
      <c r="K1490" s="157" t="s">
        <v>411</v>
      </c>
    </row>
    <row r="1491" spans="1:11" s="58" customFormat="1" ht="14.85" customHeight="1" x14ac:dyDescent="0.15">
      <c r="A1491" s="154">
        <v>-395822</v>
      </c>
      <c r="B1491" s="155">
        <v>187</v>
      </c>
      <c r="C1491" s="154">
        <v>264</v>
      </c>
      <c r="D1491" s="156" t="s">
        <v>421</v>
      </c>
      <c r="E1491" s="157" t="s">
        <v>412</v>
      </c>
      <c r="F1491" s="157" t="s">
        <v>407</v>
      </c>
      <c r="G1491" s="158">
        <v>-0.50219999999999998</v>
      </c>
      <c r="H1491" s="159">
        <v>-2</v>
      </c>
      <c r="I1491" s="159">
        <v>1</v>
      </c>
      <c r="J1491" s="158">
        <v>6.6170000000000007E-2</v>
      </c>
      <c r="K1491" s="157" t="s">
        <v>408</v>
      </c>
    </row>
    <row r="1492" spans="1:11" s="58" customFormat="1" ht="14.85" customHeight="1" x14ac:dyDescent="0.15">
      <c r="A1492" s="154">
        <v>-395822</v>
      </c>
      <c r="B1492" s="155">
        <v>187</v>
      </c>
      <c r="C1492" s="154">
        <v>264</v>
      </c>
      <c r="D1492" s="156" t="s">
        <v>421</v>
      </c>
      <c r="E1492" s="157" t="s">
        <v>412</v>
      </c>
      <c r="F1492" s="157" t="s">
        <v>413</v>
      </c>
      <c r="G1492" s="158">
        <v>70.048310000000001</v>
      </c>
      <c r="H1492" s="159">
        <v>-1</v>
      </c>
      <c r="I1492" s="159">
        <v>1</v>
      </c>
      <c r="J1492" s="158">
        <v>121.22708</v>
      </c>
      <c r="K1492" s="157" t="s">
        <v>408</v>
      </c>
    </row>
    <row r="1493" spans="1:11" s="58" customFormat="1" ht="14.85" customHeight="1" x14ac:dyDescent="0.15">
      <c r="A1493" s="154">
        <v>-395822</v>
      </c>
      <c r="B1493" s="155">
        <v>187</v>
      </c>
      <c r="C1493" s="154">
        <v>264</v>
      </c>
      <c r="D1493" s="156" t="s">
        <v>421</v>
      </c>
      <c r="E1493" s="157" t="s">
        <v>412</v>
      </c>
      <c r="F1493" s="157" t="s">
        <v>414</v>
      </c>
      <c r="G1493" s="158">
        <v>19.192450000000001</v>
      </c>
      <c r="H1493" s="159">
        <v>1</v>
      </c>
      <c r="I1493" s="159">
        <v>1</v>
      </c>
      <c r="J1493" s="158">
        <v>19.292449999999999</v>
      </c>
      <c r="K1493" s="157" t="s">
        <v>411</v>
      </c>
    </row>
    <row r="1494" spans="1:11" s="58" customFormat="1" ht="14.85" customHeight="1" x14ac:dyDescent="0.15">
      <c r="A1494" s="154">
        <v>-395822</v>
      </c>
      <c r="B1494" s="155">
        <v>187</v>
      </c>
      <c r="C1494" s="154">
        <v>264</v>
      </c>
      <c r="D1494" s="156" t="s">
        <v>421</v>
      </c>
      <c r="E1494" s="157" t="s">
        <v>412</v>
      </c>
      <c r="F1494" s="157" t="s">
        <v>414</v>
      </c>
      <c r="G1494" s="158">
        <v>21.006740000000001</v>
      </c>
      <c r="H1494" s="159">
        <v>1</v>
      </c>
      <c r="I1494" s="159">
        <v>2</v>
      </c>
      <c r="J1494" s="158">
        <v>21.364640000000001</v>
      </c>
      <c r="K1494" s="157" t="s">
        <v>408</v>
      </c>
    </row>
    <row r="1495" spans="1:11" s="58" customFormat="1" ht="14.85" customHeight="1" x14ac:dyDescent="0.15">
      <c r="A1495" s="154">
        <v>-395822</v>
      </c>
      <c r="B1495" s="155">
        <v>187</v>
      </c>
      <c r="C1495" s="154">
        <v>264</v>
      </c>
      <c r="D1495" s="156" t="s">
        <v>421</v>
      </c>
      <c r="E1495" s="157" t="s">
        <v>412</v>
      </c>
      <c r="F1495" s="157" t="s">
        <v>415</v>
      </c>
      <c r="G1495" s="158">
        <v>3.08</v>
      </c>
      <c r="H1495" s="159">
        <v>0</v>
      </c>
      <c r="I1495" s="159">
        <v>0</v>
      </c>
      <c r="J1495" s="158">
        <v>8.1</v>
      </c>
      <c r="K1495" s="157" t="s">
        <v>408</v>
      </c>
    </row>
    <row r="1496" spans="1:11" s="58" customFormat="1" ht="14.85" customHeight="1" x14ac:dyDescent="0.15">
      <c r="A1496" s="154">
        <v>-395822</v>
      </c>
      <c r="B1496" s="155">
        <v>187</v>
      </c>
      <c r="C1496" s="154">
        <v>264</v>
      </c>
      <c r="D1496" s="156" t="s">
        <v>421</v>
      </c>
      <c r="E1496" s="157" t="s">
        <v>412</v>
      </c>
      <c r="F1496" s="157" t="s">
        <v>416</v>
      </c>
      <c r="G1496" s="158">
        <v>0.1</v>
      </c>
      <c r="H1496" s="159">
        <v>0</v>
      </c>
      <c r="I1496" s="159">
        <v>0</v>
      </c>
      <c r="J1496" s="158">
        <v>0.1</v>
      </c>
      <c r="K1496" s="157" t="s">
        <v>411</v>
      </c>
    </row>
    <row r="1497" spans="1:11" s="58" customFormat="1" ht="14.85" customHeight="1" x14ac:dyDescent="0.15">
      <c r="A1497" s="154">
        <v>-395822</v>
      </c>
      <c r="B1497" s="155">
        <v>187</v>
      </c>
      <c r="C1497" s="154">
        <v>264</v>
      </c>
      <c r="D1497" s="156" t="s">
        <v>421</v>
      </c>
      <c r="E1497" s="157" t="s">
        <v>412</v>
      </c>
      <c r="F1497" s="157" t="s">
        <v>416</v>
      </c>
      <c r="G1497" s="158">
        <v>0.56837000000000004</v>
      </c>
      <c r="H1497" s="159">
        <v>0</v>
      </c>
      <c r="I1497" s="159">
        <v>0</v>
      </c>
      <c r="J1497" s="158">
        <v>0.56837000000000004</v>
      </c>
      <c r="K1497" s="157" t="s">
        <v>408</v>
      </c>
    </row>
    <row r="1498" spans="1:11" s="58" customFormat="1" ht="14.85" customHeight="1" x14ac:dyDescent="0.15">
      <c r="A1498" s="154">
        <v>-395822</v>
      </c>
      <c r="B1498" s="155">
        <v>187</v>
      </c>
      <c r="C1498" s="154">
        <v>264</v>
      </c>
      <c r="D1498" s="156" t="s">
        <v>421</v>
      </c>
      <c r="E1498" s="157" t="s">
        <v>417</v>
      </c>
      <c r="F1498" s="157" t="s">
        <v>418</v>
      </c>
      <c r="G1498" s="158">
        <v>0.48</v>
      </c>
      <c r="H1498" s="159">
        <v>0</v>
      </c>
      <c r="I1498" s="159">
        <v>0</v>
      </c>
      <c r="J1498" s="158">
        <v>0.48</v>
      </c>
      <c r="K1498" s="157" t="s">
        <v>411</v>
      </c>
    </row>
    <row r="1499" spans="1:11" s="58" customFormat="1" ht="14.85" customHeight="1" x14ac:dyDescent="0.15">
      <c r="A1499" s="154">
        <v>-395822</v>
      </c>
      <c r="B1499" s="155">
        <v>187</v>
      </c>
      <c r="C1499" s="154">
        <v>264</v>
      </c>
      <c r="D1499" s="156" t="s">
        <v>421</v>
      </c>
      <c r="E1499" s="157" t="s">
        <v>417</v>
      </c>
      <c r="F1499" s="157" t="s">
        <v>418</v>
      </c>
      <c r="G1499" s="158">
        <v>3.85</v>
      </c>
      <c r="H1499" s="159">
        <v>0</v>
      </c>
      <c r="I1499" s="159">
        <v>0</v>
      </c>
      <c r="J1499" s="158">
        <v>3.85</v>
      </c>
      <c r="K1499" s="157" t="s">
        <v>408</v>
      </c>
    </row>
    <row r="1500" spans="1:11" s="58" customFormat="1" ht="14.85" customHeight="1" x14ac:dyDescent="0.15">
      <c r="A1500" s="154">
        <v>-395822</v>
      </c>
      <c r="B1500" s="155">
        <v>187</v>
      </c>
      <c r="C1500" s="154">
        <v>264</v>
      </c>
      <c r="D1500" s="156" t="s">
        <v>421</v>
      </c>
      <c r="E1500" s="157" t="s">
        <v>417</v>
      </c>
      <c r="F1500" s="157" t="s">
        <v>407</v>
      </c>
      <c r="G1500" s="158">
        <v>3.0000000000000001E-3</v>
      </c>
      <c r="H1500" s="159">
        <v>0</v>
      </c>
      <c r="I1500" s="159">
        <v>0</v>
      </c>
      <c r="J1500" s="158">
        <v>3.0000000000000001E-3</v>
      </c>
      <c r="K1500" s="157" t="s">
        <v>411</v>
      </c>
    </row>
    <row r="1501" spans="1:11" s="58" customFormat="1" ht="14.85" customHeight="1" x14ac:dyDescent="0.15">
      <c r="A1501" s="154">
        <v>-395822</v>
      </c>
      <c r="B1501" s="155">
        <v>187</v>
      </c>
      <c r="C1501" s="154">
        <v>264</v>
      </c>
      <c r="D1501" s="156" t="s">
        <v>421</v>
      </c>
      <c r="E1501" s="157" t="s">
        <v>417</v>
      </c>
      <c r="F1501" s="157" t="s">
        <v>407</v>
      </c>
      <c r="G1501" s="158">
        <v>-1.2825599999999999</v>
      </c>
      <c r="H1501" s="159">
        <v>0</v>
      </c>
      <c r="I1501" s="159">
        <v>0</v>
      </c>
      <c r="J1501" s="158">
        <v>1.09961</v>
      </c>
      <c r="K1501" s="157" t="s">
        <v>408</v>
      </c>
    </row>
    <row r="1502" spans="1:11" s="58" customFormat="1" ht="14.85" customHeight="1" x14ac:dyDescent="0.15">
      <c r="A1502" s="154">
        <v>-395822</v>
      </c>
      <c r="B1502" s="155">
        <v>187</v>
      </c>
      <c r="C1502" s="154">
        <v>264</v>
      </c>
      <c r="D1502" s="156" t="s">
        <v>421</v>
      </c>
      <c r="E1502" s="157" t="s">
        <v>419</v>
      </c>
      <c r="F1502" s="157" t="s">
        <v>414</v>
      </c>
      <c r="G1502" s="158">
        <v>30.82808</v>
      </c>
      <c r="H1502" s="159">
        <v>0</v>
      </c>
      <c r="I1502" s="159">
        <v>0</v>
      </c>
      <c r="J1502" s="158">
        <v>49.848080000000003</v>
      </c>
      <c r="K1502" s="157" t="s">
        <v>411</v>
      </c>
    </row>
    <row r="1503" spans="1:11" s="58" customFormat="1" ht="14.85" customHeight="1" x14ac:dyDescent="0.15">
      <c r="A1503" s="154">
        <v>-395822</v>
      </c>
      <c r="B1503" s="155">
        <v>187</v>
      </c>
      <c r="C1503" s="154">
        <v>264</v>
      </c>
      <c r="D1503" s="156" t="s">
        <v>421</v>
      </c>
      <c r="E1503" s="157" t="s">
        <v>419</v>
      </c>
      <c r="F1503" s="157" t="s">
        <v>414</v>
      </c>
      <c r="G1503" s="158">
        <v>72.861869999999996</v>
      </c>
      <c r="H1503" s="159">
        <v>-1</v>
      </c>
      <c r="I1503" s="159">
        <v>0</v>
      </c>
      <c r="J1503" s="158">
        <v>87.524940000000001</v>
      </c>
      <c r="K1503" s="157" t="s">
        <v>408</v>
      </c>
    </row>
    <row r="1504" spans="1:11" s="58" customFormat="1" ht="14.85" customHeight="1" x14ac:dyDescent="0.15">
      <c r="A1504" s="154">
        <v>-395821</v>
      </c>
      <c r="B1504" s="155">
        <v>179</v>
      </c>
      <c r="C1504" s="154">
        <v>264</v>
      </c>
      <c r="D1504" s="156" t="s">
        <v>421</v>
      </c>
      <c r="E1504" s="157" t="s">
        <v>412</v>
      </c>
      <c r="F1504" s="157" t="s">
        <v>407</v>
      </c>
      <c r="G1504" s="158">
        <v>-3.0216400000000001</v>
      </c>
      <c r="H1504" s="159">
        <v>-2</v>
      </c>
      <c r="I1504" s="159">
        <v>0</v>
      </c>
      <c r="J1504" s="158">
        <v>0</v>
      </c>
      <c r="K1504" s="157" t="s">
        <v>408</v>
      </c>
    </row>
    <row r="1505" spans="1:11" s="58" customFormat="1" ht="14.85" customHeight="1" x14ac:dyDescent="0.15">
      <c r="A1505" s="154">
        <v>-395821</v>
      </c>
      <c r="B1505" s="155">
        <v>179</v>
      </c>
      <c r="C1505" s="154">
        <v>264</v>
      </c>
      <c r="D1505" s="156" t="s">
        <v>421</v>
      </c>
      <c r="E1505" s="157" t="s">
        <v>412</v>
      </c>
      <c r="F1505" s="157" t="s">
        <v>413</v>
      </c>
      <c r="G1505" s="158">
        <v>332.86736000000002</v>
      </c>
      <c r="H1505" s="159">
        <v>0</v>
      </c>
      <c r="I1505" s="159">
        <v>1</v>
      </c>
      <c r="J1505" s="158">
        <v>702.91732999999999</v>
      </c>
      <c r="K1505" s="157" t="s">
        <v>408</v>
      </c>
    </row>
    <row r="1506" spans="1:11" s="58" customFormat="1" ht="14.85" customHeight="1" x14ac:dyDescent="0.15">
      <c r="A1506" s="154">
        <v>-395821</v>
      </c>
      <c r="B1506" s="155">
        <v>179</v>
      </c>
      <c r="C1506" s="154">
        <v>264</v>
      </c>
      <c r="D1506" s="156" t="s">
        <v>421</v>
      </c>
      <c r="E1506" s="157" t="s">
        <v>412</v>
      </c>
      <c r="F1506" s="157" t="s">
        <v>414</v>
      </c>
      <c r="G1506" s="158">
        <v>-9.5106099999999998</v>
      </c>
      <c r="H1506" s="159">
        <v>0</v>
      </c>
      <c r="I1506" s="159">
        <v>0</v>
      </c>
      <c r="J1506" s="158">
        <v>34.018810000000002</v>
      </c>
      <c r="K1506" s="157" t="s">
        <v>411</v>
      </c>
    </row>
    <row r="1507" spans="1:11" s="58" customFormat="1" ht="14.85" customHeight="1" x14ac:dyDescent="0.15">
      <c r="A1507" s="154">
        <v>-395821</v>
      </c>
      <c r="B1507" s="155">
        <v>179</v>
      </c>
      <c r="C1507" s="154">
        <v>264</v>
      </c>
      <c r="D1507" s="156" t="s">
        <v>421</v>
      </c>
      <c r="E1507" s="157" t="s">
        <v>412</v>
      </c>
      <c r="F1507" s="157" t="s">
        <v>414</v>
      </c>
      <c r="G1507" s="158">
        <v>3.56399</v>
      </c>
      <c r="H1507" s="159">
        <v>-1</v>
      </c>
      <c r="I1507" s="159">
        <v>4</v>
      </c>
      <c r="J1507" s="158">
        <v>33.408160000000002</v>
      </c>
      <c r="K1507" s="157" t="s">
        <v>408</v>
      </c>
    </row>
    <row r="1508" spans="1:11" s="58" customFormat="1" ht="14.85" customHeight="1" x14ac:dyDescent="0.15">
      <c r="A1508" s="154">
        <v>-395821</v>
      </c>
      <c r="B1508" s="155">
        <v>179</v>
      </c>
      <c r="C1508" s="154">
        <v>264</v>
      </c>
      <c r="D1508" s="156" t="s">
        <v>421</v>
      </c>
      <c r="E1508" s="157" t="s">
        <v>412</v>
      </c>
      <c r="F1508" s="157" t="s">
        <v>415</v>
      </c>
      <c r="G1508" s="158">
        <v>0.08</v>
      </c>
      <c r="H1508" s="159">
        <v>0</v>
      </c>
      <c r="I1508" s="159">
        <v>0</v>
      </c>
      <c r="J1508" s="158">
        <v>0.08</v>
      </c>
      <c r="K1508" s="157" t="s">
        <v>408</v>
      </c>
    </row>
    <row r="1509" spans="1:11" s="58" customFormat="1" ht="14.85" customHeight="1" x14ac:dyDescent="0.15">
      <c r="A1509" s="154">
        <v>-395821</v>
      </c>
      <c r="B1509" s="155">
        <v>179</v>
      </c>
      <c r="C1509" s="154">
        <v>264</v>
      </c>
      <c r="D1509" s="156" t="s">
        <v>421</v>
      </c>
      <c r="E1509" s="157" t="s">
        <v>412</v>
      </c>
      <c r="F1509" s="157" t="s">
        <v>416</v>
      </c>
      <c r="G1509" s="158">
        <v>-4.4009999999999998</v>
      </c>
      <c r="H1509" s="159">
        <v>-3</v>
      </c>
      <c r="I1509" s="159">
        <v>0</v>
      </c>
      <c r="J1509" s="158">
        <v>4.3460799999999997</v>
      </c>
      <c r="K1509" s="157" t="s">
        <v>411</v>
      </c>
    </row>
    <row r="1510" spans="1:11" s="58" customFormat="1" ht="14.85" customHeight="1" x14ac:dyDescent="0.15">
      <c r="A1510" s="154">
        <v>-395821</v>
      </c>
      <c r="B1510" s="155">
        <v>179</v>
      </c>
      <c r="C1510" s="154">
        <v>264</v>
      </c>
      <c r="D1510" s="156" t="s">
        <v>421</v>
      </c>
      <c r="E1510" s="157" t="s">
        <v>412</v>
      </c>
      <c r="F1510" s="157" t="s">
        <v>416</v>
      </c>
      <c r="G1510" s="158">
        <v>4.84</v>
      </c>
      <c r="H1510" s="159">
        <v>0</v>
      </c>
      <c r="I1510" s="159">
        <v>0</v>
      </c>
      <c r="J1510" s="158">
        <v>4.84</v>
      </c>
      <c r="K1510" s="157" t="s">
        <v>408</v>
      </c>
    </row>
    <row r="1511" spans="1:11" s="58" customFormat="1" ht="14.85" customHeight="1" x14ac:dyDescent="0.15">
      <c r="A1511" s="154">
        <v>-395821</v>
      </c>
      <c r="B1511" s="155">
        <v>179</v>
      </c>
      <c r="C1511" s="154">
        <v>264</v>
      </c>
      <c r="D1511" s="156" t="s">
        <v>421</v>
      </c>
      <c r="E1511" s="157" t="s">
        <v>417</v>
      </c>
      <c r="F1511" s="157" t="s">
        <v>418</v>
      </c>
      <c r="G1511" s="158">
        <v>1.27</v>
      </c>
      <c r="H1511" s="159">
        <v>0</v>
      </c>
      <c r="I1511" s="159">
        <v>0</v>
      </c>
      <c r="J1511" s="158">
        <v>1.27</v>
      </c>
      <c r="K1511" s="157" t="s">
        <v>411</v>
      </c>
    </row>
    <row r="1512" spans="1:11" s="58" customFormat="1" ht="14.85" customHeight="1" x14ac:dyDescent="0.15">
      <c r="A1512" s="154">
        <v>-395821</v>
      </c>
      <c r="B1512" s="155">
        <v>179</v>
      </c>
      <c r="C1512" s="154">
        <v>264</v>
      </c>
      <c r="D1512" s="156" t="s">
        <v>421</v>
      </c>
      <c r="E1512" s="157" t="s">
        <v>417</v>
      </c>
      <c r="F1512" s="157" t="s">
        <v>418</v>
      </c>
      <c r="G1512" s="158">
        <v>-0.54</v>
      </c>
      <c r="H1512" s="159">
        <v>0</v>
      </c>
      <c r="I1512" s="159">
        <v>0</v>
      </c>
      <c r="J1512" s="158">
        <v>0.96</v>
      </c>
      <c r="K1512" s="157" t="s">
        <v>408</v>
      </c>
    </row>
    <row r="1513" spans="1:11" s="58" customFormat="1" ht="14.85" customHeight="1" x14ac:dyDescent="0.15">
      <c r="A1513" s="154">
        <v>-395821</v>
      </c>
      <c r="B1513" s="155">
        <v>179</v>
      </c>
      <c r="C1513" s="154">
        <v>264</v>
      </c>
      <c r="D1513" s="156" t="s">
        <v>421</v>
      </c>
      <c r="E1513" s="157" t="s">
        <v>417</v>
      </c>
      <c r="F1513" s="157" t="s">
        <v>407</v>
      </c>
      <c r="G1513" s="158">
        <v>0.68740000000000001</v>
      </c>
      <c r="H1513" s="159">
        <v>2</v>
      </c>
      <c r="I1513" s="159">
        <v>2</v>
      </c>
      <c r="J1513" s="158">
        <v>1.1749000000000001</v>
      </c>
      <c r="K1513" s="157" t="s">
        <v>411</v>
      </c>
    </row>
    <row r="1514" spans="1:11" s="58" customFormat="1" ht="14.85" customHeight="1" x14ac:dyDescent="0.15">
      <c r="A1514" s="154">
        <v>-395821</v>
      </c>
      <c r="B1514" s="155">
        <v>179</v>
      </c>
      <c r="C1514" s="154">
        <v>264</v>
      </c>
      <c r="D1514" s="156" t="s">
        <v>421</v>
      </c>
      <c r="E1514" s="157" t="s">
        <v>417</v>
      </c>
      <c r="F1514" s="157" t="s">
        <v>407</v>
      </c>
      <c r="G1514" s="158">
        <v>1.05521</v>
      </c>
      <c r="H1514" s="159">
        <v>-2</v>
      </c>
      <c r="I1514" s="159">
        <v>0</v>
      </c>
      <c r="J1514" s="158">
        <v>2.24899</v>
      </c>
      <c r="K1514" s="157" t="s">
        <v>408</v>
      </c>
    </row>
    <row r="1515" spans="1:11" s="58" customFormat="1" ht="14.85" customHeight="1" x14ac:dyDescent="0.15">
      <c r="A1515" s="154">
        <v>-395821</v>
      </c>
      <c r="B1515" s="155">
        <v>179</v>
      </c>
      <c r="C1515" s="154">
        <v>264</v>
      </c>
      <c r="D1515" s="156" t="s">
        <v>421</v>
      </c>
      <c r="E1515" s="157" t="s">
        <v>419</v>
      </c>
      <c r="F1515" s="157" t="s">
        <v>414</v>
      </c>
      <c r="G1515" s="158">
        <v>0.84538000000000002</v>
      </c>
      <c r="H1515" s="159">
        <v>1</v>
      </c>
      <c r="I1515" s="159">
        <v>1</v>
      </c>
      <c r="J1515" s="158">
        <v>75.336200000000005</v>
      </c>
      <c r="K1515" s="157" t="s">
        <v>411</v>
      </c>
    </row>
    <row r="1516" spans="1:11" s="58" customFormat="1" ht="14.85" customHeight="1" x14ac:dyDescent="0.15">
      <c r="A1516" s="154">
        <v>-395821</v>
      </c>
      <c r="B1516" s="155">
        <v>179</v>
      </c>
      <c r="C1516" s="154">
        <v>264</v>
      </c>
      <c r="D1516" s="156" t="s">
        <v>421</v>
      </c>
      <c r="E1516" s="157" t="s">
        <v>419</v>
      </c>
      <c r="F1516" s="157" t="s">
        <v>414</v>
      </c>
      <c r="G1516" s="158">
        <v>-39.811109999999999</v>
      </c>
      <c r="H1516" s="159">
        <v>-2</v>
      </c>
      <c r="I1516" s="159">
        <v>0</v>
      </c>
      <c r="J1516" s="158">
        <v>44.510809999999999</v>
      </c>
      <c r="K1516" s="157" t="s">
        <v>408</v>
      </c>
    </row>
    <row r="1517" spans="1:11" s="58" customFormat="1" ht="14.85" customHeight="1" x14ac:dyDescent="0.15">
      <c r="A1517" s="154">
        <v>-395820</v>
      </c>
      <c r="B1517" s="155">
        <v>180</v>
      </c>
      <c r="C1517" s="154">
        <v>264</v>
      </c>
      <c r="D1517" s="156" t="s">
        <v>421</v>
      </c>
      <c r="E1517" s="157" t="s">
        <v>412</v>
      </c>
      <c r="F1517" s="157" t="s">
        <v>407</v>
      </c>
      <c r="G1517" s="158">
        <v>-5.1173999999999999</v>
      </c>
      <c r="H1517" s="159">
        <v>-2</v>
      </c>
      <c r="I1517" s="159">
        <v>0</v>
      </c>
      <c r="J1517" s="158">
        <v>7.2967300000000002</v>
      </c>
      <c r="K1517" s="157" t="s">
        <v>411</v>
      </c>
    </row>
    <row r="1518" spans="1:11" s="58" customFormat="1" ht="14.85" customHeight="1" x14ac:dyDescent="0.15">
      <c r="A1518" s="154">
        <v>-395820</v>
      </c>
      <c r="B1518" s="155">
        <v>180</v>
      </c>
      <c r="C1518" s="154">
        <v>264</v>
      </c>
      <c r="D1518" s="156" t="s">
        <v>421</v>
      </c>
      <c r="E1518" s="157" t="s">
        <v>412</v>
      </c>
      <c r="F1518" s="157" t="s">
        <v>407</v>
      </c>
      <c r="G1518" s="158">
        <v>-528.73946000000001</v>
      </c>
      <c r="H1518" s="159">
        <v>-11</v>
      </c>
      <c r="I1518" s="159">
        <v>1</v>
      </c>
      <c r="J1518" s="158">
        <v>69.518780000000007</v>
      </c>
      <c r="K1518" s="157" t="s">
        <v>408</v>
      </c>
    </row>
    <row r="1519" spans="1:11" s="58" customFormat="1" ht="14.85" customHeight="1" x14ac:dyDescent="0.15">
      <c r="A1519" s="154">
        <v>-395820</v>
      </c>
      <c r="B1519" s="155">
        <v>180</v>
      </c>
      <c r="C1519" s="154">
        <v>264</v>
      </c>
      <c r="D1519" s="156" t="s">
        <v>421</v>
      </c>
      <c r="E1519" s="157" t="s">
        <v>412</v>
      </c>
      <c r="F1519" s="157" t="s">
        <v>413</v>
      </c>
      <c r="G1519" s="158">
        <v>550.67327999999998</v>
      </c>
      <c r="H1519" s="159">
        <v>1</v>
      </c>
      <c r="I1519" s="159">
        <v>2</v>
      </c>
      <c r="J1519" s="158">
        <v>831.53551000000004</v>
      </c>
      <c r="K1519" s="157" t="s">
        <v>408</v>
      </c>
    </row>
    <row r="1520" spans="1:11" s="58" customFormat="1" ht="14.85" customHeight="1" x14ac:dyDescent="0.15">
      <c r="A1520" s="154">
        <v>-395820</v>
      </c>
      <c r="B1520" s="155">
        <v>180</v>
      </c>
      <c r="C1520" s="154">
        <v>264</v>
      </c>
      <c r="D1520" s="156" t="s">
        <v>421</v>
      </c>
      <c r="E1520" s="157" t="s">
        <v>412</v>
      </c>
      <c r="F1520" s="157" t="s">
        <v>414</v>
      </c>
      <c r="G1520" s="158">
        <v>-21.83935</v>
      </c>
      <c r="H1520" s="159">
        <v>-2</v>
      </c>
      <c r="I1520" s="159">
        <v>1</v>
      </c>
      <c r="J1520" s="158">
        <v>32.128729999999997</v>
      </c>
      <c r="K1520" s="157" t="s">
        <v>411</v>
      </c>
    </row>
    <row r="1521" spans="1:11" s="58" customFormat="1" ht="14.85" customHeight="1" x14ac:dyDescent="0.15">
      <c r="A1521" s="154">
        <v>-395820</v>
      </c>
      <c r="B1521" s="155">
        <v>180</v>
      </c>
      <c r="C1521" s="154">
        <v>264</v>
      </c>
      <c r="D1521" s="156" t="s">
        <v>421</v>
      </c>
      <c r="E1521" s="157" t="s">
        <v>412</v>
      </c>
      <c r="F1521" s="157" t="s">
        <v>414</v>
      </c>
      <c r="G1521" s="158">
        <v>-7.4006800000000004</v>
      </c>
      <c r="H1521" s="159">
        <v>-1</v>
      </c>
      <c r="I1521" s="159">
        <v>3</v>
      </c>
      <c r="J1521" s="158">
        <v>60.704320000000003</v>
      </c>
      <c r="K1521" s="157" t="s">
        <v>408</v>
      </c>
    </row>
    <row r="1522" spans="1:11" s="58" customFormat="1" ht="14.85" customHeight="1" x14ac:dyDescent="0.15">
      <c r="A1522" s="154">
        <v>-395820</v>
      </c>
      <c r="B1522" s="155">
        <v>180</v>
      </c>
      <c r="C1522" s="154">
        <v>264</v>
      </c>
      <c r="D1522" s="156" t="s">
        <v>421</v>
      </c>
      <c r="E1522" s="157" t="s">
        <v>412</v>
      </c>
      <c r="F1522" s="157" t="s">
        <v>415</v>
      </c>
      <c r="G1522" s="158">
        <v>32.799999999999997</v>
      </c>
      <c r="H1522" s="159">
        <v>0</v>
      </c>
      <c r="I1522" s="159">
        <v>0</v>
      </c>
      <c r="J1522" s="158">
        <v>32.799999999999997</v>
      </c>
      <c r="K1522" s="157" t="s">
        <v>411</v>
      </c>
    </row>
    <row r="1523" spans="1:11" s="58" customFormat="1" ht="14.85" customHeight="1" x14ac:dyDescent="0.15">
      <c r="A1523" s="154">
        <v>-395820</v>
      </c>
      <c r="B1523" s="155">
        <v>180</v>
      </c>
      <c r="C1523" s="154">
        <v>264</v>
      </c>
      <c r="D1523" s="156" t="s">
        <v>421</v>
      </c>
      <c r="E1523" s="157" t="s">
        <v>412</v>
      </c>
      <c r="F1523" s="157" t="s">
        <v>415</v>
      </c>
      <c r="G1523" s="158">
        <v>0.44</v>
      </c>
      <c r="H1523" s="159">
        <v>0</v>
      </c>
      <c r="I1523" s="159">
        <v>0</v>
      </c>
      <c r="J1523" s="158">
        <v>0.64</v>
      </c>
      <c r="K1523" s="157" t="s">
        <v>408</v>
      </c>
    </row>
    <row r="1524" spans="1:11" s="58" customFormat="1" ht="14.85" customHeight="1" x14ac:dyDescent="0.15">
      <c r="A1524" s="154">
        <v>-395820</v>
      </c>
      <c r="B1524" s="155">
        <v>180</v>
      </c>
      <c r="C1524" s="154">
        <v>264</v>
      </c>
      <c r="D1524" s="156" t="s">
        <v>421</v>
      </c>
      <c r="E1524" s="157" t="s">
        <v>412</v>
      </c>
      <c r="F1524" s="157" t="s">
        <v>416</v>
      </c>
      <c r="G1524" s="158">
        <v>-39.929490000000001</v>
      </c>
      <c r="H1524" s="159">
        <v>-3</v>
      </c>
      <c r="I1524" s="159">
        <v>0</v>
      </c>
      <c r="J1524" s="158">
        <v>56.123829999999998</v>
      </c>
      <c r="K1524" s="157" t="s">
        <v>411</v>
      </c>
    </row>
    <row r="1525" spans="1:11" s="58" customFormat="1" ht="14.85" customHeight="1" x14ac:dyDescent="0.15">
      <c r="A1525" s="154">
        <v>-395820</v>
      </c>
      <c r="B1525" s="155">
        <v>180</v>
      </c>
      <c r="C1525" s="154">
        <v>264</v>
      </c>
      <c r="D1525" s="156" t="s">
        <v>421</v>
      </c>
      <c r="E1525" s="157" t="s">
        <v>412</v>
      </c>
      <c r="F1525" s="157" t="s">
        <v>416</v>
      </c>
      <c r="G1525" s="158">
        <v>19.375</v>
      </c>
      <c r="H1525" s="159">
        <v>0</v>
      </c>
      <c r="I1525" s="159">
        <v>0</v>
      </c>
      <c r="J1525" s="158">
        <v>19.375</v>
      </c>
      <c r="K1525" s="157" t="s">
        <v>408</v>
      </c>
    </row>
    <row r="1526" spans="1:11" s="58" customFormat="1" ht="14.85" customHeight="1" x14ac:dyDescent="0.15">
      <c r="A1526" s="154">
        <v>-395820</v>
      </c>
      <c r="B1526" s="155">
        <v>180</v>
      </c>
      <c r="C1526" s="154">
        <v>264</v>
      </c>
      <c r="D1526" s="156" t="s">
        <v>421</v>
      </c>
      <c r="E1526" s="157" t="s">
        <v>417</v>
      </c>
      <c r="F1526" s="157" t="s">
        <v>418</v>
      </c>
      <c r="G1526" s="158">
        <v>75.054860000000005</v>
      </c>
      <c r="H1526" s="159">
        <v>1</v>
      </c>
      <c r="I1526" s="159">
        <v>1</v>
      </c>
      <c r="J1526" s="158">
        <v>83.454859999999996</v>
      </c>
      <c r="K1526" s="157" t="s">
        <v>411</v>
      </c>
    </row>
    <row r="1527" spans="1:11" s="58" customFormat="1" ht="14.85" customHeight="1" x14ac:dyDescent="0.15">
      <c r="A1527" s="154">
        <v>-395820</v>
      </c>
      <c r="B1527" s="155">
        <v>180</v>
      </c>
      <c r="C1527" s="154">
        <v>264</v>
      </c>
      <c r="D1527" s="156" t="s">
        <v>421</v>
      </c>
      <c r="E1527" s="157" t="s">
        <v>417</v>
      </c>
      <c r="F1527" s="157" t="s">
        <v>418</v>
      </c>
      <c r="G1527" s="158">
        <v>101.92400000000001</v>
      </c>
      <c r="H1527" s="159">
        <v>1</v>
      </c>
      <c r="I1527" s="159">
        <v>1</v>
      </c>
      <c r="J1527" s="158">
        <v>101.92400000000001</v>
      </c>
      <c r="K1527" s="157" t="s">
        <v>408</v>
      </c>
    </row>
    <row r="1528" spans="1:11" s="58" customFormat="1" ht="14.85" customHeight="1" x14ac:dyDescent="0.15">
      <c r="A1528" s="154">
        <v>-395820</v>
      </c>
      <c r="B1528" s="155">
        <v>180</v>
      </c>
      <c r="C1528" s="154">
        <v>264</v>
      </c>
      <c r="D1528" s="156" t="s">
        <v>421</v>
      </c>
      <c r="E1528" s="157" t="s">
        <v>417</v>
      </c>
      <c r="F1528" s="157" t="s">
        <v>407</v>
      </c>
      <c r="G1528" s="158">
        <v>-1.26623</v>
      </c>
      <c r="H1528" s="159">
        <v>0</v>
      </c>
      <c r="I1528" s="159">
        <v>0</v>
      </c>
      <c r="J1528" s="158">
        <v>1.48177</v>
      </c>
      <c r="K1528" s="157" t="s">
        <v>411</v>
      </c>
    </row>
    <row r="1529" spans="1:11" s="58" customFormat="1" ht="14.85" customHeight="1" x14ac:dyDescent="0.15">
      <c r="A1529" s="154">
        <v>-395820</v>
      </c>
      <c r="B1529" s="155">
        <v>180</v>
      </c>
      <c r="C1529" s="154">
        <v>264</v>
      </c>
      <c r="D1529" s="156" t="s">
        <v>421</v>
      </c>
      <c r="E1529" s="157" t="s">
        <v>417</v>
      </c>
      <c r="F1529" s="157" t="s">
        <v>407</v>
      </c>
      <c r="G1529" s="158">
        <v>-33.978119999999997</v>
      </c>
      <c r="H1529" s="159">
        <v>0</v>
      </c>
      <c r="I1529" s="159">
        <v>0</v>
      </c>
      <c r="J1529" s="158">
        <v>2.6186500000000001</v>
      </c>
      <c r="K1529" s="157" t="s">
        <v>408</v>
      </c>
    </row>
    <row r="1530" spans="1:11" s="58" customFormat="1" ht="14.85" customHeight="1" x14ac:dyDescent="0.15">
      <c r="A1530" s="154">
        <v>-395820</v>
      </c>
      <c r="B1530" s="155">
        <v>180</v>
      </c>
      <c r="C1530" s="154">
        <v>264</v>
      </c>
      <c r="D1530" s="156" t="s">
        <v>421</v>
      </c>
      <c r="E1530" s="157" t="s">
        <v>419</v>
      </c>
      <c r="F1530" s="157" t="s">
        <v>414</v>
      </c>
      <c r="G1530" s="158">
        <v>-26.750430000000001</v>
      </c>
      <c r="H1530" s="159">
        <v>1</v>
      </c>
      <c r="I1530" s="159">
        <v>1</v>
      </c>
      <c r="J1530" s="158">
        <v>109.06446</v>
      </c>
      <c r="K1530" s="157" t="s">
        <v>411</v>
      </c>
    </row>
    <row r="1531" spans="1:11" s="58" customFormat="1" ht="14.85" customHeight="1" x14ac:dyDescent="0.15">
      <c r="A1531" s="154">
        <v>-395820</v>
      </c>
      <c r="B1531" s="155">
        <v>180</v>
      </c>
      <c r="C1531" s="154">
        <v>264</v>
      </c>
      <c r="D1531" s="156" t="s">
        <v>421</v>
      </c>
      <c r="E1531" s="157" t="s">
        <v>419</v>
      </c>
      <c r="F1531" s="157" t="s">
        <v>414</v>
      </c>
      <c r="G1531" s="158">
        <v>5.63863</v>
      </c>
      <c r="H1531" s="159">
        <v>1</v>
      </c>
      <c r="I1531" s="159">
        <v>2</v>
      </c>
      <c r="J1531" s="158">
        <v>343.45474999999999</v>
      </c>
      <c r="K1531" s="157" t="s">
        <v>408</v>
      </c>
    </row>
    <row r="1532" spans="1:11" s="58" customFormat="1" ht="14.85" customHeight="1" x14ac:dyDescent="0.15">
      <c r="A1532" s="154">
        <v>-395819</v>
      </c>
      <c r="B1532" s="155">
        <v>181</v>
      </c>
      <c r="C1532" s="154">
        <v>264</v>
      </c>
      <c r="D1532" s="156" t="s">
        <v>421</v>
      </c>
      <c r="E1532" s="157" t="s">
        <v>412</v>
      </c>
      <c r="F1532" s="157" t="s">
        <v>407</v>
      </c>
      <c r="G1532" s="158">
        <v>-3.1619299999999999</v>
      </c>
      <c r="H1532" s="159">
        <v>-8</v>
      </c>
      <c r="I1532" s="159">
        <v>0</v>
      </c>
      <c r="J1532" s="158">
        <v>0.40833000000000003</v>
      </c>
      <c r="K1532" s="157" t="s">
        <v>411</v>
      </c>
    </row>
    <row r="1533" spans="1:11" s="58" customFormat="1" ht="14.85" customHeight="1" x14ac:dyDescent="0.15">
      <c r="A1533" s="154">
        <v>-395819</v>
      </c>
      <c r="B1533" s="155">
        <v>181</v>
      </c>
      <c r="C1533" s="154">
        <v>264</v>
      </c>
      <c r="D1533" s="156" t="s">
        <v>421</v>
      </c>
      <c r="E1533" s="157" t="s">
        <v>412</v>
      </c>
      <c r="F1533" s="157" t="s">
        <v>407</v>
      </c>
      <c r="G1533" s="158">
        <v>-9.9543800000000005</v>
      </c>
      <c r="H1533" s="159">
        <v>-1</v>
      </c>
      <c r="I1533" s="159">
        <v>0</v>
      </c>
      <c r="J1533" s="158">
        <v>13.75</v>
      </c>
      <c r="K1533" s="157" t="s">
        <v>408</v>
      </c>
    </row>
    <row r="1534" spans="1:11" s="58" customFormat="1" ht="14.85" customHeight="1" x14ac:dyDescent="0.15">
      <c r="A1534" s="154">
        <v>-395819</v>
      </c>
      <c r="B1534" s="155">
        <v>181</v>
      </c>
      <c r="C1534" s="154">
        <v>264</v>
      </c>
      <c r="D1534" s="156" t="s">
        <v>421</v>
      </c>
      <c r="E1534" s="157" t="s">
        <v>412</v>
      </c>
      <c r="F1534" s="157" t="s">
        <v>413</v>
      </c>
      <c r="G1534" s="158">
        <v>244.72112999999999</v>
      </c>
      <c r="H1534" s="159">
        <v>2</v>
      </c>
      <c r="I1534" s="159">
        <v>3</v>
      </c>
      <c r="J1534" s="158">
        <v>519.24797999999998</v>
      </c>
      <c r="K1534" s="157" t="s">
        <v>408</v>
      </c>
    </row>
    <row r="1535" spans="1:11" s="58" customFormat="1" ht="14.85" customHeight="1" x14ac:dyDescent="0.15">
      <c r="A1535" s="154">
        <v>-395819</v>
      </c>
      <c r="B1535" s="155">
        <v>181</v>
      </c>
      <c r="C1535" s="154">
        <v>264</v>
      </c>
      <c r="D1535" s="156" t="s">
        <v>421</v>
      </c>
      <c r="E1535" s="157" t="s">
        <v>412</v>
      </c>
      <c r="F1535" s="157" t="s">
        <v>414</v>
      </c>
      <c r="G1535" s="158">
        <v>25.388719999999999</v>
      </c>
      <c r="H1535" s="159">
        <v>-2</v>
      </c>
      <c r="I1535" s="159">
        <v>2</v>
      </c>
      <c r="J1535" s="158">
        <v>70.24897</v>
      </c>
      <c r="K1535" s="157" t="s">
        <v>411</v>
      </c>
    </row>
    <row r="1536" spans="1:11" s="58" customFormat="1" ht="14.85" customHeight="1" x14ac:dyDescent="0.15">
      <c r="A1536" s="154">
        <v>-395819</v>
      </c>
      <c r="B1536" s="155">
        <v>181</v>
      </c>
      <c r="C1536" s="154">
        <v>264</v>
      </c>
      <c r="D1536" s="156" t="s">
        <v>421</v>
      </c>
      <c r="E1536" s="157" t="s">
        <v>412</v>
      </c>
      <c r="F1536" s="157" t="s">
        <v>414</v>
      </c>
      <c r="G1536" s="158">
        <v>87.507429999999999</v>
      </c>
      <c r="H1536" s="159">
        <v>2</v>
      </c>
      <c r="I1536" s="159">
        <v>4</v>
      </c>
      <c r="J1536" s="158">
        <v>231.94064</v>
      </c>
      <c r="K1536" s="157" t="s">
        <v>408</v>
      </c>
    </row>
    <row r="1537" spans="1:11" s="58" customFormat="1" ht="14.85" customHeight="1" x14ac:dyDescent="0.15">
      <c r="A1537" s="154">
        <v>-395819</v>
      </c>
      <c r="B1537" s="155">
        <v>181</v>
      </c>
      <c r="C1537" s="154">
        <v>264</v>
      </c>
      <c r="D1537" s="156" t="s">
        <v>421</v>
      </c>
      <c r="E1537" s="157" t="s">
        <v>412</v>
      </c>
      <c r="F1537" s="157" t="s">
        <v>415</v>
      </c>
      <c r="G1537" s="158">
        <v>0.9</v>
      </c>
      <c r="H1537" s="159">
        <v>0</v>
      </c>
      <c r="I1537" s="159">
        <v>0</v>
      </c>
      <c r="J1537" s="158">
        <v>1.1000000000000001</v>
      </c>
      <c r="K1537" s="157" t="s">
        <v>411</v>
      </c>
    </row>
    <row r="1538" spans="1:11" s="58" customFormat="1" ht="14.85" customHeight="1" x14ac:dyDescent="0.15">
      <c r="A1538" s="154">
        <v>-395819</v>
      </c>
      <c r="B1538" s="155">
        <v>181</v>
      </c>
      <c r="C1538" s="154">
        <v>264</v>
      </c>
      <c r="D1538" s="156" t="s">
        <v>421</v>
      </c>
      <c r="E1538" s="157" t="s">
        <v>412</v>
      </c>
      <c r="F1538" s="157" t="s">
        <v>415</v>
      </c>
      <c r="G1538" s="158">
        <v>34.520000000000003</v>
      </c>
      <c r="H1538" s="159">
        <v>0</v>
      </c>
      <c r="I1538" s="159">
        <v>0</v>
      </c>
      <c r="J1538" s="158">
        <v>61.48</v>
      </c>
      <c r="K1538" s="157" t="s">
        <v>408</v>
      </c>
    </row>
    <row r="1539" spans="1:11" s="58" customFormat="1" ht="14.85" customHeight="1" x14ac:dyDescent="0.15">
      <c r="A1539" s="154">
        <v>-395819</v>
      </c>
      <c r="B1539" s="155">
        <v>181</v>
      </c>
      <c r="C1539" s="154">
        <v>264</v>
      </c>
      <c r="D1539" s="156" t="s">
        <v>421</v>
      </c>
      <c r="E1539" s="157" t="s">
        <v>412</v>
      </c>
      <c r="F1539" s="157" t="s">
        <v>416</v>
      </c>
      <c r="G1539" s="158">
        <v>-1.2446900000000001</v>
      </c>
      <c r="H1539" s="159">
        <v>0</v>
      </c>
      <c r="I1539" s="159">
        <v>1</v>
      </c>
      <c r="J1539" s="158">
        <v>21.220099999999999</v>
      </c>
      <c r="K1539" s="157" t="s">
        <v>411</v>
      </c>
    </row>
    <row r="1540" spans="1:11" s="58" customFormat="1" ht="14.85" customHeight="1" x14ac:dyDescent="0.15">
      <c r="A1540" s="154">
        <v>-395819</v>
      </c>
      <c r="B1540" s="155">
        <v>181</v>
      </c>
      <c r="C1540" s="154">
        <v>264</v>
      </c>
      <c r="D1540" s="156" t="s">
        <v>421</v>
      </c>
      <c r="E1540" s="157" t="s">
        <v>412</v>
      </c>
      <c r="F1540" s="157" t="s">
        <v>416</v>
      </c>
      <c r="G1540" s="158">
        <v>-31.71209</v>
      </c>
      <c r="H1540" s="159">
        <v>-2</v>
      </c>
      <c r="I1540" s="159">
        <v>0</v>
      </c>
      <c r="J1540" s="158">
        <v>6.72356</v>
      </c>
      <c r="K1540" s="157" t="s">
        <v>408</v>
      </c>
    </row>
    <row r="1541" spans="1:11" s="58" customFormat="1" ht="14.85" customHeight="1" x14ac:dyDescent="0.15">
      <c r="A1541" s="154">
        <v>-395819</v>
      </c>
      <c r="B1541" s="155">
        <v>181</v>
      </c>
      <c r="C1541" s="154">
        <v>264</v>
      </c>
      <c r="D1541" s="156" t="s">
        <v>421</v>
      </c>
      <c r="E1541" s="157" t="s">
        <v>417</v>
      </c>
      <c r="F1541" s="157" t="s">
        <v>418</v>
      </c>
      <c r="G1541" s="158">
        <v>3.085</v>
      </c>
      <c r="H1541" s="159">
        <v>0</v>
      </c>
      <c r="I1541" s="159">
        <v>0</v>
      </c>
      <c r="J1541" s="158">
        <v>3.085</v>
      </c>
      <c r="K1541" s="157" t="s">
        <v>411</v>
      </c>
    </row>
    <row r="1542" spans="1:11" s="58" customFormat="1" ht="14.85" customHeight="1" x14ac:dyDescent="0.15">
      <c r="A1542" s="154">
        <v>-395819</v>
      </c>
      <c r="B1542" s="155">
        <v>181</v>
      </c>
      <c r="C1542" s="154">
        <v>264</v>
      </c>
      <c r="D1542" s="156" t="s">
        <v>421</v>
      </c>
      <c r="E1542" s="157" t="s">
        <v>417</v>
      </c>
      <c r="F1542" s="157" t="s">
        <v>418</v>
      </c>
      <c r="G1542" s="158">
        <v>3.8566600000000002</v>
      </c>
      <c r="H1542" s="159">
        <v>0</v>
      </c>
      <c r="I1542" s="159">
        <v>1</v>
      </c>
      <c r="J1542" s="158">
        <v>6.1955900000000002</v>
      </c>
      <c r="K1542" s="157" t="s">
        <v>408</v>
      </c>
    </row>
    <row r="1543" spans="1:11" s="58" customFormat="1" ht="14.85" customHeight="1" x14ac:dyDescent="0.15">
      <c r="A1543" s="154">
        <v>-395819</v>
      </c>
      <c r="B1543" s="155">
        <v>181</v>
      </c>
      <c r="C1543" s="154">
        <v>264</v>
      </c>
      <c r="D1543" s="156" t="s">
        <v>421</v>
      </c>
      <c r="E1543" s="157" t="s">
        <v>417</v>
      </c>
      <c r="F1543" s="157" t="s">
        <v>407</v>
      </c>
      <c r="G1543" s="158">
        <v>-1.63632</v>
      </c>
      <c r="H1543" s="159">
        <v>0</v>
      </c>
      <c r="I1543" s="159">
        <v>0</v>
      </c>
      <c r="J1543" s="158">
        <v>5.0618600000000002</v>
      </c>
      <c r="K1543" s="157" t="s">
        <v>411</v>
      </c>
    </row>
    <row r="1544" spans="1:11" s="58" customFormat="1" ht="14.85" customHeight="1" x14ac:dyDescent="0.15">
      <c r="A1544" s="154">
        <v>-395819</v>
      </c>
      <c r="B1544" s="155">
        <v>181</v>
      </c>
      <c r="C1544" s="154">
        <v>264</v>
      </c>
      <c r="D1544" s="156" t="s">
        <v>421</v>
      </c>
      <c r="E1544" s="157" t="s">
        <v>417</v>
      </c>
      <c r="F1544" s="157" t="s">
        <v>407</v>
      </c>
      <c r="G1544" s="158">
        <v>6.3191199999999998</v>
      </c>
      <c r="H1544" s="159">
        <v>1</v>
      </c>
      <c r="I1544" s="159">
        <v>1</v>
      </c>
      <c r="J1544" s="158">
        <v>7.0513700000000004</v>
      </c>
      <c r="K1544" s="157" t="s">
        <v>408</v>
      </c>
    </row>
    <row r="1545" spans="1:11" s="58" customFormat="1" ht="14.85" customHeight="1" x14ac:dyDescent="0.15">
      <c r="A1545" s="154">
        <v>-395819</v>
      </c>
      <c r="B1545" s="155">
        <v>181</v>
      </c>
      <c r="C1545" s="154">
        <v>264</v>
      </c>
      <c r="D1545" s="156" t="s">
        <v>421</v>
      </c>
      <c r="E1545" s="157" t="s">
        <v>419</v>
      </c>
      <c r="F1545" s="157" t="s">
        <v>414</v>
      </c>
      <c r="G1545" s="158">
        <v>31.307690000000001</v>
      </c>
      <c r="H1545" s="159">
        <v>-2</v>
      </c>
      <c r="I1545" s="159">
        <v>2</v>
      </c>
      <c r="J1545" s="158">
        <v>233.99829</v>
      </c>
      <c r="K1545" s="157" t="s">
        <v>411</v>
      </c>
    </row>
    <row r="1546" spans="1:11" s="58" customFormat="1" ht="14.85" customHeight="1" x14ac:dyDescent="0.15">
      <c r="A1546" s="154">
        <v>-395819</v>
      </c>
      <c r="B1546" s="155">
        <v>181</v>
      </c>
      <c r="C1546" s="154">
        <v>264</v>
      </c>
      <c r="D1546" s="156" t="s">
        <v>421</v>
      </c>
      <c r="E1546" s="157" t="s">
        <v>419</v>
      </c>
      <c r="F1546" s="157" t="s">
        <v>414</v>
      </c>
      <c r="G1546" s="158">
        <v>-15.02337</v>
      </c>
      <c r="H1546" s="159">
        <v>0</v>
      </c>
      <c r="I1546" s="159">
        <v>0</v>
      </c>
      <c r="J1546" s="158">
        <v>222.21478999999999</v>
      </c>
      <c r="K1546" s="157" t="s">
        <v>408</v>
      </c>
    </row>
    <row r="1547" spans="1:11" s="58" customFormat="1" ht="14.85" customHeight="1" x14ac:dyDescent="0.15">
      <c r="A1547" s="154">
        <v>-395817</v>
      </c>
      <c r="B1547" s="155">
        <v>183</v>
      </c>
      <c r="C1547" s="154">
        <v>264</v>
      </c>
      <c r="D1547" s="156" t="s">
        <v>421</v>
      </c>
      <c r="E1547" s="157" t="s">
        <v>412</v>
      </c>
      <c r="F1547" s="157" t="s">
        <v>407</v>
      </c>
      <c r="G1547" s="158">
        <v>-6.4429999999999996</v>
      </c>
      <c r="H1547" s="159">
        <v>0</v>
      </c>
      <c r="I1547" s="159">
        <v>0</v>
      </c>
      <c r="J1547" s="158">
        <v>0</v>
      </c>
      <c r="K1547" s="157" t="s">
        <v>411</v>
      </c>
    </row>
    <row r="1548" spans="1:11" s="58" customFormat="1" ht="14.85" customHeight="1" x14ac:dyDescent="0.15">
      <c r="A1548" s="154">
        <v>-395817</v>
      </c>
      <c r="B1548" s="155">
        <v>183</v>
      </c>
      <c r="C1548" s="154">
        <v>264</v>
      </c>
      <c r="D1548" s="156" t="s">
        <v>421</v>
      </c>
      <c r="E1548" s="157" t="s">
        <v>412</v>
      </c>
      <c r="F1548" s="157" t="s">
        <v>407</v>
      </c>
      <c r="G1548" s="158">
        <v>-49.5</v>
      </c>
      <c r="H1548" s="159">
        <v>-1</v>
      </c>
      <c r="I1548" s="159">
        <v>1</v>
      </c>
      <c r="J1548" s="158">
        <v>16.378699999999998</v>
      </c>
      <c r="K1548" s="157" t="s">
        <v>408</v>
      </c>
    </row>
    <row r="1549" spans="1:11" s="58" customFormat="1" ht="14.85" customHeight="1" x14ac:dyDescent="0.15">
      <c r="A1549" s="154">
        <v>-395817</v>
      </c>
      <c r="B1549" s="155">
        <v>183</v>
      </c>
      <c r="C1549" s="154">
        <v>264</v>
      </c>
      <c r="D1549" s="156" t="s">
        <v>421</v>
      </c>
      <c r="E1549" s="157" t="s">
        <v>412</v>
      </c>
      <c r="F1549" s="157" t="s">
        <v>413</v>
      </c>
      <c r="G1549" s="158">
        <v>-64.410390000000007</v>
      </c>
      <c r="H1549" s="159">
        <v>1</v>
      </c>
      <c r="I1549" s="159">
        <v>3</v>
      </c>
      <c r="J1549" s="158">
        <v>300.32837000000001</v>
      </c>
      <c r="K1549" s="157" t="s">
        <v>408</v>
      </c>
    </row>
    <row r="1550" spans="1:11" s="58" customFormat="1" ht="14.85" customHeight="1" x14ac:dyDescent="0.15">
      <c r="A1550" s="154">
        <v>-395817</v>
      </c>
      <c r="B1550" s="155">
        <v>183</v>
      </c>
      <c r="C1550" s="154">
        <v>264</v>
      </c>
      <c r="D1550" s="156" t="s">
        <v>421</v>
      </c>
      <c r="E1550" s="157" t="s">
        <v>412</v>
      </c>
      <c r="F1550" s="157" t="s">
        <v>414</v>
      </c>
      <c r="G1550" s="158">
        <v>-13.976699999999999</v>
      </c>
      <c r="H1550" s="159">
        <v>1</v>
      </c>
      <c r="I1550" s="159">
        <v>2</v>
      </c>
      <c r="J1550" s="158">
        <v>26.25817</v>
      </c>
      <c r="K1550" s="157" t="s">
        <v>411</v>
      </c>
    </row>
    <row r="1551" spans="1:11" s="58" customFormat="1" ht="14.85" customHeight="1" x14ac:dyDescent="0.15">
      <c r="A1551" s="154">
        <v>-395817</v>
      </c>
      <c r="B1551" s="155">
        <v>183</v>
      </c>
      <c r="C1551" s="154">
        <v>264</v>
      </c>
      <c r="D1551" s="156" t="s">
        <v>421</v>
      </c>
      <c r="E1551" s="157" t="s">
        <v>412</v>
      </c>
      <c r="F1551" s="157" t="s">
        <v>414</v>
      </c>
      <c r="G1551" s="158">
        <v>-199.03116</v>
      </c>
      <c r="H1551" s="159">
        <v>-1</v>
      </c>
      <c r="I1551" s="159">
        <v>3</v>
      </c>
      <c r="J1551" s="158">
        <v>62.422989999999999</v>
      </c>
      <c r="K1551" s="157" t="s">
        <v>408</v>
      </c>
    </row>
    <row r="1552" spans="1:11" s="58" customFormat="1" ht="14.85" customHeight="1" x14ac:dyDescent="0.15">
      <c r="A1552" s="154">
        <v>-395817</v>
      </c>
      <c r="B1552" s="155">
        <v>183</v>
      </c>
      <c r="C1552" s="154">
        <v>264</v>
      </c>
      <c r="D1552" s="156" t="s">
        <v>421</v>
      </c>
      <c r="E1552" s="157" t="s">
        <v>412</v>
      </c>
      <c r="F1552" s="157" t="s">
        <v>415</v>
      </c>
      <c r="G1552" s="158">
        <v>10</v>
      </c>
      <c r="H1552" s="159">
        <v>0</v>
      </c>
      <c r="I1552" s="159">
        <v>0</v>
      </c>
      <c r="J1552" s="158">
        <v>10</v>
      </c>
      <c r="K1552" s="157" t="s">
        <v>408</v>
      </c>
    </row>
    <row r="1553" spans="1:11" s="58" customFormat="1" ht="14.85" customHeight="1" x14ac:dyDescent="0.15">
      <c r="A1553" s="154">
        <v>-395817</v>
      </c>
      <c r="B1553" s="155">
        <v>183</v>
      </c>
      <c r="C1553" s="154">
        <v>264</v>
      </c>
      <c r="D1553" s="156" t="s">
        <v>421</v>
      </c>
      <c r="E1553" s="157" t="s">
        <v>412</v>
      </c>
      <c r="F1553" s="157" t="s">
        <v>416</v>
      </c>
      <c r="G1553" s="158">
        <v>6.4553500000000001</v>
      </c>
      <c r="H1553" s="159">
        <v>-1</v>
      </c>
      <c r="I1553" s="159">
        <v>0</v>
      </c>
      <c r="J1553" s="158">
        <v>9.5838699999999992</v>
      </c>
      <c r="K1553" s="157" t="s">
        <v>411</v>
      </c>
    </row>
    <row r="1554" spans="1:11" s="58" customFormat="1" ht="14.85" customHeight="1" x14ac:dyDescent="0.15">
      <c r="A1554" s="154">
        <v>-395817</v>
      </c>
      <c r="B1554" s="155">
        <v>183</v>
      </c>
      <c r="C1554" s="154">
        <v>264</v>
      </c>
      <c r="D1554" s="156" t="s">
        <v>421</v>
      </c>
      <c r="E1554" s="157" t="s">
        <v>412</v>
      </c>
      <c r="F1554" s="157" t="s">
        <v>416</v>
      </c>
      <c r="G1554" s="158">
        <v>21.651</v>
      </c>
      <c r="H1554" s="159">
        <v>0</v>
      </c>
      <c r="I1554" s="159">
        <v>0</v>
      </c>
      <c r="J1554" s="158">
        <v>21.651</v>
      </c>
      <c r="K1554" s="157" t="s">
        <v>408</v>
      </c>
    </row>
    <row r="1555" spans="1:11" s="58" customFormat="1" ht="14.85" customHeight="1" x14ac:dyDescent="0.15">
      <c r="A1555" s="154">
        <v>-395817</v>
      </c>
      <c r="B1555" s="155">
        <v>183</v>
      </c>
      <c r="C1555" s="154">
        <v>264</v>
      </c>
      <c r="D1555" s="156" t="s">
        <v>421</v>
      </c>
      <c r="E1555" s="157" t="s">
        <v>417</v>
      </c>
      <c r="F1555" s="157" t="s">
        <v>418</v>
      </c>
      <c r="G1555" s="158">
        <v>9.16</v>
      </c>
      <c r="H1555" s="159">
        <v>0</v>
      </c>
      <c r="I1555" s="159">
        <v>0</v>
      </c>
      <c r="J1555" s="158">
        <v>9.16</v>
      </c>
      <c r="K1555" s="157" t="s">
        <v>411</v>
      </c>
    </row>
    <row r="1556" spans="1:11" s="58" customFormat="1" ht="14.85" customHeight="1" x14ac:dyDescent="0.15">
      <c r="A1556" s="154">
        <v>-395817</v>
      </c>
      <c r="B1556" s="155">
        <v>183</v>
      </c>
      <c r="C1556" s="154">
        <v>264</v>
      </c>
      <c r="D1556" s="156" t="s">
        <v>421</v>
      </c>
      <c r="E1556" s="157" t="s">
        <v>417</v>
      </c>
      <c r="F1556" s="157" t="s">
        <v>418</v>
      </c>
      <c r="G1556" s="158">
        <v>10.94</v>
      </c>
      <c r="H1556" s="159">
        <v>4</v>
      </c>
      <c r="I1556" s="159">
        <v>4</v>
      </c>
      <c r="J1556" s="158">
        <v>13.94</v>
      </c>
      <c r="K1556" s="157" t="s">
        <v>408</v>
      </c>
    </row>
    <row r="1557" spans="1:11" s="58" customFormat="1" ht="14.85" customHeight="1" x14ac:dyDescent="0.15">
      <c r="A1557" s="154">
        <v>-395817</v>
      </c>
      <c r="B1557" s="155">
        <v>183</v>
      </c>
      <c r="C1557" s="154">
        <v>264</v>
      </c>
      <c r="D1557" s="156" t="s">
        <v>421</v>
      </c>
      <c r="E1557" s="157" t="s">
        <v>417</v>
      </c>
      <c r="F1557" s="157" t="s">
        <v>407</v>
      </c>
      <c r="G1557" s="158">
        <v>-0.23946999999999999</v>
      </c>
      <c r="H1557" s="159">
        <v>0</v>
      </c>
      <c r="I1557" s="159">
        <v>0</v>
      </c>
      <c r="J1557" s="158">
        <v>1.32117</v>
      </c>
      <c r="K1557" s="157" t="s">
        <v>411</v>
      </c>
    </row>
    <row r="1558" spans="1:11" s="58" customFormat="1" ht="14.85" customHeight="1" x14ac:dyDescent="0.15">
      <c r="A1558" s="154">
        <v>-395817</v>
      </c>
      <c r="B1558" s="155">
        <v>183</v>
      </c>
      <c r="C1558" s="154">
        <v>264</v>
      </c>
      <c r="D1558" s="156" t="s">
        <v>421</v>
      </c>
      <c r="E1558" s="157" t="s">
        <v>417</v>
      </c>
      <c r="F1558" s="157" t="s">
        <v>407</v>
      </c>
      <c r="G1558" s="158">
        <v>0.37441999999999998</v>
      </c>
      <c r="H1558" s="159">
        <v>0</v>
      </c>
      <c r="I1558" s="159">
        <v>0</v>
      </c>
      <c r="J1558" s="158">
        <v>0.57728999999999997</v>
      </c>
      <c r="K1558" s="157" t="s">
        <v>408</v>
      </c>
    </row>
    <row r="1559" spans="1:11" s="58" customFormat="1" ht="14.85" customHeight="1" x14ac:dyDescent="0.15">
      <c r="A1559" s="154">
        <v>-395817</v>
      </c>
      <c r="B1559" s="155">
        <v>183</v>
      </c>
      <c r="C1559" s="154">
        <v>264</v>
      </c>
      <c r="D1559" s="156" t="s">
        <v>421</v>
      </c>
      <c r="E1559" s="157" t="s">
        <v>419</v>
      </c>
      <c r="F1559" s="157" t="s">
        <v>414</v>
      </c>
      <c r="G1559" s="158">
        <v>3.62412</v>
      </c>
      <c r="H1559" s="159">
        <v>1</v>
      </c>
      <c r="I1559" s="159">
        <v>1</v>
      </c>
      <c r="J1559" s="158">
        <v>91.357820000000004</v>
      </c>
      <c r="K1559" s="157" t="s">
        <v>411</v>
      </c>
    </row>
    <row r="1560" spans="1:11" s="58" customFormat="1" ht="14.85" customHeight="1" x14ac:dyDescent="0.15">
      <c r="A1560" s="154">
        <v>-395817</v>
      </c>
      <c r="B1560" s="155">
        <v>183</v>
      </c>
      <c r="C1560" s="154">
        <v>264</v>
      </c>
      <c r="D1560" s="156" t="s">
        <v>421</v>
      </c>
      <c r="E1560" s="157" t="s">
        <v>419</v>
      </c>
      <c r="F1560" s="157" t="s">
        <v>414</v>
      </c>
      <c r="G1560" s="158">
        <v>-1.8738999999999999</v>
      </c>
      <c r="H1560" s="159">
        <v>-1</v>
      </c>
      <c r="I1560" s="159">
        <v>0</v>
      </c>
      <c r="J1560" s="158">
        <v>122.67404999999999</v>
      </c>
      <c r="K1560" s="157" t="s">
        <v>408</v>
      </c>
    </row>
    <row r="1561" spans="1:11" s="58" customFormat="1" ht="14.85" customHeight="1" x14ac:dyDescent="0.15">
      <c r="A1561" s="154">
        <v>-395816</v>
      </c>
      <c r="B1561" s="155">
        <v>184</v>
      </c>
      <c r="C1561" s="154">
        <v>264</v>
      </c>
      <c r="D1561" s="156" t="s">
        <v>421</v>
      </c>
      <c r="E1561" s="157" t="s">
        <v>412</v>
      </c>
      <c r="F1561" s="157" t="s">
        <v>407</v>
      </c>
      <c r="G1561" s="158">
        <v>11.104710000000001</v>
      </c>
      <c r="H1561" s="159">
        <v>1</v>
      </c>
      <c r="I1561" s="159">
        <v>1</v>
      </c>
      <c r="J1561" s="158">
        <v>12.309419999999999</v>
      </c>
      <c r="K1561" s="157" t="s">
        <v>411</v>
      </c>
    </row>
    <row r="1562" spans="1:11" s="58" customFormat="1" ht="14.85" customHeight="1" x14ac:dyDescent="0.15">
      <c r="A1562" s="154">
        <v>-395816</v>
      </c>
      <c r="B1562" s="155">
        <v>184</v>
      </c>
      <c r="C1562" s="154">
        <v>264</v>
      </c>
      <c r="D1562" s="156" t="s">
        <v>421</v>
      </c>
      <c r="E1562" s="157" t="s">
        <v>412</v>
      </c>
      <c r="F1562" s="157" t="s">
        <v>407</v>
      </c>
      <c r="G1562" s="158">
        <v>-15.164999999999999</v>
      </c>
      <c r="H1562" s="159">
        <v>-2</v>
      </c>
      <c r="I1562" s="159">
        <v>0</v>
      </c>
      <c r="J1562" s="158">
        <v>0</v>
      </c>
      <c r="K1562" s="157" t="s">
        <v>408</v>
      </c>
    </row>
    <row r="1563" spans="1:11" s="58" customFormat="1" ht="14.85" customHeight="1" x14ac:dyDescent="0.15">
      <c r="A1563" s="154">
        <v>-395816</v>
      </c>
      <c r="B1563" s="155">
        <v>184</v>
      </c>
      <c r="C1563" s="154">
        <v>264</v>
      </c>
      <c r="D1563" s="156" t="s">
        <v>421</v>
      </c>
      <c r="E1563" s="157" t="s">
        <v>412</v>
      </c>
      <c r="F1563" s="157" t="s">
        <v>413</v>
      </c>
      <c r="G1563" s="158">
        <v>-76.192430000000002</v>
      </c>
      <c r="H1563" s="159">
        <v>2</v>
      </c>
      <c r="I1563" s="159">
        <v>6</v>
      </c>
      <c r="J1563" s="158">
        <v>428.13362999999998</v>
      </c>
      <c r="K1563" s="157" t="s">
        <v>408</v>
      </c>
    </row>
    <row r="1564" spans="1:11" s="58" customFormat="1" ht="14.85" customHeight="1" x14ac:dyDescent="0.15">
      <c r="A1564" s="154">
        <v>-395816</v>
      </c>
      <c r="B1564" s="155">
        <v>184</v>
      </c>
      <c r="C1564" s="154">
        <v>264</v>
      </c>
      <c r="D1564" s="156" t="s">
        <v>421</v>
      </c>
      <c r="E1564" s="157" t="s">
        <v>412</v>
      </c>
      <c r="F1564" s="157" t="s">
        <v>414</v>
      </c>
      <c r="G1564" s="158">
        <v>-14.64837</v>
      </c>
      <c r="H1564" s="159">
        <v>0</v>
      </c>
      <c r="I1564" s="159">
        <v>1</v>
      </c>
      <c r="J1564" s="158">
        <v>10.16399</v>
      </c>
      <c r="K1564" s="157" t="s">
        <v>411</v>
      </c>
    </row>
    <row r="1565" spans="1:11" s="58" customFormat="1" ht="14.85" customHeight="1" x14ac:dyDescent="0.15">
      <c r="A1565" s="154">
        <v>-395816</v>
      </c>
      <c r="B1565" s="155">
        <v>184</v>
      </c>
      <c r="C1565" s="154">
        <v>264</v>
      </c>
      <c r="D1565" s="156" t="s">
        <v>421</v>
      </c>
      <c r="E1565" s="157" t="s">
        <v>412</v>
      </c>
      <c r="F1565" s="157" t="s">
        <v>414</v>
      </c>
      <c r="G1565" s="158">
        <v>-14.84478</v>
      </c>
      <c r="H1565" s="159">
        <v>-6</v>
      </c>
      <c r="I1565" s="159">
        <v>0</v>
      </c>
      <c r="J1565" s="158">
        <v>74.319540000000003</v>
      </c>
      <c r="K1565" s="157" t="s">
        <v>408</v>
      </c>
    </row>
    <row r="1566" spans="1:11" s="58" customFormat="1" ht="14.85" customHeight="1" x14ac:dyDescent="0.15">
      <c r="A1566" s="154">
        <v>-395816</v>
      </c>
      <c r="B1566" s="155">
        <v>184</v>
      </c>
      <c r="C1566" s="154">
        <v>264</v>
      </c>
      <c r="D1566" s="156" t="s">
        <v>421</v>
      </c>
      <c r="E1566" s="157" t="s">
        <v>412</v>
      </c>
      <c r="F1566" s="157" t="s">
        <v>415</v>
      </c>
      <c r="G1566" s="158">
        <v>0.04</v>
      </c>
      <c r="H1566" s="159">
        <v>0</v>
      </c>
      <c r="I1566" s="159">
        <v>0</v>
      </c>
      <c r="J1566" s="158">
        <v>0.04</v>
      </c>
      <c r="K1566" s="157" t="s">
        <v>411</v>
      </c>
    </row>
    <row r="1567" spans="1:11" s="58" customFormat="1" ht="14.85" customHeight="1" x14ac:dyDescent="0.15">
      <c r="A1567" s="154">
        <v>-395816</v>
      </c>
      <c r="B1567" s="155">
        <v>184</v>
      </c>
      <c r="C1567" s="154">
        <v>264</v>
      </c>
      <c r="D1567" s="156" t="s">
        <v>421</v>
      </c>
      <c r="E1567" s="157" t="s">
        <v>412</v>
      </c>
      <c r="F1567" s="157" t="s">
        <v>415</v>
      </c>
      <c r="G1567" s="158">
        <v>-12.86</v>
      </c>
      <c r="H1567" s="159">
        <v>0</v>
      </c>
      <c r="I1567" s="159">
        <v>0</v>
      </c>
      <c r="J1567" s="158">
        <v>1.3</v>
      </c>
      <c r="K1567" s="157" t="s">
        <v>408</v>
      </c>
    </row>
    <row r="1568" spans="1:11" s="58" customFormat="1" ht="14.85" customHeight="1" x14ac:dyDescent="0.15">
      <c r="A1568" s="154">
        <v>-395816</v>
      </c>
      <c r="B1568" s="155">
        <v>184</v>
      </c>
      <c r="C1568" s="154">
        <v>264</v>
      </c>
      <c r="D1568" s="156" t="s">
        <v>421</v>
      </c>
      <c r="E1568" s="157" t="s">
        <v>412</v>
      </c>
      <c r="F1568" s="157" t="s">
        <v>416</v>
      </c>
      <c r="G1568" s="158">
        <v>21.820350000000001</v>
      </c>
      <c r="H1568" s="159">
        <v>0</v>
      </c>
      <c r="I1568" s="159">
        <v>0</v>
      </c>
      <c r="J1568" s="158">
        <v>21.820350000000001</v>
      </c>
      <c r="K1568" s="157" t="s">
        <v>411</v>
      </c>
    </row>
    <row r="1569" spans="1:11" s="58" customFormat="1" ht="14.85" customHeight="1" x14ac:dyDescent="0.15">
      <c r="A1569" s="154">
        <v>-395816</v>
      </c>
      <c r="B1569" s="155">
        <v>184</v>
      </c>
      <c r="C1569" s="154">
        <v>264</v>
      </c>
      <c r="D1569" s="156" t="s">
        <v>421</v>
      </c>
      <c r="E1569" s="157" t="s">
        <v>412</v>
      </c>
      <c r="F1569" s="157" t="s">
        <v>416</v>
      </c>
      <c r="G1569" s="158">
        <v>-4.4422800000000002</v>
      </c>
      <c r="H1569" s="159">
        <v>-2</v>
      </c>
      <c r="I1569" s="159">
        <v>0</v>
      </c>
      <c r="J1569" s="158">
        <v>6.1152499999999996</v>
      </c>
      <c r="K1569" s="157" t="s">
        <v>408</v>
      </c>
    </row>
    <row r="1570" spans="1:11" s="58" customFormat="1" ht="14.85" customHeight="1" x14ac:dyDescent="0.15">
      <c r="A1570" s="154">
        <v>-395816</v>
      </c>
      <c r="B1570" s="155">
        <v>184</v>
      </c>
      <c r="C1570" s="154">
        <v>264</v>
      </c>
      <c r="D1570" s="156" t="s">
        <v>421</v>
      </c>
      <c r="E1570" s="157" t="s">
        <v>417</v>
      </c>
      <c r="F1570" s="157" t="s">
        <v>418</v>
      </c>
      <c r="G1570" s="158">
        <v>1.0124299999999999</v>
      </c>
      <c r="H1570" s="159">
        <v>0</v>
      </c>
      <c r="I1570" s="159">
        <v>1</v>
      </c>
      <c r="J1570" s="158">
        <v>15.33</v>
      </c>
      <c r="K1570" s="157" t="s">
        <v>411</v>
      </c>
    </row>
    <row r="1571" spans="1:11" s="58" customFormat="1" ht="14.85" customHeight="1" x14ac:dyDescent="0.15">
      <c r="A1571" s="154">
        <v>-395816</v>
      </c>
      <c r="B1571" s="155">
        <v>184</v>
      </c>
      <c r="C1571" s="154">
        <v>264</v>
      </c>
      <c r="D1571" s="156" t="s">
        <v>421</v>
      </c>
      <c r="E1571" s="157" t="s">
        <v>417</v>
      </c>
      <c r="F1571" s="157" t="s">
        <v>418</v>
      </c>
      <c r="G1571" s="158">
        <v>0.39</v>
      </c>
      <c r="H1571" s="159">
        <v>0</v>
      </c>
      <c r="I1571" s="159">
        <v>0</v>
      </c>
      <c r="J1571" s="158">
        <v>2.19</v>
      </c>
      <c r="K1571" s="157" t="s">
        <v>408</v>
      </c>
    </row>
    <row r="1572" spans="1:11" s="58" customFormat="1" ht="14.85" customHeight="1" x14ac:dyDescent="0.15">
      <c r="A1572" s="154">
        <v>-395816</v>
      </c>
      <c r="B1572" s="155">
        <v>184</v>
      </c>
      <c r="C1572" s="154">
        <v>264</v>
      </c>
      <c r="D1572" s="156" t="s">
        <v>421</v>
      </c>
      <c r="E1572" s="157" t="s">
        <v>417</v>
      </c>
      <c r="F1572" s="157" t="s">
        <v>407</v>
      </c>
      <c r="G1572" s="158">
        <v>8.3999999999999995E-3</v>
      </c>
      <c r="H1572" s="159">
        <v>0</v>
      </c>
      <c r="I1572" s="159">
        <v>0</v>
      </c>
      <c r="J1572" s="158">
        <v>8.3999999999999995E-3</v>
      </c>
      <c r="K1572" s="157" t="s">
        <v>411</v>
      </c>
    </row>
    <row r="1573" spans="1:11" s="58" customFormat="1" ht="14.85" customHeight="1" x14ac:dyDescent="0.15">
      <c r="A1573" s="154">
        <v>-395816</v>
      </c>
      <c r="B1573" s="155">
        <v>184</v>
      </c>
      <c r="C1573" s="154">
        <v>264</v>
      </c>
      <c r="D1573" s="156" t="s">
        <v>421</v>
      </c>
      <c r="E1573" s="157" t="s">
        <v>417</v>
      </c>
      <c r="F1573" s="157" t="s">
        <v>407</v>
      </c>
      <c r="G1573" s="158">
        <v>9.647E-2</v>
      </c>
      <c r="H1573" s="159">
        <v>0</v>
      </c>
      <c r="I1573" s="159">
        <v>0</v>
      </c>
      <c r="J1573" s="158">
        <v>0.25599</v>
      </c>
      <c r="K1573" s="157" t="s">
        <v>408</v>
      </c>
    </row>
    <row r="1574" spans="1:11" s="58" customFormat="1" ht="14.85" customHeight="1" x14ac:dyDescent="0.15">
      <c r="A1574" s="154">
        <v>-395816</v>
      </c>
      <c r="B1574" s="155">
        <v>184</v>
      </c>
      <c r="C1574" s="154">
        <v>264</v>
      </c>
      <c r="D1574" s="156" t="s">
        <v>421</v>
      </c>
      <c r="E1574" s="157" t="s">
        <v>419</v>
      </c>
      <c r="F1574" s="157" t="s">
        <v>414</v>
      </c>
      <c r="G1574" s="158">
        <v>32.204859999999996</v>
      </c>
      <c r="H1574" s="159">
        <v>0</v>
      </c>
      <c r="I1574" s="159">
        <v>0</v>
      </c>
      <c r="J1574" s="158">
        <v>116.40339</v>
      </c>
      <c r="K1574" s="157" t="s">
        <v>411</v>
      </c>
    </row>
    <row r="1575" spans="1:11" s="58" customFormat="1" ht="14.85" customHeight="1" x14ac:dyDescent="0.15">
      <c r="A1575" s="154">
        <v>-395816</v>
      </c>
      <c r="B1575" s="155">
        <v>184</v>
      </c>
      <c r="C1575" s="154">
        <v>264</v>
      </c>
      <c r="D1575" s="156" t="s">
        <v>421</v>
      </c>
      <c r="E1575" s="157" t="s">
        <v>419</v>
      </c>
      <c r="F1575" s="157" t="s">
        <v>414</v>
      </c>
      <c r="G1575" s="158">
        <v>-15.97259</v>
      </c>
      <c r="H1575" s="159">
        <v>0</v>
      </c>
      <c r="I1575" s="159">
        <v>0</v>
      </c>
      <c r="J1575" s="158">
        <v>126.0286</v>
      </c>
      <c r="K1575" s="157" t="s">
        <v>408</v>
      </c>
    </row>
    <row r="1576" spans="1:11" s="58" customFormat="1" ht="14.85" customHeight="1" x14ac:dyDescent="0.15">
      <c r="A1576" s="154">
        <v>-395815</v>
      </c>
      <c r="B1576" s="155">
        <v>185</v>
      </c>
      <c r="C1576" s="154">
        <v>264</v>
      </c>
      <c r="D1576" s="156" t="s">
        <v>421</v>
      </c>
      <c r="E1576" s="157" t="s">
        <v>412</v>
      </c>
      <c r="F1576" s="157" t="s">
        <v>407</v>
      </c>
      <c r="G1576" s="158">
        <v>-0.62905</v>
      </c>
      <c r="H1576" s="159">
        <v>-2</v>
      </c>
      <c r="I1576" s="159">
        <v>0</v>
      </c>
      <c r="J1576" s="158">
        <v>0.65747999999999995</v>
      </c>
      <c r="K1576" s="157" t="s">
        <v>411</v>
      </c>
    </row>
    <row r="1577" spans="1:11" s="58" customFormat="1" ht="14.85" customHeight="1" x14ac:dyDescent="0.15">
      <c r="A1577" s="154">
        <v>-395815</v>
      </c>
      <c r="B1577" s="155">
        <v>185</v>
      </c>
      <c r="C1577" s="154">
        <v>264</v>
      </c>
      <c r="D1577" s="156" t="s">
        <v>421</v>
      </c>
      <c r="E1577" s="157" t="s">
        <v>412</v>
      </c>
      <c r="F1577" s="157" t="s">
        <v>407</v>
      </c>
      <c r="G1577" s="158">
        <v>3.65238</v>
      </c>
      <c r="H1577" s="159">
        <v>-2</v>
      </c>
      <c r="I1577" s="159">
        <v>0</v>
      </c>
      <c r="J1577" s="158">
        <v>5.0053400000000003</v>
      </c>
      <c r="K1577" s="157" t="s">
        <v>408</v>
      </c>
    </row>
    <row r="1578" spans="1:11" s="58" customFormat="1" ht="14.85" customHeight="1" x14ac:dyDescent="0.15">
      <c r="A1578" s="154">
        <v>-395815</v>
      </c>
      <c r="B1578" s="155">
        <v>185</v>
      </c>
      <c r="C1578" s="154">
        <v>264</v>
      </c>
      <c r="D1578" s="156" t="s">
        <v>421</v>
      </c>
      <c r="E1578" s="157" t="s">
        <v>412</v>
      </c>
      <c r="F1578" s="157" t="s">
        <v>413</v>
      </c>
      <c r="G1578" s="158">
        <v>132.37558999999999</v>
      </c>
      <c r="H1578" s="159">
        <v>7</v>
      </c>
      <c r="I1578" s="159">
        <v>8</v>
      </c>
      <c r="J1578" s="158">
        <v>375.83413999999999</v>
      </c>
      <c r="K1578" s="157" t="s">
        <v>408</v>
      </c>
    </row>
    <row r="1579" spans="1:11" s="58" customFormat="1" ht="14.85" customHeight="1" x14ac:dyDescent="0.15">
      <c r="A1579" s="154">
        <v>-395815</v>
      </c>
      <c r="B1579" s="155">
        <v>185</v>
      </c>
      <c r="C1579" s="154">
        <v>264</v>
      </c>
      <c r="D1579" s="156" t="s">
        <v>421</v>
      </c>
      <c r="E1579" s="157" t="s">
        <v>412</v>
      </c>
      <c r="F1579" s="157" t="s">
        <v>414</v>
      </c>
      <c r="G1579" s="158">
        <v>-63.502380000000002</v>
      </c>
      <c r="H1579" s="159">
        <v>-8</v>
      </c>
      <c r="I1579" s="159">
        <v>1</v>
      </c>
      <c r="J1579" s="158">
        <v>72.733249999999998</v>
      </c>
      <c r="K1579" s="157" t="s">
        <v>411</v>
      </c>
    </row>
    <row r="1580" spans="1:11" s="58" customFormat="1" ht="14.85" customHeight="1" x14ac:dyDescent="0.15">
      <c r="A1580" s="154">
        <v>-395815</v>
      </c>
      <c r="B1580" s="155">
        <v>185</v>
      </c>
      <c r="C1580" s="154">
        <v>264</v>
      </c>
      <c r="D1580" s="156" t="s">
        <v>421</v>
      </c>
      <c r="E1580" s="157" t="s">
        <v>412</v>
      </c>
      <c r="F1580" s="157" t="s">
        <v>414</v>
      </c>
      <c r="G1580" s="158">
        <v>-13.29668</v>
      </c>
      <c r="H1580" s="159">
        <v>-2</v>
      </c>
      <c r="I1580" s="159">
        <v>2</v>
      </c>
      <c r="J1580" s="158">
        <v>209.00458</v>
      </c>
      <c r="K1580" s="157" t="s">
        <v>408</v>
      </c>
    </row>
    <row r="1581" spans="1:11" s="58" customFormat="1" ht="14.85" customHeight="1" x14ac:dyDescent="0.15">
      <c r="A1581" s="154">
        <v>-395815</v>
      </c>
      <c r="B1581" s="155">
        <v>185</v>
      </c>
      <c r="C1581" s="154">
        <v>264</v>
      </c>
      <c r="D1581" s="156" t="s">
        <v>421</v>
      </c>
      <c r="E1581" s="157" t="s">
        <v>412</v>
      </c>
      <c r="F1581" s="157" t="s">
        <v>415</v>
      </c>
      <c r="G1581" s="158">
        <v>0.6</v>
      </c>
      <c r="H1581" s="159">
        <v>0</v>
      </c>
      <c r="I1581" s="159">
        <v>0</v>
      </c>
      <c r="J1581" s="158">
        <v>0.6</v>
      </c>
      <c r="K1581" s="157" t="s">
        <v>411</v>
      </c>
    </row>
    <row r="1582" spans="1:11" s="58" customFormat="1" ht="14.85" customHeight="1" x14ac:dyDescent="0.15">
      <c r="A1582" s="154">
        <v>-395815</v>
      </c>
      <c r="B1582" s="155">
        <v>185</v>
      </c>
      <c r="C1582" s="154">
        <v>264</v>
      </c>
      <c r="D1582" s="156" t="s">
        <v>421</v>
      </c>
      <c r="E1582" s="157" t="s">
        <v>412</v>
      </c>
      <c r="F1582" s="157" t="s">
        <v>415</v>
      </c>
      <c r="G1582" s="158">
        <v>-16.96</v>
      </c>
      <c r="H1582" s="159">
        <v>0</v>
      </c>
      <c r="I1582" s="159">
        <v>0</v>
      </c>
      <c r="J1582" s="158">
        <v>0.74</v>
      </c>
      <c r="K1582" s="157" t="s">
        <v>408</v>
      </c>
    </row>
    <row r="1583" spans="1:11" s="58" customFormat="1" ht="14.85" customHeight="1" x14ac:dyDescent="0.15">
      <c r="A1583" s="154">
        <v>-395815</v>
      </c>
      <c r="B1583" s="155">
        <v>185</v>
      </c>
      <c r="C1583" s="154">
        <v>264</v>
      </c>
      <c r="D1583" s="156" t="s">
        <v>421</v>
      </c>
      <c r="E1583" s="157" t="s">
        <v>412</v>
      </c>
      <c r="F1583" s="157" t="s">
        <v>416</v>
      </c>
      <c r="G1583" s="158">
        <v>-9.9565000000000001</v>
      </c>
      <c r="H1583" s="159">
        <v>-2</v>
      </c>
      <c r="I1583" s="159">
        <v>0</v>
      </c>
      <c r="J1583" s="158">
        <v>10.550380000000001</v>
      </c>
      <c r="K1583" s="157" t="s">
        <v>411</v>
      </c>
    </row>
    <row r="1584" spans="1:11" s="58" customFormat="1" ht="14.85" customHeight="1" x14ac:dyDescent="0.15">
      <c r="A1584" s="154">
        <v>-395815</v>
      </c>
      <c r="B1584" s="155">
        <v>185</v>
      </c>
      <c r="C1584" s="154">
        <v>264</v>
      </c>
      <c r="D1584" s="156" t="s">
        <v>421</v>
      </c>
      <c r="E1584" s="157" t="s">
        <v>412</v>
      </c>
      <c r="F1584" s="157" t="s">
        <v>416</v>
      </c>
      <c r="G1584" s="158">
        <v>-23.33042</v>
      </c>
      <c r="H1584" s="159">
        <v>-1</v>
      </c>
      <c r="I1584" s="159">
        <v>0</v>
      </c>
      <c r="J1584" s="158">
        <v>12.76477</v>
      </c>
      <c r="K1584" s="157" t="s">
        <v>408</v>
      </c>
    </row>
    <row r="1585" spans="1:11" s="58" customFormat="1" ht="14.85" customHeight="1" x14ac:dyDescent="0.15">
      <c r="A1585" s="154">
        <v>-395815</v>
      </c>
      <c r="B1585" s="155">
        <v>185</v>
      </c>
      <c r="C1585" s="154">
        <v>264</v>
      </c>
      <c r="D1585" s="156" t="s">
        <v>421</v>
      </c>
      <c r="E1585" s="157" t="s">
        <v>417</v>
      </c>
      <c r="F1585" s="157" t="s">
        <v>418</v>
      </c>
      <c r="G1585" s="158">
        <v>0.96</v>
      </c>
      <c r="H1585" s="159">
        <v>0</v>
      </c>
      <c r="I1585" s="159">
        <v>0</v>
      </c>
      <c r="J1585" s="158">
        <v>0.96</v>
      </c>
      <c r="K1585" s="157" t="s">
        <v>411</v>
      </c>
    </row>
    <row r="1586" spans="1:11" s="58" customFormat="1" ht="14.85" customHeight="1" x14ac:dyDescent="0.15">
      <c r="A1586" s="154">
        <v>-395815</v>
      </c>
      <c r="B1586" s="155">
        <v>185</v>
      </c>
      <c r="C1586" s="154">
        <v>264</v>
      </c>
      <c r="D1586" s="156" t="s">
        <v>421</v>
      </c>
      <c r="E1586" s="157" t="s">
        <v>417</v>
      </c>
      <c r="F1586" s="157" t="s">
        <v>418</v>
      </c>
      <c r="G1586" s="158">
        <v>-19.8</v>
      </c>
      <c r="H1586" s="159">
        <v>0</v>
      </c>
      <c r="I1586" s="159">
        <v>0</v>
      </c>
      <c r="J1586" s="158">
        <v>1.2</v>
      </c>
      <c r="K1586" s="157" t="s">
        <v>408</v>
      </c>
    </row>
    <row r="1587" spans="1:11" s="58" customFormat="1" ht="14.85" customHeight="1" x14ac:dyDescent="0.15">
      <c r="A1587" s="154">
        <v>-395815</v>
      </c>
      <c r="B1587" s="155">
        <v>185</v>
      </c>
      <c r="C1587" s="154">
        <v>264</v>
      </c>
      <c r="D1587" s="156" t="s">
        <v>421</v>
      </c>
      <c r="E1587" s="157" t="s">
        <v>417</v>
      </c>
      <c r="F1587" s="157" t="s">
        <v>407</v>
      </c>
      <c r="G1587" s="158">
        <v>9.2300000000000004E-3</v>
      </c>
      <c r="H1587" s="159">
        <v>0</v>
      </c>
      <c r="I1587" s="159">
        <v>0</v>
      </c>
      <c r="J1587" s="158">
        <v>0.60923000000000005</v>
      </c>
      <c r="K1587" s="157" t="s">
        <v>411</v>
      </c>
    </row>
    <row r="1588" spans="1:11" s="58" customFormat="1" ht="14.85" customHeight="1" x14ac:dyDescent="0.15">
      <c r="A1588" s="154">
        <v>-395815</v>
      </c>
      <c r="B1588" s="155">
        <v>185</v>
      </c>
      <c r="C1588" s="154">
        <v>264</v>
      </c>
      <c r="D1588" s="156" t="s">
        <v>421</v>
      </c>
      <c r="E1588" s="157" t="s">
        <v>417</v>
      </c>
      <c r="F1588" s="157" t="s">
        <v>407</v>
      </c>
      <c r="G1588" s="158">
        <v>0.11803</v>
      </c>
      <c r="H1588" s="159">
        <v>0</v>
      </c>
      <c r="I1588" s="159">
        <v>0</v>
      </c>
      <c r="J1588" s="158">
        <v>0.89532999999999996</v>
      </c>
      <c r="K1588" s="157" t="s">
        <v>408</v>
      </c>
    </row>
    <row r="1589" spans="1:11" s="58" customFormat="1" ht="14.85" customHeight="1" x14ac:dyDescent="0.15">
      <c r="A1589" s="154">
        <v>-395815</v>
      </c>
      <c r="B1589" s="155">
        <v>185</v>
      </c>
      <c r="C1589" s="154">
        <v>264</v>
      </c>
      <c r="D1589" s="156" t="s">
        <v>421</v>
      </c>
      <c r="E1589" s="157" t="s">
        <v>419</v>
      </c>
      <c r="F1589" s="157" t="s">
        <v>414</v>
      </c>
      <c r="G1589" s="158">
        <v>66.9666</v>
      </c>
      <c r="H1589" s="159">
        <v>-4</v>
      </c>
      <c r="I1589" s="159">
        <v>0</v>
      </c>
      <c r="J1589" s="158">
        <v>230.36824999999999</v>
      </c>
      <c r="K1589" s="157" t="s">
        <v>411</v>
      </c>
    </row>
    <row r="1590" spans="1:11" s="58" customFormat="1" ht="14.85" customHeight="1" x14ac:dyDescent="0.15">
      <c r="A1590" s="154">
        <v>-395815</v>
      </c>
      <c r="B1590" s="155">
        <v>185</v>
      </c>
      <c r="C1590" s="154">
        <v>264</v>
      </c>
      <c r="D1590" s="156" t="s">
        <v>421</v>
      </c>
      <c r="E1590" s="157" t="s">
        <v>419</v>
      </c>
      <c r="F1590" s="157" t="s">
        <v>414</v>
      </c>
      <c r="G1590" s="158">
        <v>2.68432</v>
      </c>
      <c r="H1590" s="159">
        <v>1</v>
      </c>
      <c r="I1590" s="159">
        <v>1</v>
      </c>
      <c r="J1590" s="158">
        <v>35.27299</v>
      </c>
      <c r="K1590" s="157" t="s">
        <v>408</v>
      </c>
    </row>
    <row r="1591" spans="1:11" s="58" customFormat="1" ht="14.85" customHeight="1" x14ac:dyDescent="0.15">
      <c r="A1591" s="154">
        <v>-395814</v>
      </c>
      <c r="B1591" s="155">
        <v>186</v>
      </c>
      <c r="C1591" s="154">
        <v>264</v>
      </c>
      <c r="D1591" s="156" t="s">
        <v>421</v>
      </c>
      <c r="E1591" s="157" t="s">
        <v>412</v>
      </c>
      <c r="F1591" s="157" t="s">
        <v>407</v>
      </c>
      <c r="G1591" s="158">
        <v>-78.660179999999997</v>
      </c>
      <c r="H1591" s="159">
        <v>1</v>
      </c>
      <c r="I1591" s="159">
        <v>1</v>
      </c>
      <c r="J1591" s="158">
        <v>1.15564</v>
      </c>
      <c r="K1591" s="157" t="s">
        <v>411</v>
      </c>
    </row>
    <row r="1592" spans="1:11" s="58" customFormat="1" ht="14.85" customHeight="1" x14ac:dyDescent="0.15">
      <c r="A1592" s="154">
        <v>-395814</v>
      </c>
      <c r="B1592" s="155">
        <v>186</v>
      </c>
      <c r="C1592" s="154">
        <v>264</v>
      </c>
      <c r="D1592" s="156" t="s">
        <v>421</v>
      </c>
      <c r="E1592" s="157" t="s">
        <v>412</v>
      </c>
      <c r="F1592" s="157" t="s">
        <v>407</v>
      </c>
      <c r="G1592" s="158">
        <v>-43.194450000000003</v>
      </c>
      <c r="H1592" s="159">
        <v>-3</v>
      </c>
      <c r="I1592" s="159">
        <v>1</v>
      </c>
      <c r="J1592" s="158">
        <v>10.12786</v>
      </c>
      <c r="K1592" s="157" t="s">
        <v>408</v>
      </c>
    </row>
    <row r="1593" spans="1:11" s="58" customFormat="1" ht="14.85" customHeight="1" x14ac:dyDescent="0.15">
      <c r="A1593" s="154">
        <v>-395814</v>
      </c>
      <c r="B1593" s="155">
        <v>186</v>
      </c>
      <c r="C1593" s="154">
        <v>264</v>
      </c>
      <c r="D1593" s="156" t="s">
        <v>421</v>
      </c>
      <c r="E1593" s="157" t="s">
        <v>412</v>
      </c>
      <c r="F1593" s="157" t="s">
        <v>413</v>
      </c>
      <c r="G1593" s="158">
        <v>-6.0443699999999998</v>
      </c>
      <c r="H1593" s="159">
        <v>-1</v>
      </c>
      <c r="I1593" s="159">
        <v>3</v>
      </c>
      <c r="J1593" s="158">
        <v>204.85526999999999</v>
      </c>
      <c r="K1593" s="157" t="s">
        <v>408</v>
      </c>
    </row>
    <row r="1594" spans="1:11" s="58" customFormat="1" ht="14.85" customHeight="1" x14ac:dyDescent="0.15">
      <c r="A1594" s="154">
        <v>-395814</v>
      </c>
      <c r="B1594" s="155">
        <v>186</v>
      </c>
      <c r="C1594" s="154">
        <v>264</v>
      </c>
      <c r="D1594" s="156" t="s">
        <v>421</v>
      </c>
      <c r="E1594" s="157" t="s">
        <v>412</v>
      </c>
      <c r="F1594" s="157" t="s">
        <v>414</v>
      </c>
      <c r="G1594" s="158">
        <v>9.0564300000000006</v>
      </c>
      <c r="H1594" s="159">
        <v>0</v>
      </c>
      <c r="I1594" s="159">
        <v>2</v>
      </c>
      <c r="J1594" s="158">
        <v>38.744140000000002</v>
      </c>
      <c r="K1594" s="157" t="s">
        <v>411</v>
      </c>
    </row>
    <row r="1595" spans="1:11" s="58" customFormat="1" ht="14.85" customHeight="1" x14ac:dyDescent="0.15">
      <c r="A1595" s="154">
        <v>-395814</v>
      </c>
      <c r="B1595" s="155">
        <v>186</v>
      </c>
      <c r="C1595" s="154">
        <v>264</v>
      </c>
      <c r="D1595" s="156" t="s">
        <v>421</v>
      </c>
      <c r="E1595" s="157" t="s">
        <v>412</v>
      </c>
      <c r="F1595" s="157" t="s">
        <v>414</v>
      </c>
      <c r="G1595" s="158">
        <v>-12.46181</v>
      </c>
      <c r="H1595" s="159">
        <v>-1</v>
      </c>
      <c r="I1595" s="159">
        <v>1</v>
      </c>
      <c r="J1595" s="158">
        <v>41.130429999999997</v>
      </c>
      <c r="K1595" s="157" t="s">
        <v>408</v>
      </c>
    </row>
    <row r="1596" spans="1:11" s="58" customFormat="1" ht="14.85" customHeight="1" x14ac:dyDescent="0.15">
      <c r="A1596" s="154">
        <v>-395814</v>
      </c>
      <c r="B1596" s="155">
        <v>186</v>
      </c>
      <c r="C1596" s="154">
        <v>264</v>
      </c>
      <c r="D1596" s="156" t="s">
        <v>421</v>
      </c>
      <c r="E1596" s="157" t="s">
        <v>412</v>
      </c>
      <c r="F1596" s="157" t="s">
        <v>415</v>
      </c>
      <c r="G1596" s="158">
        <v>35.880000000000003</v>
      </c>
      <c r="H1596" s="159">
        <v>0</v>
      </c>
      <c r="I1596" s="159">
        <v>0</v>
      </c>
      <c r="J1596" s="158">
        <v>46.98</v>
      </c>
      <c r="K1596" s="157" t="s">
        <v>408</v>
      </c>
    </row>
    <row r="1597" spans="1:11" s="58" customFormat="1" ht="14.85" customHeight="1" x14ac:dyDescent="0.15">
      <c r="A1597" s="154">
        <v>-395814</v>
      </c>
      <c r="B1597" s="155">
        <v>186</v>
      </c>
      <c r="C1597" s="154">
        <v>264</v>
      </c>
      <c r="D1597" s="156" t="s">
        <v>421</v>
      </c>
      <c r="E1597" s="157" t="s">
        <v>412</v>
      </c>
      <c r="F1597" s="157" t="s">
        <v>416</v>
      </c>
      <c r="G1597" s="158">
        <v>1.1000000000000001</v>
      </c>
      <c r="H1597" s="159">
        <v>0</v>
      </c>
      <c r="I1597" s="159">
        <v>0</v>
      </c>
      <c r="J1597" s="158">
        <v>1.1000000000000001</v>
      </c>
      <c r="K1597" s="157" t="s">
        <v>411</v>
      </c>
    </row>
    <row r="1598" spans="1:11" s="58" customFormat="1" ht="14.85" customHeight="1" x14ac:dyDescent="0.15">
      <c r="A1598" s="154">
        <v>-395814</v>
      </c>
      <c r="B1598" s="155">
        <v>186</v>
      </c>
      <c r="C1598" s="154">
        <v>264</v>
      </c>
      <c r="D1598" s="156" t="s">
        <v>421</v>
      </c>
      <c r="E1598" s="157" t="s">
        <v>412</v>
      </c>
      <c r="F1598" s="157" t="s">
        <v>416</v>
      </c>
      <c r="G1598" s="158">
        <v>-11.915940000000001</v>
      </c>
      <c r="H1598" s="159">
        <v>-2</v>
      </c>
      <c r="I1598" s="159">
        <v>0</v>
      </c>
      <c r="J1598" s="158">
        <v>7.4596200000000001</v>
      </c>
      <c r="K1598" s="157" t="s">
        <v>408</v>
      </c>
    </row>
    <row r="1599" spans="1:11" s="58" customFormat="1" ht="14.85" customHeight="1" x14ac:dyDescent="0.15">
      <c r="A1599" s="154">
        <v>-395814</v>
      </c>
      <c r="B1599" s="155">
        <v>186</v>
      </c>
      <c r="C1599" s="154">
        <v>264</v>
      </c>
      <c r="D1599" s="156" t="s">
        <v>421</v>
      </c>
      <c r="E1599" s="157" t="s">
        <v>417</v>
      </c>
      <c r="F1599" s="157" t="s">
        <v>418</v>
      </c>
      <c r="G1599" s="158">
        <v>5.6009099999999998</v>
      </c>
      <c r="H1599" s="159">
        <v>0</v>
      </c>
      <c r="I1599" s="159">
        <v>0</v>
      </c>
      <c r="J1599" s="158">
        <v>5.6009099999999998</v>
      </c>
      <c r="K1599" s="157" t="s">
        <v>411</v>
      </c>
    </row>
    <row r="1600" spans="1:11" s="58" customFormat="1" ht="14.85" customHeight="1" x14ac:dyDescent="0.15">
      <c r="A1600" s="154">
        <v>-395814</v>
      </c>
      <c r="B1600" s="155">
        <v>186</v>
      </c>
      <c r="C1600" s="154">
        <v>264</v>
      </c>
      <c r="D1600" s="156" t="s">
        <v>421</v>
      </c>
      <c r="E1600" s="157" t="s">
        <v>417</v>
      </c>
      <c r="F1600" s="157" t="s">
        <v>418</v>
      </c>
      <c r="G1600" s="158">
        <v>16.501200000000001</v>
      </c>
      <c r="H1600" s="159">
        <v>1</v>
      </c>
      <c r="I1600" s="159">
        <v>1</v>
      </c>
      <c r="J1600" s="158">
        <v>8.5012000000000008</v>
      </c>
      <c r="K1600" s="157" t="s">
        <v>408</v>
      </c>
    </row>
    <row r="1601" spans="1:11" s="58" customFormat="1" ht="14.85" customHeight="1" x14ac:dyDescent="0.15">
      <c r="A1601" s="154">
        <v>-395814</v>
      </c>
      <c r="B1601" s="155">
        <v>186</v>
      </c>
      <c r="C1601" s="154">
        <v>264</v>
      </c>
      <c r="D1601" s="156" t="s">
        <v>421</v>
      </c>
      <c r="E1601" s="157" t="s">
        <v>417</v>
      </c>
      <c r="F1601" s="157" t="s">
        <v>407</v>
      </c>
      <c r="G1601" s="158">
        <v>7.4999999999999997E-3</v>
      </c>
      <c r="H1601" s="159">
        <v>0</v>
      </c>
      <c r="I1601" s="159">
        <v>0</v>
      </c>
      <c r="J1601" s="158">
        <v>7.4999999999999997E-3</v>
      </c>
      <c r="K1601" s="157" t="s">
        <v>411</v>
      </c>
    </row>
    <row r="1602" spans="1:11" s="58" customFormat="1" ht="14.85" customHeight="1" x14ac:dyDescent="0.15">
      <c r="A1602" s="154">
        <v>-395814</v>
      </c>
      <c r="B1602" s="155">
        <v>186</v>
      </c>
      <c r="C1602" s="154">
        <v>264</v>
      </c>
      <c r="D1602" s="156" t="s">
        <v>421</v>
      </c>
      <c r="E1602" s="157" t="s">
        <v>417</v>
      </c>
      <c r="F1602" s="157" t="s">
        <v>407</v>
      </c>
      <c r="G1602" s="158">
        <v>0.21870999999999999</v>
      </c>
      <c r="H1602" s="159">
        <v>0</v>
      </c>
      <c r="I1602" s="159">
        <v>0</v>
      </c>
      <c r="J1602" s="158">
        <v>0.89756999999999998</v>
      </c>
      <c r="K1602" s="157" t="s">
        <v>408</v>
      </c>
    </row>
    <row r="1603" spans="1:11" s="58" customFormat="1" ht="14.85" customHeight="1" x14ac:dyDescent="0.15">
      <c r="A1603" s="154">
        <v>-395814</v>
      </c>
      <c r="B1603" s="155">
        <v>186</v>
      </c>
      <c r="C1603" s="154">
        <v>264</v>
      </c>
      <c r="D1603" s="156" t="s">
        <v>421</v>
      </c>
      <c r="E1603" s="157" t="s">
        <v>419</v>
      </c>
      <c r="F1603" s="157" t="s">
        <v>414</v>
      </c>
      <c r="G1603" s="158">
        <v>-5.8006900000000003</v>
      </c>
      <c r="H1603" s="159">
        <v>1</v>
      </c>
      <c r="I1603" s="159">
        <v>1</v>
      </c>
      <c r="J1603" s="158">
        <v>79.327479999999994</v>
      </c>
      <c r="K1603" s="157" t="s">
        <v>411</v>
      </c>
    </row>
    <row r="1604" spans="1:11" s="58" customFormat="1" ht="14.85" customHeight="1" x14ac:dyDescent="0.15">
      <c r="A1604" s="154">
        <v>-395814</v>
      </c>
      <c r="B1604" s="155">
        <v>186</v>
      </c>
      <c r="C1604" s="154">
        <v>264</v>
      </c>
      <c r="D1604" s="156" t="s">
        <v>421</v>
      </c>
      <c r="E1604" s="157" t="s">
        <v>419</v>
      </c>
      <c r="F1604" s="157" t="s">
        <v>414</v>
      </c>
      <c r="G1604" s="158">
        <v>-43.504510000000003</v>
      </c>
      <c r="H1604" s="159">
        <v>-1</v>
      </c>
      <c r="I1604" s="159">
        <v>1</v>
      </c>
      <c r="J1604" s="158">
        <v>86.977770000000007</v>
      </c>
      <c r="K1604" s="157" t="s">
        <v>408</v>
      </c>
    </row>
    <row r="1605" spans="1:11" s="58" customFormat="1" ht="14.85" customHeight="1" x14ac:dyDescent="0.15">
      <c r="A1605" s="154">
        <v>-395812</v>
      </c>
      <c r="B1605" s="155">
        <v>188</v>
      </c>
      <c r="C1605" s="154">
        <v>264</v>
      </c>
      <c r="D1605" s="156" t="s">
        <v>421</v>
      </c>
      <c r="E1605" s="157" t="s">
        <v>412</v>
      </c>
      <c r="F1605" s="157" t="s">
        <v>407</v>
      </c>
      <c r="G1605" s="158">
        <v>-5.0058400000000001</v>
      </c>
      <c r="H1605" s="159">
        <v>-1</v>
      </c>
      <c r="I1605" s="159">
        <v>0</v>
      </c>
      <c r="J1605" s="158">
        <v>0</v>
      </c>
      <c r="K1605" s="157" t="s">
        <v>411</v>
      </c>
    </row>
    <row r="1606" spans="1:11" s="58" customFormat="1" ht="14.85" customHeight="1" x14ac:dyDescent="0.15">
      <c r="A1606" s="154">
        <v>-395812</v>
      </c>
      <c r="B1606" s="155">
        <v>188</v>
      </c>
      <c r="C1606" s="154">
        <v>264</v>
      </c>
      <c r="D1606" s="156" t="s">
        <v>421</v>
      </c>
      <c r="E1606" s="157" t="s">
        <v>412</v>
      </c>
      <c r="F1606" s="157" t="s">
        <v>407</v>
      </c>
      <c r="G1606" s="158">
        <v>0</v>
      </c>
      <c r="H1606" s="159">
        <v>1</v>
      </c>
      <c r="I1606" s="159">
        <v>2</v>
      </c>
      <c r="J1606" s="158">
        <v>0</v>
      </c>
      <c r="K1606" s="157" t="s">
        <v>408</v>
      </c>
    </row>
    <row r="1607" spans="1:11" s="58" customFormat="1" ht="14.85" customHeight="1" x14ac:dyDescent="0.15">
      <c r="A1607" s="154">
        <v>-395812</v>
      </c>
      <c r="B1607" s="155">
        <v>188</v>
      </c>
      <c r="C1607" s="154">
        <v>264</v>
      </c>
      <c r="D1607" s="156" t="s">
        <v>421</v>
      </c>
      <c r="E1607" s="157" t="s">
        <v>412</v>
      </c>
      <c r="F1607" s="157" t="s">
        <v>413</v>
      </c>
      <c r="G1607" s="158">
        <v>-35.406860000000002</v>
      </c>
      <c r="H1607" s="159">
        <v>1</v>
      </c>
      <c r="I1607" s="159">
        <v>2</v>
      </c>
      <c r="J1607" s="158">
        <v>63.033290000000001</v>
      </c>
      <c r="K1607" s="157" t="s">
        <v>408</v>
      </c>
    </row>
    <row r="1608" spans="1:11" s="58" customFormat="1" ht="14.85" customHeight="1" x14ac:dyDescent="0.15">
      <c r="A1608" s="154">
        <v>-395812</v>
      </c>
      <c r="B1608" s="155">
        <v>188</v>
      </c>
      <c r="C1608" s="154">
        <v>264</v>
      </c>
      <c r="D1608" s="156" t="s">
        <v>421</v>
      </c>
      <c r="E1608" s="157" t="s">
        <v>412</v>
      </c>
      <c r="F1608" s="157" t="s">
        <v>414</v>
      </c>
      <c r="G1608" s="158">
        <v>-12.701650000000001</v>
      </c>
      <c r="H1608" s="159">
        <v>-7</v>
      </c>
      <c r="I1608" s="159">
        <v>0</v>
      </c>
      <c r="J1608" s="158">
        <v>22.398669999999999</v>
      </c>
      <c r="K1608" s="157" t="s">
        <v>411</v>
      </c>
    </row>
    <row r="1609" spans="1:11" s="58" customFormat="1" ht="14.85" customHeight="1" x14ac:dyDescent="0.15">
      <c r="A1609" s="154">
        <v>-395812</v>
      </c>
      <c r="B1609" s="155">
        <v>188</v>
      </c>
      <c r="C1609" s="154">
        <v>264</v>
      </c>
      <c r="D1609" s="156" t="s">
        <v>421</v>
      </c>
      <c r="E1609" s="157" t="s">
        <v>412</v>
      </c>
      <c r="F1609" s="157" t="s">
        <v>414</v>
      </c>
      <c r="G1609" s="158">
        <v>63.107010000000002</v>
      </c>
      <c r="H1609" s="159">
        <v>-1</v>
      </c>
      <c r="I1609" s="159">
        <v>0</v>
      </c>
      <c r="J1609" s="158">
        <v>165.99086</v>
      </c>
      <c r="K1609" s="157" t="s">
        <v>408</v>
      </c>
    </row>
    <row r="1610" spans="1:11" s="58" customFormat="1" ht="14.85" customHeight="1" x14ac:dyDescent="0.15">
      <c r="A1610" s="154">
        <v>-395812</v>
      </c>
      <c r="B1610" s="155">
        <v>188</v>
      </c>
      <c r="C1610" s="154">
        <v>264</v>
      </c>
      <c r="D1610" s="156" t="s">
        <v>421</v>
      </c>
      <c r="E1610" s="157" t="s">
        <v>412</v>
      </c>
      <c r="F1610" s="157" t="s">
        <v>415</v>
      </c>
      <c r="G1610" s="158">
        <v>-1.26</v>
      </c>
      <c r="H1610" s="159">
        <v>0</v>
      </c>
      <c r="I1610" s="159">
        <v>0</v>
      </c>
      <c r="J1610" s="158">
        <v>0.24</v>
      </c>
      <c r="K1610" s="157" t="s">
        <v>411</v>
      </c>
    </row>
    <row r="1611" spans="1:11" s="58" customFormat="1" ht="14.85" customHeight="1" x14ac:dyDescent="0.15">
      <c r="A1611" s="154">
        <v>-395812</v>
      </c>
      <c r="B1611" s="155">
        <v>188</v>
      </c>
      <c r="C1611" s="154">
        <v>264</v>
      </c>
      <c r="D1611" s="156" t="s">
        <v>421</v>
      </c>
      <c r="E1611" s="157" t="s">
        <v>412</v>
      </c>
      <c r="F1611" s="157" t="s">
        <v>415</v>
      </c>
      <c r="G1611" s="158">
        <v>3.66</v>
      </c>
      <c r="H1611" s="159">
        <v>0</v>
      </c>
      <c r="I1611" s="159">
        <v>0</v>
      </c>
      <c r="J1611" s="158">
        <v>3.76</v>
      </c>
      <c r="K1611" s="157" t="s">
        <v>408</v>
      </c>
    </row>
    <row r="1612" spans="1:11" s="58" customFormat="1" ht="14.85" customHeight="1" x14ac:dyDescent="0.15">
      <c r="A1612" s="154">
        <v>-395812</v>
      </c>
      <c r="B1612" s="155">
        <v>188</v>
      </c>
      <c r="C1612" s="154">
        <v>264</v>
      </c>
      <c r="D1612" s="156" t="s">
        <v>421</v>
      </c>
      <c r="E1612" s="157" t="s">
        <v>412</v>
      </c>
      <c r="F1612" s="157" t="s">
        <v>416</v>
      </c>
      <c r="G1612" s="158">
        <v>17.15401</v>
      </c>
      <c r="H1612" s="159">
        <v>-1</v>
      </c>
      <c r="I1612" s="159">
        <v>0</v>
      </c>
      <c r="J1612" s="158">
        <v>18.990359999999999</v>
      </c>
      <c r="K1612" s="157" t="s">
        <v>411</v>
      </c>
    </row>
    <row r="1613" spans="1:11" s="58" customFormat="1" ht="14.85" customHeight="1" x14ac:dyDescent="0.15">
      <c r="A1613" s="154">
        <v>-395812</v>
      </c>
      <c r="B1613" s="155">
        <v>188</v>
      </c>
      <c r="C1613" s="154">
        <v>264</v>
      </c>
      <c r="D1613" s="156" t="s">
        <v>421</v>
      </c>
      <c r="E1613" s="157" t="s">
        <v>412</v>
      </c>
      <c r="F1613" s="157" t="s">
        <v>416</v>
      </c>
      <c r="G1613" s="158">
        <v>-16.905999999999999</v>
      </c>
      <c r="H1613" s="159">
        <v>-2</v>
      </c>
      <c r="I1613" s="159">
        <v>0</v>
      </c>
      <c r="J1613" s="158">
        <v>4.1803400000000002</v>
      </c>
      <c r="K1613" s="157" t="s">
        <v>408</v>
      </c>
    </row>
    <row r="1614" spans="1:11" s="58" customFormat="1" ht="14.85" customHeight="1" x14ac:dyDescent="0.15">
      <c r="A1614" s="154">
        <v>-395812</v>
      </c>
      <c r="B1614" s="155">
        <v>188</v>
      </c>
      <c r="C1614" s="154">
        <v>264</v>
      </c>
      <c r="D1614" s="156" t="s">
        <v>421</v>
      </c>
      <c r="E1614" s="157" t="s">
        <v>417</v>
      </c>
      <c r="F1614" s="157" t="s">
        <v>418</v>
      </c>
      <c r="G1614" s="158">
        <v>5.6451500000000001</v>
      </c>
      <c r="H1614" s="159">
        <v>0</v>
      </c>
      <c r="I1614" s="159">
        <v>0</v>
      </c>
      <c r="J1614" s="158">
        <v>5.6451500000000001</v>
      </c>
      <c r="K1614" s="157" t="s">
        <v>411</v>
      </c>
    </row>
    <row r="1615" spans="1:11" s="58" customFormat="1" ht="14.85" customHeight="1" x14ac:dyDescent="0.15">
      <c r="A1615" s="154">
        <v>-395812</v>
      </c>
      <c r="B1615" s="155">
        <v>188</v>
      </c>
      <c r="C1615" s="154">
        <v>264</v>
      </c>
      <c r="D1615" s="156" t="s">
        <v>421</v>
      </c>
      <c r="E1615" s="157" t="s">
        <v>417</v>
      </c>
      <c r="F1615" s="157" t="s">
        <v>418</v>
      </c>
      <c r="G1615" s="158">
        <v>-6.9164500000000002</v>
      </c>
      <c r="H1615" s="159">
        <v>0</v>
      </c>
      <c r="I1615" s="159">
        <v>0</v>
      </c>
      <c r="J1615" s="158">
        <v>6.1</v>
      </c>
      <c r="K1615" s="157" t="s">
        <v>408</v>
      </c>
    </row>
    <row r="1616" spans="1:11" s="58" customFormat="1" ht="14.85" customHeight="1" x14ac:dyDescent="0.15">
      <c r="A1616" s="154">
        <v>-395812</v>
      </c>
      <c r="B1616" s="155">
        <v>188</v>
      </c>
      <c r="C1616" s="154">
        <v>264</v>
      </c>
      <c r="D1616" s="156" t="s">
        <v>421</v>
      </c>
      <c r="E1616" s="157" t="s">
        <v>417</v>
      </c>
      <c r="F1616" s="157" t="s">
        <v>407</v>
      </c>
      <c r="G1616" s="158">
        <v>0.62304000000000004</v>
      </c>
      <c r="H1616" s="159">
        <v>0</v>
      </c>
      <c r="I1616" s="159">
        <v>0</v>
      </c>
      <c r="J1616" s="158">
        <v>1.1660699999999999</v>
      </c>
      <c r="K1616" s="157" t="s">
        <v>411</v>
      </c>
    </row>
    <row r="1617" spans="1:11" s="58" customFormat="1" ht="14.85" customHeight="1" x14ac:dyDescent="0.15">
      <c r="A1617" s="154">
        <v>-395812</v>
      </c>
      <c r="B1617" s="155">
        <v>188</v>
      </c>
      <c r="C1617" s="154">
        <v>264</v>
      </c>
      <c r="D1617" s="156" t="s">
        <v>421</v>
      </c>
      <c r="E1617" s="157" t="s">
        <v>417</v>
      </c>
      <c r="F1617" s="157" t="s">
        <v>407</v>
      </c>
      <c r="G1617" s="158">
        <v>-0.50043000000000004</v>
      </c>
      <c r="H1617" s="159">
        <v>0</v>
      </c>
      <c r="I1617" s="159">
        <v>0</v>
      </c>
      <c r="J1617" s="158">
        <v>4.3071599999999997</v>
      </c>
      <c r="K1617" s="157" t="s">
        <v>408</v>
      </c>
    </row>
    <row r="1618" spans="1:11" s="58" customFormat="1" ht="14.85" customHeight="1" x14ac:dyDescent="0.15">
      <c r="A1618" s="154">
        <v>-395812</v>
      </c>
      <c r="B1618" s="155">
        <v>188</v>
      </c>
      <c r="C1618" s="154">
        <v>264</v>
      </c>
      <c r="D1618" s="156" t="s">
        <v>421</v>
      </c>
      <c r="E1618" s="157" t="s">
        <v>419</v>
      </c>
      <c r="F1618" s="157" t="s">
        <v>414</v>
      </c>
      <c r="G1618" s="158">
        <v>7.82172</v>
      </c>
      <c r="H1618" s="159">
        <v>0</v>
      </c>
      <c r="I1618" s="159">
        <v>2</v>
      </c>
      <c r="J1618" s="158">
        <v>148.05627000000001</v>
      </c>
      <c r="K1618" s="157" t="s">
        <v>411</v>
      </c>
    </row>
    <row r="1619" spans="1:11" s="58" customFormat="1" ht="14.85" customHeight="1" x14ac:dyDescent="0.15">
      <c r="A1619" s="154">
        <v>-395812</v>
      </c>
      <c r="B1619" s="155">
        <v>188</v>
      </c>
      <c r="C1619" s="154">
        <v>264</v>
      </c>
      <c r="D1619" s="156" t="s">
        <v>421</v>
      </c>
      <c r="E1619" s="157" t="s">
        <v>419</v>
      </c>
      <c r="F1619" s="157" t="s">
        <v>414</v>
      </c>
      <c r="G1619" s="158">
        <v>-14.56288</v>
      </c>
      <c r="H1619" s="159">
        <v>-2</v>
      </c>
      <c r="I1619" s="159">
        <v>1</v>
      </c>
      <c r="J1619" s="158">
        <v>96.331190000000007</v>
      </c>
      <c r="K1619" s="157" t="s">
        <v>408</v>
      </c>
    </row>
    <row r="1620" spans="1:11" s="58" customFormat="1" ht="14.85" customHeight="1" x14ac:dyDescent="0.15">
      <c r="A1620" s="154">
        <v>-395811</v>
      </c>
      <c r="B1620" s="155">
        <v>189</v>
      </c>
      <c r="C1620" s="154">
        <v>264</v>
      </c>
      <c r="D1620" s="156" t="s">
        <v>421</v>
      </c>
      <c r="E1620" s="157" t="s">
        <v>412</v>
      </c>
      <c r="F1620" s="157" t="s">
        <v>407</v>
      </c>
      <c r="G1620" s="158">
        <v>1.18024</v>
      </c>
      <c r="H1620" s="159">
        <v>7</v>
      </c>
      <c r="I1620" s="159">
        <v>8</v>
      </c>
      <c r="J1620" s="158">
        <v>1.85172</v>
      </c>
      <c r="K1620" s="157" t="s">
        <v>411</v>
      </c>
    </row>
    <row r="1621" spans="1:11" s="58" customFormat="1" ht="14.85" customHeight="1" x14ac:dyDescent="0.15">
      <c r="A1621" s="154">
        <v>-395811</v>
      </c>
      <c r="B1621" s="155">
        <v>189</v>
      </c>
      <c r="C1621" s="154">
        <v>264</v>
      </c>
      <c r="D1621" s="156" t="s">
        <v>421</v>
      </c>
      <c r="E1621" s="157" t="s">
        <v>412</v>
      </c>
      <c r="F1621" s="157" t="s">
        <v>407</v>
      </c>
      <c r="G1621" s="158">
        <v>-27.57957</v>
      </c>
      <c r="H1621" s="159">
        <v>-4</v>
      </c>
      <c r="I1621" s="159">
        <v>1</v>
      </c>
      <c r="J1621" s="158">
        <v>12.56603</v>
      </c>
      <c r="K1621" s="157" t="s">
        <v>408</v>
      </c>
    </row>
    <row r="1622" spans="1:11" s="58" customFormat="1" ht="14.85" customHeight="1" x14ac:dyDescent="0.15">
      <c r="A1622" s="154">
        <v>-395811</v>
      </c>
      <c r="B1622" s="155">
        <v>189</v>
      </c>
      <c r="C1622" s="154">
        <v>264</v>
      </c>
      <c r="D1622" s="156" t="s">
        <v>421</v>
      </c>
      <c r="E1622" s="157" t="s">
        <v>412</v>
      </c>
      <c r="F1622" s="157" t="s">
        <v>413</v>
      </c>
      <c r="G1622" s="158">
        <v>261.60939000000002</v>
      </c>
      <c r="H1622" s="159">
        <v>9</v>
      </c>
      <c r="I1622" s="159">
        <v>12</v>
      </c>
      <c r="J1622" s="158">
        <v>712.75013999999999</v>
      </c>
      <c r="K1622" s="157" t="s">
        <v>408</v>
      </c>
    </row>
    <row r="1623" spans="1:11" s="58" customFormat="1" ht="14.85" customHeight="1" x14ac:dyDescent="0.15">
      <c r="A1623" s="154">
        <v>-395811</v>
      </c>
      <c r="B1623" s="155">
        <v>189</v>
      </c>
      <c r="C1623" s="154">
        <v>264</v>
      </c>
      <c r="D1623" s="156" t="s">
        <v>421</v>
      </c>
      <c r="E1623" s="157" t="s">
        <v>412</v>
      </c>
      <c r="F1623" s="157" t="s">
        <v>414</v>
      </c>
      <c r="G1623" s="158">
        <v>22.207519999999999</v>
      </c>
      <c r="H1623" s="159">
        <v>-3</v>
      </c>
      <c r="I1623" s="159">
        <v>2</v>
      </c>
      <c r="J1623" s="158">
        <v>87.450680000000006</v>
      </c>
      <c r="K1623" s="157" t="s">
        <v>411</v>
      </c>
    </row>
    <row r="1624" spans="1:11" s="58" customFormat="1" ht="14.85" customHeight="1" x14ac:dyDescent="0.15">
      <c r="A1624" s="154">
        <v>-395811</v>
      </c>
      <c r="B1624" s="155">
        <v>189</v>
      </c>
      <c r="C1624" s="154">
        <v>264</v>
      </c>
      <c r="D1624" s="156" t="s">
        <v>421</v>
      </c>
      <c r="E1624" s="157" t="s">
        <v>412</v>
      </c>
      <c r="F1624" s="157" t="s">
        <v>414</v>
      </c>
      <c r="G1624" s="158">
        <v>-5.7992699999999999</v>
      </c>
      <c r="H1624" s="159">
        <v>-2</v>
      </c>
      <c r="I1624" s="159">
        <v>0</v>
      </c>
      <c r="J1624" s="158">
        <v>40.373109999999997</v>
      </c>
      <c r="K1624" s="157" t="s">
        <v>408</v>
      </c>
    </row>
    <row r="1625" spans="1:11" s="58" customFormat="1" ht="14.85" customHeight="1" x14ac:dyDescent="0.15">
      <c r="A1625" s="154">
        <v>-395811</v>
      </c>
      <c r="B1625" s="155">
        <v>189</v>
      </c>
      <c r="C1625" s="154">
        <v>264</v>
      </c>
      <c r="D1625" s="156" t="s">
        <v>421</v>
      </c>
      <c r="E1625" s="157" t="s">
        <v>412</v>
      </c>
      <c r="F1625" s="157" t="s">
        <v>415</v>
      </c>
      <c r="G1625" s="158">
        <v>2.9</v>
      </c>
      <c r="H1625" s="159">
        <v>0</v>
      </c>
      <c r="I1625" s="159">
        <v>0</v>
      </c>
      <c r="J1625" s="158">
        <v>3</v>
      </c>
      <c r="K1625" s="157" t="s">
        <v>411</v>
      </c>
    </row>
    <row r="1626" spans="1:11" s="58" customFormat="1" ht="14.85" customHeight="1" x14ac:dyDescent="0.15">
      <c r="A1626" s="154">
        <v>-395811</v>
      </c>
      <c r="B1626" s="155">
        <v>189</v>
      </c>
      <c r="C1626" s="154">
        <v>264</v>
      </c>
      <c r="D1626" s="156" t="s">
        <v>421</v>
      </c>
      <c r="E1626" s="157" t="s">
        <v>412</v>
      </c>
      <c r="F1626" s="157" t="s">
        <v>415</v>
      </c>
      <c r="G1626" s="158">
        <v>-30.84</v>
      </c>
      <c r="H1626" s="159">
        <v>0</v>
      </c>
      <c r="I1626" s="159">
        <v>0</v>
      </c>
      <c r="J1626" s="158">
        <v>1.76</v>
      </c>
      <c r="K1626" s="157" t="s">
        <v>408</v>
      </c>
    </row>
    <row r="1627" spans="1:11" s="58" customFormat="1" ht="14.85" customHeight="1" x14ac:dyDescent="0.15">
      <c r="A1627" s="154">
        <v>-395811</v>
      </c>
      <c r="B1627" s="155">
        <v>189</v>
      </c>
      <c r="C1627" s="154">
        <v>264</v>
      </c>
      <c r="D1627" s="156" t="s">
        <v>421</v>
      </c>
      <c r="E1627" s="157" t="s">
        <v>412</v>
      </c>
      <c r="F1627" s="157" t="s">
        <v>416</v>
      </c>
      <c r="G1627" s="158">
        <v>-10.535310000000001</v>
      </c>
      <c r="H1627" s="159">
        <v>0</v>
      </c>
      <c r="I1627" s="159">
        <v>2</v>
      </c>
      <c r="J1627" s="158">
        <v>8.2340599999999995</v>
      </c>
      <c r="K1627" s="157" t="s">
        <v>411</v>
      </c>
    </row>
    <row r="1628" spans="1:11" s="58" customFormat="1" ht="14.85" customHeight="1" x14ac:dyDescent="0.15">
      <c r="A1628" s="154">
        <v>-395811</v>
      </c>
      <c r="B1628" s="155">
        <v>189</v>
      </c>
      <c r="C1628" s="154">
        <v>264</v>
      </c>
      <c r="D1628" s="156" t="s">
        <v>421</v>
      </c>
      <c r="E1628" s="157" t="s">
        <v>412</v>
      </c>
      <c r="F1628" s="157" t="s">
        <v>416</v>
      </c>
      <c r="G1628" s="158">
        <v>13.54552</v>
      </c>
      <c r="H1628" s="159">
        <v>-1</v>
      </c>
      <c r="I1628" s="159">
        <v>0</v>
      </c>
      <c r="J1628" s="158">
        <v>21.74736</v>
      </c>
      <c r="K1628" s="157" t="s">
        <v>408</v>
      </c>
    </row>
    <row r="1629" spans="1:11" s="58" customFormat="1" ht="14.85" customHeight="1" x14ac:dyDescent="0.15">
      <c r="A1629" s="154">
        <v>-395811</v>
      </c>
      <c r="B1629" s="155">
        <v>189</v>
      </c>
      <c r="C1629" s="154">
        <v>264</v>
      </c>
      <c r="D1629" s="156" t="s">
        <v>421</v>
      </c>
      <c r="E1629" s="157" t="s">
        <v>417</v>
      </c>
      <c r="F1629" s="157" t="s">
        <v>418</v>
      </c>
      <c r="G1629" s="158">
        <v>12.32742</v>
      </c>
      <c r="H1629" s="159">
        <v>1</v>
      </c>
      <c r="I1629" s="159">
        <v>1</v>
      </c>
      <c r="J1629" s="158">
        <v>12.32742</v>
      </c>
      <c r="K1629" s="157" t="s">
        <v>411</v>
      </c>
    </row>
    <row r="1630" spans="1:11" s="58" customFormat="1" ht="14.85" customHeight="1" x14ac:dyDescent="0.15">
      <c r="A1630" s="154">
        <v>-395811</v>
      </c>
      <c r="B1630" s="155">
        <v>189</v>
      </c>
      <c r="C1630" s="154">
        <v>264</v>
      </c>
      <c r="D1630" s="156" t="s">
        <v>421</v>
      </c>
      <c r="E1630" s="157" t="s">
        <v>417</v>
      </c>
      <c r="F1630" s="157" t="s">
        <v>418</v>
      </c>
      <c r="G1630" s="158">
        <v>-87.085049999999995</v>
      </c>
      <c r="H1630" s="159">
        <v>-1</v>
      </c>
      <c r="I1630" s="159">
        <v>0</v>
      </c>
      <c r="J1630" s="158">
        <v>38.42</v>
      </c>
      <c r="K1630" s="157" t="s">
        <v>408</v>
      </c>
    </row>
    <row r="1631" spans="1:11" s="58" customFormat="1" ht="14.85" customHeight="1" x14ac:dyDescent="0.15">
      <c r="A1631" s="154">
        <v>-395811</v>
      </c>
      <c r="B1631" s="155">
        <v>189</v>
      </c>
      <c r="C1631" s="154">
        <v>264</v>
      </c>
      <c r="D1631" s="156" t="s">
        <v>421</v>
      </c>
      <c r="E1631" s="157" t="s">
        <v>417</v>
      </c>
      <c r="F1631" s="157" t="s">
        <v>407</v>
      </c>
      <c r="G1631" s="158">
        <v>-0.92734999999999901</v>
      </c>
      <c r="H1631" s="159">
        <v>1</v>
      </c>
      <c r="I1631" s="159">
        <v>2</v>
      </c>
      <c r="J1631" s="158">
        <v>8.6898700000000009</v>
      </c>
      <c r="K1631" s="157" t="s">
        <v>411</v>
      </c>
    </row>
    <row r="1632" spans="1:11" s="58" customFormat="1" ht="14.85" customHeight="1" x14ac:dyDescent="0.15">
      <c r="A1632" s="154">
        <v>-395811</v>
      </c>
      <c r="B1632" s="155">
        <v>189</v>
      </c>
      <c r="C1632" s="154">
        <v>264</v>
      </c>
      <c r="D1632" s="156" t="s">
        <v>421</v>
      </c>
      <c r="E1632" s="157" t="s">
        <v>417</v>
      </c>
      <c r="F1632" s="157" t="s">
        <v>407</v>
      </c>
      <c r="G1632" s="158">
        <v>23.286269999999998</v>
      </c>
      <c r="H1632" s="159">
        <v>0</v>
      </c>
      <c r="I1632" s="159">
        <v>0</v>
      </c>
      <c r="J1632" s="158">
        <v>138.97747000000001</v>
      </c>
      <c r="K1632" s="157" t="s">
        <v>408</v>
      </c>
    </row>
    <row r="1633" spans="1:11" s="58" customFormat="1" ht="14.85" customHeight="1" x14ac:dyDescent="0.15">
      <c r="A1633" s="154">
        <v>-395811</v>
      </c>
      <c r="B1633" s="155">
        <v>189</v>
      </c>
      <c r="C1633" s="154">
        <v>264</v>
      </c>
      <c r="D1633" s="156" t="s">
        <v>421</v>
      </c>
      <c r="E1633" s="157" t="s">
        <v>419</v>
      </c>
      <c r="F1633" s="157" t="s">
        <v>414</v>
      </c>
      <c r="G1633" s="158">
        <v>53.051630000000003</v>
      </c>
      <c r="H1633" s="159">
        <v>-3</v>
      </c>
      <c r="I1633" s="159">
        <v>0</v>
      </c>
      <c r="J1633" s="158">
        <v>134.66819000000001</v>
      </c>
      <c r="K1633" s="157" t="s">
        <v>411</v>
      </c>
    </row>
    <row r="1634" spans="1:11" s="58" customFormat="1" ht="14.85" customHeight="1" x14ac:dyDescent="0.15">
      <c r="A1634" s="154">
        <v>-395811</v>
      </c>
      <c r="B1634" s="155">
        <v>189</v>
      </c>
      <c r="C1634" s="154">
        <v>264</v>
      </c>
      <c r="D1634" s="156" t="s">
        <v>421</v>
      </c>
      <c r="E1634" s="157" t="s">
        <v>419</v>
      </c>
      <c r="F1634" s="157" t="s">
        <v>414</v>
      </c>
      <c r="G1634" s="158">
        <v>63.409829999999999</v>
      </c>
      <c r="H1634" s="159">
        <v>-1</v>
      </c>
      <c r="I1634" s="159">
        <v>0</v>
      </c>
      <c r="J1634" s="158">
        <v>328.25769000000003</v>
      </c>
      <c r="K1634" s="157" t="s">
        <v>408</v>
      </c>
    </row>
    <row r="1635" spans="1:11" s="58" customFormat="1" ht="14.85" customHeight="1" x14ac:dyDescent="0.15">
      <c r="A1635" s="154">
        <v>-395811</v>
      </c>
      <c r="B1635" s="155">
        <v>191</v>
      </c>
      <c r="C1635" s="154">
        <v>264</v>
      </c>
      <c r="D1635" s="156" t="s">
        <v>421</v>
      </c>
      <c r="E1635" s="157" t="s">
        <v>412</v>
      </c>
      <c r="F1635" s="157" t="s">
        <v>407</v>
      </c>
      <c r="G1635" s="158">
        <v>0.55281999999999998</v>
      </c>
      <c r="H1635" s="159">
        <v>1</v>
      </c>
      <c r="I1635" s="159">
        <v>1</v>
      </c>
      <c r="J1635" s="158">
        <v>1.15564</v>
      </c>
      <c r="K1635" s="157" t="s">
        <v>408</v>
      </c>
    </row>
    <row r="1636" spans="1:11" s="58" customFormat="1" ht="14.85" customHeight="1" x14ac:dyDescent="0.15">
      <c r="A1636" s="154">
        <v>-395811</v>
      </c>
      <c r="B1636" s="155">
        <v>191</v>
      </c>
      <c r="C1636" s="154">
        <v>264</v>
      </c>
      <c r="D1636" s="156" t="s">
        <v>421</v>
      </c>
      <c r="E1636" s="157" t="s">
        <v>412</v>
      </c>
      <c r="F1636" s="157" t="s">
        <v>413</v>
      </c>
      <c r="G1636" s="158">
        <v>-27.991399999999999</v>
      </c>
      <c r="H1636" s="159">
        <v>3</v>
      </c>
      <c r="I1636" s="159">
        <v>3</v>
      </c>
      <c r="J1636" s="158">
        <v>36.310789999999997</v>
      </c>
      <c r="K1636" s="157" t="s">
        <v>408</v>
      </c>
    </row>
    <row r="1637" spans="1:11" s="58" customFormat="1" ht="14.85" customHeight="1" x14ac:dyDescent="0.15">
      <c r="A1637" s="154">
        <v>-395811</v>
      </c>
      <c r="B1637" s="155">
        <v>191</v>
      </c>
      <c r="C1637" s="154">
        <v>264</v>
      </c>
      <c r="D1637" s="156" t="s">
        <v>421</v>
      </c>
      <c r="E1637" s="157" t="s">
        <v>412</v>
      </c>
      <c r="F1637" s="157" t="s">
        <v>414</v>
      </c>
      <c r="G1637" s="158">
        <v>151.29632000000001</v>
      </c>
      <c r="H1637" s="159">
        <v>0</v>
      </c>
      <c r="I1637" s="159">
        <v>0</v>
      </c>
      <c r="J1637" s="158">
        <v>153.12132</v>
      </c>
      <c r="K1637" s="157" t="s">
        <v>411</v>
      </c>
    </row>
    <row r="1638" spans="1:11" s="58" customFormat="1" ht="14.85" customHeight="1" x14ac:dyDescent="0.15">
      <c r="A1638" s="154">
        <v>-395811</v>
      </c>
      <c r="B1638" s="155">
        <v>191</v>
      </c>
      <c r="C1638" s="154">
        <v>264</v>
      </c>
      <c r="D1638" s="156" t="s">
        <v>421</v>
      </c>
      <c r="E1638" s="157" t="s">
        <v>412</v>
      </c>
      <c r="F1638" s="157" t="s">
        <v>414</v>
      </c>
      <c r="G1638" s="158">
        <v>-3.95634</v>
      </c>
      <c r="H1638" s="159">
        <v>-1</v>
      </c>
      <c r="I1638" s="159">
        <v>0</v>
      </c>
      <c r="J1638" s="158">
        <v>7.4240599999999999</v>
      </c>
      <c r="K1638" s="157" t="s">
        <v>408</v>
      </c>
    </row>
    <row r="1639" spans="1:11" s="58" customFormat="1" ht="14.85" customHeight="1" x14ac:dyDescent="0.15">
      <c r="A1639" s="154">
        <v>-395811</v>
      </c>
      <c r="B1639" s="155">
        <v>191</v>
      </c>
      <c r="C1639" s="154">
        <v>264</v>
      </c>
      <c r="D1639" s="156" t="s">
        <v>421</v>
      </c>
      <c r="E1639" s="157" t="s">
        <v>412</v>
      </c>
      <c r="F1639" s="157" t="s">
        <v>415</v>
      </c>
      <c r="G1639" s="158">
        <v>0.08</v>
      </c>
      <c r="H1639" s="159">
        <v>0</v>
      </c>
      <c r="I1639" s="159">
        <v>0</v>
      </c>
      <c r="J1639" s="158">
        <v>0.08</v>
      </c>
      <c r="K1639" s="157" t="s">
        <v>408</v>
      </c>
    </row>
    <row r="1640" spans="1:11" s="58" customFormat="1" ht="14.85" customHeight="1" x14ac:dyDescent="0.15">
      <c r="A1640" s="154">
        <v>-395811</v>
      </c>
      <c r="B1640" s="155">
        <v>191</v>
      </c>
      <c r="C1640" s="154">
        <v>264</v>
      </c>
      <c r="D1640" s="156" t="s">
        <v>421</v>
      </c>
      <c r="E1640" s="157" t="s">
        <v>412</v>
      </c>
      <c r="F1640" s="157" t="s">
        <v>416</v>
      </c>
      <c r="G1640" s="158">
        <v>2.2123300000000001</v>
      </c>
      <c r="H1640" s="159">
        <v>-1</v>
      </c>
      <c r="I1640" s="159">
        <v>0</v>
      </c>
      <c r="J1640" s="158">
        <v>5.5107999999999997</v>
      </c>
      <c r="K1640" s="157" t="s">
        <v>411</v>
      </c>
    </row>
    <row r="1641" spans="1:11" s="58" customFormat="1" ht="14.85" customHeight="1" x14ac:dyDescent="0.15">
      <c r="A1641" s="154">
        <v>-395811</v>
      </c>
      <c r="B1641" s="155">
        <v>191</v>
      </c>
      <c r="C1641" s="154">
        <v>264</v>
      </c>
      <c r="D1641" s="156" t="s">
        <v>421</v>
      </c>
      <c r="E1641" s="157" t="s">
        <v>412</v>
      </c>
      <c r="F1641" s="157" t="s">
        <v>416</v>
      </c>
      <c r="G1641" s="158">
        <v>-2.1707700000000001</v>
      </c>
      <c r="H1641" s="159">
        <v>-1</v>
      </c>
      <c r="I1641" s="159">
        <v>0</v>
      </c>
      <c r="J1641" s="158">
        <v>5.3782100000000002</v>
      </c>
      <c r="K1641" s="157" t="s">
        <v>408</v>
      </c>
    </row>
    <row r="1642" spans="1:11" s="58" customFormat="1" ht="14.85" customHeight="1" x14ac:dyDescent="0.15">
      <c r="A1642" s="154">
        <v>-395811</v>
      </c>
      <c r="B1642" s="155">
        <v>191</v>
      </c>
      <c r="C1642" s="154">
        <v>264</v>
      </c>
      <c r="D1642" s="156" t="s">
        <v>421</v>
      </c>
      <c r="E1642" s="157" t="s">
        <v>417</v>
      </c>
      <c r="F1642" s="157" t="s">
        <v>418</v>
      </c>
      <c r="G1642" s="158">
        <v>1.2</v>
      </c>
      <c r="H1642" s="159">
        <v>0</v>
      </c>
      <c r="I1642" s="159">
        <v>0</v>
      </c>
      <c r="J1642" s="158">
        <v>1.2</v>
      </c>
      <c r="K1642" s="157" t="s">
        <v>411</v>
      </c>
    </row>
    <row r="1643" spans="1:11" s="58" customFormat="1" ht="14.85" customHeight="1" x14ac:dyDescent="0.15">
      <c r="A1643" s="154">
        <v>-395811</v>
      </c>
      <c r="B1643" s="155">
        <v>191</v>
      </c>
      <c r="C1643" s="154">
        <v>264</v>
      </c>
      <c r="D1643" s="156" t="s">
        <v>421</v>
      </c>
      <c r="E1643" s="157" t="s">
        <v>417</v>
      </c>
      <c r="F1643" s="157" t="s">
        <v>418</v>
      </c>
      <c r="G1643" s="158">
        <v>0.85541999999999996</v>
      </c>
      <c r="H1643" s="159">
        <v>0</v>
      </c>
      <c r="I1643" s="159">
        <v>1</v>
      </c>
      <c r="J1643" s="158">
        <v>3.46</v>
      </c>
      <c r="K1643" s="157" t="s">
        <v>408</v>
      </c>
    </row>
    <row r="1644" spans="1:11" s="58" customFormat="1" ht="14.85" customHeight="1" x14ac:dyDescent="0.15">
      <c r="A1644" s="154">
        <v>-395811</v>
      </c>
      <c r="B1644" s="155">
        <v>191</v>
      </c>
      <c r="C1644" s="154">
        <v>264</v>
      </c>
      <c r="D1644" s="156" t="s">
        <v>421</v>
      </c>
      <c r="E1644" s="157" t="s">
        <v>417</v>
      </c>
      <c r="F1644" s="157" t="s">
        <v>407</v>
      </c>
      <c r="G1644" s="158">
        <v>0.57099999999999995</v>
      </c>
      <c r="H1644" s="159">
        <v>0</v>
      </c>
      <c r="I1644" s="159">
        <v>0</v>
      </c>
      <c r="J1644" s="158">
        <v>1.1209899999999999</v>
      </c>
      <c r="K1644" s="157" t="s">
        <v>411</v>
      </c>
    </row>
    <row r="1645" spans="1:11" s="58" customFormat="1" ht="14.85" customHeight="1" x14ac:dyDescent="0.15">
      <c r="A1645" s="154">
        <v>-395811</v>
      </c>
      <c r="B1645" s="155">
        <v>191</v>
      </c>
      <c r="C1645" s="154">
        <v>264</v>
      </c>
      <c r="D1645" s="156" t="s">
        <v>421</v>
      </c>
      <c r="E1645" s="157" t="s">
        <v>417</v>
      </c>
      <c r="F1645" s="157" t="s">
        <v>407</v>
      </c>
      <c r="G1645" s="158">
        <v>0.55488000000000004</v>
      </c>
      <c r="H1645" s="159">
        <v>0</v>
      </c>
      <c r="I1645" s="159">
        <v>0</v>
      </c>
      <c r="J1645" s="158">
        <v>3.3761000000000001</v>
      </c>
      <c r="K1645" s="157" t="s">
        <v>408</v>
      </c>
    </row>
    <row r="1646" spans="1:11" s="58" customFormat="1" ht="14.85" customHeight="1" x14ac:dyDescent="0.15">
      <c r="A1646" s="154">
        <v>-395811</v>
      </c>
      <c r="B1646" s="155">
        <v>191</v>
      </c>
      <c r="C1646" s="154">
        <v>264</v>
      </c>
      <c r="D1646" s="156" t="s">
        <v>421</v>
      </c>
      <c r="E1646" s="157" t="s">
        <v>419</v>
      </c>
      <c r="F1646" s="157" t="s">
        <v>414</v>
      </c>
      <c r="G1646" s="158">
        <v>-3.4137599999999999</v>
      </c>
      <c r="H1646" s="159">
        <v>0</v>
      </c>
      <c r="I1646" s="159">
        <v>0</v>
      </c>
      <c r="J1646" s="158">
        <v>37.036230000000003</v>
      </c>
      <c r="K1646" s="157" t="s">
        <v>411</v>
      </c>
    </row>
    <row r="1647" spans="1:11" s="58" customFormat="1" ht="14.85" customHeight="1" x14ac:dyDescent="0.15">
      <c r="A1647" s="154">
        <v>-395811</v>
      </c>
      <c r="B1647" s="155">
        <v>191</v>
      </c>
      <c r="C1647" s="154">
        <v>264</v>
      </c>
      <c r="D1647" s="156" t="s">
        <v>421</v>
      </c>
      <c r="E1647" s="157" t="s">
        <v>419</v>
      </c>
      <c r="F1647" s="157" t="s">
        <v>414</v>
      </c>
      <c r="G1647" s="158">
        <v>-20.806719999999999</v>
      </c>
      <c r="H1647" s="159">
        <v>0</v>
      </c>
      <c r="I1647" s="159">
        <v>0</v>
      </c>
      <c r="J1647" s="158">
        <v>23.108329999999999</v>
      </c>
      <c r="K1647" s="157" t="s">
        <v>408</v>
      </c>
    </row>
    <row r="1648" spans="1:11" s="58" customFormat="1" ht="14.85" customHeight="1" x14ac:dyDescent="0.15">
      <c r="A1648" s="154">
        <v>-395807</v>
      </c>
      <c r="B1648" s="155">
        <v>192</v>
      </c>
      <c r="C1648" s="154">
        <v>264</v>
      </c>
      <c r="D1648" s="156" t="s">
        <v>421</v>
      </c>
      <c r="E1648" s="157" t="s">
        <v>412</v>
      </c>
      <c r="F1648" s="157" t="s">
        <v>407</v>
      </c>
      <c r="G1648" s="158">
        <v>2.4947900000000001</v>
      </c>
      <c r="H1648" s="159">
        <v>0</v>
      </c>
      <c r="I1648" s="159">
        <v>0</v>
      </c>
      <c r="J1648" s="158">
        <v>9.4457900000000006</v>
      </c>
      <c r="K1648" s="157" t="s">
        <v>411</v>
      </c>
    </row>
    <row r="1649" spans="1:11" s="58" customFormat="1" ht="14.85" customHeight="1" x14ac:dyDescent="0.15">
      <c r="A1649" s="154">
        <v>-395807</v>
      </c>
      <c r="B1649" s="155">
        <v>192</v>
      </c>
      <c r="C1649" s="154">
        <v>264</v>
      </c>
      <c r="D1649" s="156" t="s">
        <v>421</v>
      </c>
      <c r="E1649" s="157" t="s">
        <v>412</v>
      </c>
      <c r="F1649" s="157" t="s">
        <v>413</v>
      </c>
      <c r="G1649" s="158">
        <v>30.578279999999999</v>
      </c>
      <c r="H1649" s="159">
        <v>1</v>
      </c>
      <c r="I1649" s="159">
        <v>1</v>
      </c>
      <c r="J1649" s="158">
        <v>153.72235000000001</v>
      </c>
      <c r="K1649" s="157" t="s">
        <v>408</v>
      </c>
    </row>
    <row r="1650" spans="1:11" s="58" customFormat="1" ht="14.85" customHeight="1" x14ac:dyDescent="0.15">
      <c r="A1650" s="154">
        <v>-395807</v>
      </c>
      <c r="B1650" s="155">
        <v>192</v>
      </c>
      <c r="C1650" s="154">
        <v>264</v>
      </c>
      <c r="D1650" s="156" t="s">
        <v>421</v>
      </c>
      <c r="E1650" s="157" t="s">
        <v>412</v>
      </c>
      <c r="F1650" s="157" t="s">
        <v>414</v>
      </c>
      <c r="G1650" s="158">
        <v>4.4760400000000002</v>
      </c>
      <c r="H1650" s="159">
        <v>0</v>
      </c>
      <c r="I1650" s="159">
        <v>0</v>
      </c>
      <c r="J1650" s="158">
        <v>12.05104</v>
      </c>
      <c r="K1650" s="157" t="s">
        <v>411</v>
      </c>
    </row>
    <row r="1651" spans="1:11" s="58" customFormat="1" ht="14.85" customHeight="1" x14ac:dyDescent="0.15">
      <c r="A1651" s="154">
        <v>-395807</v>
      </c>
      <c r="B1651" s="155">
        <v>192</v>
      </c>
      <c r="C1651" s="154">
        <v>264</v>
      </c>
      <c r="D1651" s="156" t="s">
        <v>421</v>
      </c>
      <c r="E1651" s="157" t="s">
        <v>412</v>
      </c>
      <c r="F1651" s="157" t="s">
        <v>416</v>
      </c>
      <c r="G1651" s="158">
        <v>1.89</v>
      </c>
      <c r="H1651" s="159">
        <v>0</v>
      </c>
      <c r="I1651" s="159">
        <v>0</v>
      </c>
      <c r="J1651" s="158">
        <v>1.89</v>
      </c>
      <c r="K1651" s="157" t="s">
        <v>411</v>
      </c>
    </row>
    <row r="1652" spans="1:11" s="58" customFormat="1" ht="14.85" customHeight="1" x14ac:dyDescent="0.15">
      <c r="A1652" s="154">
        <v>-395807</v>
      </c>
      <c r="B1652" s="155">
        <v>192</v>
      </c>
      <c r="C1652" s="154">
        <v>264</v>
      </c>
      <c r="D1652" s="156" t="s">
        <v>421</v>
      </c>
      <c r="E1652" s="157" t="s">
        <v>412</v>
      </c>
      <c r="F1652" s="157" t="s">
        <v>416</v>
      </c>
      <c r="G1652" s="158">
        <v>0.95499999999999996</v>
      </c>
      <c r="H1652" s="159">
        <v>0</v>
      </c>
      <c r="I1652" s="159">
        <v>0</v>
      </c>
      <c r="J1652" s="158">
        <v>0.95499999999999996</v>
      </c>
      <c r="K1652" s="157" t="s">
        <v>408</v>
      </c>
    </row>
    <row r="1653" spans="1:11" s="58" customFormat="1" ht="14.85" customHeight="1" x14ac:dyDescent="0.15">
      <c r="A1653" s="154">
        <v>-395807</v>
      </c>
      <c r="B1653" s="155">
        <v>192</v>
      </c>
      <c r="C1653" s="154">
        <v>264</v>
      </c>
      <c r="D1653" s="156" t="s">
        <v>421</v>
      </c>
      <c r="E1653" s="157" t="s">
        <v>417</v>
      </c>
      <c r="F1653" s="157" t="s">
        <v>418</v>
      </c>
      <c r="G1653" s="158">
        <v>-8.8836999999999993</v>
      </c>
      <c r="H1653" s="159">
        <v>-3</v>
      </c>
      <c r="I1653" s="159">
        <v>0</v>
      </c>
      <c r="J1653" s="158">
        <v>0.64</v>
      </c>
      <c r="K1653" s="157" t="s">
        <v>411</v>
      </c>
    </row>
    <row r="1654" spans="1:11" s="58" customFormat="1" ht="14.85" customHeight="1" x14ac:dyDescent="0.15">
      <c r="A1654" s="154">
        <v>-395807</v>
      </c>
      <c r="B1654" s="155">
        <v>192</v>
      </c>
      <c r="C1654" s="154">
        <v>264</v>
      </c>
      <c r="D1654" s="156" t="s">
        <v>421</v>
      </c>
      <c r="E1654" s="157" t="s">
        <v>417</v>
      </c>
      <c r="F1654" s="157" t="s">
        <v>418</v>
      </c>
      <c r="G1654" s="158">
        <v>-0.57265999999999995</v>
      </c>
      <c r="H1654" s="159">
        <v>-1</v>
      </c>
      <c r="I1654" s="159">
        <v>0</v>
      </c>
      <c r="J1654" s="158">
        <v>0.4</v>
      </c>
      <c r="K1654" s="157" t="s">
        <v>408</v>
      </c>
    </row>
    <row r="1655" spans="1:11" s="58" customFormat="1" ht="14.85" customHeight="1" x14ac:dyDescent="0.15">
      <c r="A1655" s="154">
        <v>-395807</v>
      </c>
      <c r="B1655" s="155">
        <v>192</v>
      </c>
      <c r="C1655" s="154">
        <v>264</v>
      </c>
      <c r="D1655" s="156" t="s">
        <v>421</v>
      </c>
      <c r="E1655" s="157" t="s">
        <v>417</v>
      </c>
      <c r="F1655" s="157" t="s">
        <v>407</v>
      </c>
      <c r="G1655" s="158">
        <v>0.1386</v>
      </c>
      <c r="H1655" s="159">
        <v>0</v>
      </c>
      <c r="I1655" s="159">
        <v>0</v>
      </c>
      <c r="J1655" s="158">
        <v>0.1386</v>
      </c>
      <c r="K1655" s="157" t="s">
        <v>411</v>
      </c>
    </row>
    <row r="1656" spans="1:11" s="58" customFormat="1" ht="14.85" customHeight="1" x14ac:dyDescent="0.15">
      <c r="A1656" s="154">
        <v>-395807</v>
      </c>
      <c r="B1656" s="155">
        <v>192</v>
      </c>
      <c r="C1656" s="154">
        <v>264</v>
      </c>
      <c r="D1656" s="156" t="s">
        <v>421</v>
      </c>
      <c r="E1656" s="157" t="s">
        <v>417</v>
      </c>
      <c r="F1656" s="157" t="s">
        <v>407</v>
      </c>
      <c r="G1656" s="158">
        <v>0.14285</v>
      </c>
      <c r="H1656" s="159">
        <v>0</v>
      </c>
      <c r="I1656" s="159">
        <v>0</v>
      </c>
      <c r="J1656" s="158">
        <v>0.14285</v>
      </c>
      <c r="K1656" s="157" t="s">
        <v>408</v>
      </c>
    </row>
    <row r="1657" spans="1:11" s="58" customFormat="1" ht="14.85" customHeight="1" x14ac:dyDescent="0.15">
      <c r="A1657" s="154">
        <v>-395807</v>
      </c>
      <c r="B1657" s="155">
        <v>192</v>
      </c>
      <c r="C1657" s="154">
        <v>264</v>
      </c>
      <c r="D1657" s="156" t="s">
        <v>421</v>
      </c>
      <c r="E1657" s="157" t="s">
        <v>419</v>
      </c>
      <c r="F1657" s="157" t="s">
        <v>414</v>
      </c>
      <c r="G1657" s="158">
        <v>38.67839</v>
      </c>
      <c r="H1657" s="159">
        <v>1</v>
      </c>
      <c r="I1657" s="159">
        <v>1</v>
      </c>
      <c r="J1657" s="158">
        <v>82.388540000000006</v>
      </c>
      <c r="K1657" s="157" t="s">
        <v>411</v>
      </c>
    </row>
    <row r="1658" spans="1:11" s="58" customFormat="1" ht="14.85" customHeight="1" x14ac:dyDescent="0.15">
      <c r="A1658" s="154">
        <v>-395807</v>
      </c>
      <c r="B1658" s="155">
        <v>192</v>
      </c>
      <c r="C1658" s="154">
        <v>264</v>
      </c>
      <c r="D1658" s="156" t="s">
        <v>421</v>
      </c>
      <c r="E1658" s="157" t="s">
        <v>419</v>
      </c>
      <c r="F1658" s="157" t="s">
        <v>414</v>
      </c>
      <c r="G1658" s="158">
        <v>3.1802800000000002</v>
      </c>
      <c r="H1658" s="159">
        <v>0</v>
      </c>
      <c r="I1658" s="159">
        <v>0</v>
      </c>
      <c r="J1658" s="158">
        <v>37.961280000000002</v>
      </c>
      <c r="K1658" s="157" t="s">
        <v>408</v>
      </c>
    </row>
    <row r="1659" spans="1:11" s="58" customFormat="1" ht="14.85" customHeight="1" x14ac:dyDescent="0.15">
      <c r="A1659" s="154">
        <v>-395807</v>
      </c>
      <c r="B1659" s="155">
        <v>193</v>
      </c>
      <c r="C1659" s="154">
        <v>264</v>
      </c>
      <c r="D1659" s="156" t="s">
        <v>421</v>
      </c>
      <c r="E1659" s="157" t="s">
        <v>412</v>
      </c>
      <c r="F1659" s="157" t="s">
        <v>407</v>
      </c>
      <c r="G1659" s="158">
        <v>0.3</v>
      </c>
      <c r="H1659" s="159">
        <v>4</v>
      </c>
      <c r="I1659" s="159">
        <v>4</v>
      </c>
      <c r="J1659" s="158">
        <v>0.3</v>
      </c>
      <c r="K1659" s="157" t="s">
        <v>411</v>
      </c>
    </row>
    <row r="1660" spans="1:11" s="58" customFormat="1" ht="14.85" customHeight="1" x14ac:dyDescent="0.15">
      <c r="A1660" s="154">
        <v>-395807</v>
      </c>
      <c r="B1660" s="155">
        <v>193</v>
      </c>
      <c r="C1660" s="154">
        <v>264</v>
      </c>
      <c r="D1660" s="156" t="s">
        <v>421</v>
      </c>
      <c r="E1660" s="157" t="s">
        <v>412</v>
      </c>
      <c r="F1660" s="157" t="s">
        <v>407</v>
      </c>
      <c r="G1660" s="158">
        <v>-10.64096</v>
      </c>
      <c r="H1660" s="159">
        <v>-2</v>
      </c>
      <c r="I1660" s="159">
        <v>2</v>
      </c>
      <c r="J1660" s="158">
        <v>0.45107000000000003</v>
      </c>
      <c r="K1660" s="157" t="s">
        <v>408</v>
      </c>
    </row>
    <row r="1661" spans="1:11" s="58" customFormat="1" ht="14.85" customHeight="1" x14ac:dyDescent="0.15">
      <c r="A1661" s="154">
        <v>-395807</v>
      </c>
      <c r="B1661" s="155">
        <v>193</v>
      </c>
      <c r="C1661" s="154">
        <v>264</v>
      </c>
      <c r="D1661" s="156" t="s">
        <v>421</v>
      </c>
      <c r="E1661" s="157" t="s">
        <v>412</v>
      </c>
      <c r="F1661" s="157" t="s">
        <v>413</v>
      </c>
      <c r="G1661" s="158">
        <v>55.297939999999997</v>
      </c>
      <c r="H1661" s="159">
        <v>3</v>
      </c>
      <c r="I1661" s="159">
        <v>6</v>
      </c>
      <c r="J1661" s="158">
        <v>578.04313999999999</v>
      </c>
      <c r="K1661" s="157" t="s">
        <v>408</v>
      </c>
    </row>
    <row r="1662" spans="1:11" s="58" customFormat="1" ht="14.85" customHeight="1" x14ac:dyDescent="0.15">
      <c r="A1662" s="154">
        <v>-395807</v>
      </c>
      <c r="B1662" s="155">
        <v>193</v>
      </c>
      <c r="C1662" s="154">
        <v>264</v>
      </c>
      <c r="D1662" s="156" t="s">
        <v>421</v>
      </c>
      <c r="E1662" s="157" t="s">
        <v>412</v>
      </c>
      <c r="F1662" s="157" t="s">
        <v>414</v>
      </c>
      <c r="G1662" s="158">
        <v>10.60417</v>
      </c>
      <c r="H1662" s="159">
        <v>0</v>
      </c>
      <c r="I1662" s="159">
        <v>4</v>
      </c>
      <c r="J1662" s="158">
        <v>64.089749999999995</v>
      </c>
      <c r="K1662" s="157" t="s">
        <v>411</v>
      </c>
    </row>
    <row r="1663" spans="1:11" s="58" customFormat="1" ht="14.85" customHeight="1" x14ac:dyDescent="0.15">
      <c r="A1663" s="154">
        <v>-395807</v>
      </c>
      <c r="B1663" s="155">
        <v>193</v>
      </c>
      <c r="C1663" s="154">
        <v>264</v>
      </c>
      <c r="D1663" s="156" t="s">
        <v>421</v>
      </c>
      <c r="E1663" s="157" t="s">
        <v>412</v>
      </c>
      <c r="F1663" s="157" t="s">
        <v>414</v>
      </c>
      <c r="G1663" s="158">
        <v>-20.23546</v>
      </c>
      <c r="H1663" s="159">
        <v>0</v>
      </c>
      <c r="I1663" s="159">
        <v>2</v>
      </c>
      <c r="J1663" s="158">
        <v>41.282649999999997</v>
      </c>
      <c r="K1663" s="157" t="s">
        <v>408</v>
      </c>
    </row>
    <row r="1664" spans="1:11" s="58" customFormat="1" ht="14.85" customHeight="1" x14ac:dyDescent="0.15">
      <c r="A1664" s="154">
        <v>-395807</v>
      </c>
      <c r="B1664" s="155">
        <v>193</v>
      </c>
      <c r="C1664" s="154">
        <v>264</v>
      </c>
      <c r="D1664" s="156" t="s">
        <v>421</v>
      </c>
      <c r="E1664" s="157" t="s">
        <v>412</v>
      </c>
      <c r="F1664" s="157" t="s">
        <v>415</v>
      </c>
      <c r="G1664" s="158">
        <v>3.36</v>
      </c>
      <c r="H1664" s="159">
        <v>0</v>
      </c>
      <c r="I1664" s="159">
        <v>0</v>
      </c>
      <c r="J1664" s="158">
        <v>5.0599999999999996</v>
      </c>
      <c r="K1664" s="157" t="s">
        <v>411</v>
      </c>
    </row>
    <row r="1665" spans="1:11" s="58" customFormat="1" ht="14.85" customHeight="1" x14ac:dyDescent="0.15">
      <c r="A1665" s="154">
        <v>-395807</v>
      </c>
      <c r="B1665" s="155">
        <v>193</v>
      </c>
      <c r="C1665" s="154">
        <v>264</v>
      </c>
      <c r="D1665" s="156" t="s">
        <v>421</v>
      </c>
      <c r="E1665" s="157" t="s">
        <v>412</v>
      </c>
      <c r="F1665" s="157" t="s">
        <v>415</v>
      </c>
      <c r="G1665" s="158">
        <v>1.22</v>
      </c>
      <c r="H1665" s="159">
        <v>0</v>
      </c>
      <c r="I1665" s="159">
        <v>0</v>
      </c>
      <c r="J1665" s="158">
        <v>1.22</v>
      </c>
      <c r="K1665" s="157" t="s">
        <v>408</v>
      </c>
    </row>
    <row r="1666" spans="1:11" s="58" customFormat="1" ht="14.85" customHeight="1" x14ac:dyDescent="0.15">
      <c r="A1666" s="154">
        <v>-395807</v>
      </c>
      <c r="B1666" s="155">
        <v>193</v>
      </c>
      <c r="C1666" s="154">
        <v>264</v>
      </c>
      <c r="D1666" s="156" t="s">
        <v>421</v>
      </c>
      <c r="E1666" s="157" t="s">
        <v>412</v>
      </c>
      <c r="F1666" s="157" t="s">
        <v>416</v>
      </c>
      <c r="G1666" s="158">
        <v>0.55000000000000004</v>
      </c>
      <c r="H1666" s="159">
        <v>0</v>
      </c>
      <c r="I1666" s="159">
        <v>0</v>
      </c>
      <c r="J1666" s="158">
        <v>0.55000000000000004</v>
      </c>
      <c r="K1666" s="157" t="s">
        <v>411</v>
      </c>
    </row>
    <row r="1667" spans="1:11" s="58" customFormat="1" ht="14.85" customHeight="1" x14ac:dyDescent="0.15">
      <c r="A1667" s="154">
        <v>-395807</v>
      </c>
      <c r="B1667" s="155">
        <v>193</v>
      </c>
      <c r="C1667" s="154">
        <v>264</v>
      </c>
      <c r="D1667" s="156" t="s">
        <v>421</v>
      </c>
      <c r="E1667" s="157" t="s">
        <v>412</v>
      </c>
      <c r="F1667" s="157" t="s">
        <v>416</v>
      </c>
      <c r="G1667" s="158">
        <v>23.18</v>
      </c>
      <c r="H1667" s="159">
        <v>1</v>
      </c>
      <c r="I1667" s="159">
        <v>1</v>
      </c>
      <c r="J1667" s="158">
        <v>23.18</v>
      </c>
      <c r="K1667" s="157" t="s">
        <v>408</v>
      </c>
    </row>
    <row r="1668" spans="1:11" s="58" customFormat="1" ht="14.85" customHeight="1" x14ac:dyDescent="0.15">
      <c r="A1668" s="154">
        <v>-395807</v>
      </c>
      <c r="B1668" s="155">
        <v>193</v>
      </c>
      <c r="C1668" s="154">
        <v>264</v>
      </c>
      <c r="D1668" s="156" t="s">
        <v>421</v>
      </c>
      <c r="E1668" s="157" t="s">
        <v>417</v>
      </c>
      <c r="F1668" s="157" t="s">
        <v>418</v>
      </c>
      <c r="G1668" s="158">
        <v>0.39</v>
      </c>
      <c r="H1668" s="159">
        <v>0</v>
      </c>
      <c r="I1668" s="159">
        <v>0</v>
      </c>
      <c r="J1668" s="158">
        <v>0.39</v>
      </c>
      <c r="K1668" s="157" t="s">
        <v>411</v>
      </c>
    </row>
    <row r="1669" spans="1:11" s="58" customFormat="1" ht="14.85" customHeight="1" x14ac:dyDescent="0.15">
      <c r="A1669" s="154">
        <v>-395807</v>
      </c>
      <c r="B1669" s="155">
        <v>193</v>
      </c>
      <c r="C1669" s="154">
        <v>264</v>
      </c>
      <c r="D1669" s="156" t="s">
        <v>421</v>
      </c>
      <c r="E1669" s="157" t="s">
        <v>417</v>
      </c>
      <c r="F1669" s="157" t="s">
        <v>418</v>
      </c>
      <c r="G1669" s="158">
        <v>18.520440000000001</v>
      </c>
      <c r="H1669" s="159">
        <v>1</v>
      </c>
      <c r="I1669" s="159">
        <v>1</v>
      </c>
      <c r="J1669" s="158">
        <v>18.520440000000001</v>
      </c>
      <c r="K1669" s="157" t="s">
        <v>408</v>
      </c>
    </row>
    <row r="1670" spans="1:11" s="58" customFormat="1" ht="14.85" customHeight="1" x14ac:dyDescent="0.15">
      <c r="A1670" s="154">
        <v>-395807</v>
      </c>
      <c r="B1670" s="155">
        <v>193</v>
      </c>
      <c r="C1670" s="154">
        <v>264</v>
      </c>
      <c r="D1670" s="156" t="s">
        <v>421</v>
      </c>
      <c r="E1670" s="157" t="s">
        <v>417</v>
      </c>
      <c r="F1670" s="157" t="s">
        <v>407</v>
      </c>
      <c r="G1670" s="158">
        <v>-1.54626</v>
      </c>
      <c r="H1670" s="159">
        <v>0</v>
      </c>
      <c r="I1670" s="159">
        <v>0</v>
      </c>
      <c r="J1670" s="158">
        <v>0.31103999999999998</v>
      </c>
      <c r="K1670" s="157" t="s">
        <v>411</v>
      </c>
    </row>
    <row r="1671" spans="1:11" s="58" customFormat="1" ht="14.85" customHeight="1" x14ac:dyDescent="0.15">
      <c r="A1671" s="154">
        <v>-395807</v>
      </c>
      <c r="B1671" s="155">
        <v>193</v>
      </c>
      <c r="C1671" s="154">
        <v>264</v>
      </c>
      <c r="D1671" s="156" t="s">
        <v>421</v>
      </c>
      <c r="E1671" s="157" t="s">
        <v>417</v>
      </c>
      <c r="F1671" s="157" t="s">
        <v>407</v>
      </c>
      <c r="G1671" s="158">
        <v>0.50456000000000001</v>
      </c>
      <c r="H1671" s="159">
        <v>0</v>
      </c>
      <c r="I1671" s="159">
        <v>0</v>
      </c>
      <c r="J1671" s="158">
        <v>1.12686</v>
      </c>
      <c r="K1671" s="157" t="s">
        <v>408</v>
      </c>
    </row>
    <row r="1672" spans="1:11" s="58" customFormat="1" ht="14.85" customHeight="1" x14ac:dyDescent="0.15">
      <c r="A1672" s="154">
        <v>-395807</v>
      </c>
      <c r="B1672" s="155">
        <v>193</v>
      </c>
      <c r="C1672" s="154">
        <v>264</v>
      </c>
      <c r="D1672" s="156" t="s">
        <v>421</v>
      </c>
      <c r="E1672" s="157" t="s">
        <v>419</v>
      </c>
      <c r="F1672" s="157" t="s">
        <v>414</v>
      </c>
      <c r="G1672" s="158">
        <v>40.749960000000002</v>
      </c>
      <c r="H1672" s="159">
        <v>1</v>
      </c>
      <c r="I1672" s="159">
        <v>3</v>
      </c>
      <c r="J1672" s="158">
        <v>173.23472000000001</v>
      </c>
      <c r="K1672" s="157" t="s">
        <v>411</v>
      </c>
    </row>
    <row r="1673" spans="1:11" s="58" customFormat="1" ht="14.85" customHeight="1" x14ac:dyDescent="0.15">
      <c r="A1673" s="154">
        <v>-395807</v>
      </c>
      <c r="B1673" s="155">
        <v>193</v>
      </c>
      <c r="C1673" s="154">
        <v>264</v>
      </c>
      <c r="D1673" s="156" t="s">
        <v>421</v>
      </c>
      <c r="E1673" s="157" t="s">
        <v>419</v>
      </c>
      <c r="F1673" s="157" t="s">
        <v>414</v>
      </c>
      <c r="G1673" s="158">
        <v>-9.8111999999999995</v>
      </c>
      <c r="H1673" s="159">
        <v>0</v>
      </c>
      <c r="I1673" s="159">
        <v>0</v>
      </c>
      <c r="J1673" s="158">
        <v>96.129050000000007</v>
      </c>
      <c r="K1673" s="157" t="s">
        <v>408</v>
      </c>
    </row>
    <row r="1674" spans="1:11" s="58" customFormat="1" ht="14.85" customHeight="1" x14ac:dyDescent="0.15">
      <c r="A1674" s="154">
        <v>-395806</v>
      </c>
      <c r="B1674" s="155">
        <v>194</v>
      </c>
      <c r="C1674" s="154">
        <v>264</v>
      </c>
      <c r="D1674" s="156" t="s">
        <v>421</v>
      </c>
      <c r="E1674" s="157" t="s">
        <v>412</v>
      </c>
      <c r="F1674" s="157" t="s">
        <v>407</v>
      </c>
      <c r="G1674" s="158">
        <v>-56.893569999999997</v>
      </c>
      <c r="H1674" s="159">
        <v>-10</v>
      </c>
      <c r="I1674" s="159">
        <v>5</v>
      </c>
      <c r="J1674" s="158">
        <v>13.474830000000001</v>
      </c>
      <c r="K1674" s="157" t="s">
        <v>411</v>
      </c>
    </row>
    <row r="1675" spans="1:11" s="58" customFormat="1" ht="14.85" customHeight="1" x14ac:dyDescent="0.15">
      <c r="A1675" s="154">
        <v>-395806</v>
      </c>
      <c r="B1675" s="155">
        <v>194</v>
      </c>
      <c r="C1675" s="154">
        <v>264</v>
      </c>
      <c r="D1675" s="156" t="s">
        <v>421</v>
      </c>
      <c r="E1675" s="157" t="s">
        <v>412</v>
      </c>
      <c r="F1675" s="157" t="s">
        <v>407</v>
      </c>
      <c r="G1675" s="158">
        <v>-1.68973</v>
      </c>
      <c r="H1675" s="159">
        <v>-7</v>
      </c>
      <c r="I1675" s="159">
        <v>4</v>
      </c>
      <c r="J1675" s="158">
        <v>27.02074</v>
      </c>
      <c r="K1675" s="157" t="s">
        <v>408</v>
      </c>
    </row>
    <row r="1676" spans="1:11" s="58" customFormat="1" ht="14.85" customHeight="1" x14ac:dyDescent="0.15">
      <c r="A1676" s="154">
        <v>-395806</v>
      </c>
      <c r="B1676" s="155">
        <v>194</v>
      </c>
      <c r="C1676" s="154">
        <v>264</v>
      </c>
      <c r="D1676" s="156" t="s">
        <v>421</v>
      </c>
      <c r="E1676" s="157" t="s">
        <v>412</v>
      </c>
      <c r="F1676" s="157" t="s">
        <v>413</v>
      </c>
      <c r="G1676" s="158">
        <v>15.843310000000001</v>
      </c>
      <c r="H1676" s="159">
        <v>0</v>
      </c>
      <c r="I1676" s="159">
        <v>3</v>
      </c>
      <c r="J1676" s="158">
        <v>359.77877000000001</v>
      </c>
      <c r="K1676" s="157" t="s">
        <v>408</v>
      </c>
    </row>
    <row r="1677" spans="1:11" s="58" customFormat="1" ht="14.85" customHeight="1" x14ac:dyDescent="0.15">
      <c r="A1677" s="154">
        <v>-395806</v>
      </c>
      <c r="B1677" s="155">
        <v>194</v>
      </c>
      <c r="C1677" s="154">
        <v>264</v>
      </c>
      <c r="D1677" s="156" t="s">
        <v>421</v>
      </c>
      <c r="E1677" s="157" t="s">
        <v>412</v>
      </c>
      <c r="F1677" s="157" t="s">
        <v>414</v>
      </c>
      <c r="G1677" s="158">
        <v>23.678180000000001</v>
      </c>
      <c r="H1677" s="159">
        <v>1</v>
      </c>
      <c r="I1677" s="159">
        <v>5</v>
      </c>
      <c r="J1677" s="158">
        <v>177.52636999999999</v>
      </c>
      <c r="K1677" s="157" t="s">
        <v>411</v>
      </c>
    </row>
    <row r="1678" spans="1:11" s="58" customFormat="1" ht="14.85" customHeight="1" x14ac:dyDescent="0.15">
      <c r="A1678" s="154">
        <v>-395806</v>
      </c>
      <c r="B1678" s="155">
        <v>194</v>
      </c>
      <c r="C1678" s="154">
        <v>264</v>
      </c>
      <c r="D1678" s="156" t="s">
        <v>421</v>
      </c>
      <c r="E1678" s="157" t="s">
        <v>412</v>
      </c>
      <c r="F1678" s="157" t="s">
        <v>414</v>
      </c>
      <c r="G1678" s="158">
        <v>472.00957</v>
      </c>
      <c r="H1678" s="159">
        <v>-2</v>
      </c>
      <c r="I1678" s="159">
        <v>4</v>
      </c>
      <c r="J1678" s="158">
        <v>2477.0446999999999</v>
      </c>
      <c r="K1678" s="157" t="s">
        <v>408</v>
      </c>
    </row>
    <row r="1679" spans="1:11" s="58" customFormat="1" ht="14.85" customHeight="1" x14ac:dyDescent="0.15">
      <c r="A1679" s="154">
        <v>-395806</v>
      </c>
      <c r="B1679" s="155">
        <v>194</v>
      </c>
      <c r="C1679" s="154">
        <v>264</v>
      </c>
      <c r="D1679" s="156" t="s">
        <v>421</v>
      </c>
      <c r="E1679" s="157" t="s">
        <v>412</v>
      </c>
      <c r="F1679" s="157" t="s">
        <v>415</v>
      </c>
      <c r="G1679" s="158">
        <v>10.8</v>
      </c>
      <c r="H1679" s="159">
        <v>0</v>
      </c>
      <c r="I1679" s="159">
        <v>0</v>
      </c>
      <c r="J1679" s="158">
        <v>10.8</v>
      </c>
      <c r="K1679" s="157" t="s">
        <v>411</v>
      </c>
    </row>
    <row r="1680" spans="1:11" s="58" customFormat="1" ht="14.85" customHeight="1" x14ac:dyDescent="0.15">
      <c r="A1680" s="154">
        <v>-395806</v>
      </c>
      <c r="B1680" s="155">
        <v>194</v>
      </c>
      <c r="C1680" s="154">
        <v>264</v>
      </c>
      <c r="D1680" s="156" t="s">
        <v>421</v>
      </c>
      <c r="E1680" s="157" t="s">
        <v>412</v>
      </c>
      <c r="F1680" s="157" t="s">
        <v>415</v>
      </c>
      <c r="G1680" s="158">
        <v>8.14</v>
      </c>
      <c r="H1680" s="159">
        <v>0</v>
      </c>
      <c r="I1680" s="159">
        <v>0</v>
      </c>
      <c r="J1680" s="158">
        <v>8.5399999999999991</v>
      </c>
      <c r="K1680" s="157" t="s">
        <v>408</v>
      </c>
    </row>
    <row r="1681" spans="1:11" s="58" customFormat="1" ht="14.85" customHeight="1" x14ac:dyDescent="0.15">
      <c r="A1681" s="154">
        <v>-395806</v>
      </c>
      <c r="B1681" s="155">
        <v>194</v>
      </c>
      <c r="C1681" s="154">
        <v>264</v>
      </c>
      <c r="D1681" s="156" t="s">
        <v>421</v>
      </c>
      <c r="E1681" s="157" t="s">
        <v>412</v>
      </c>
      <c r="F1681" s="157" t="s">
        <v>416</v>
      </c>
      <c r="G1681" s="158">
        <v>14.2103</v>
      </c>
      <c r="H1681" s="159">
        <v>1</v>
      </c>
      <c r="I1681" s="159">
        <v>3</v>
      </c>
      <c r="J1681" s="158">
        <v>22.233750000000001</v>
      </c>
      <c r="K1681" s="157" t="s">
        <v>411</v>
      </c>
    </row>
    <row r="1682" spans="1:11" s="58" customFormat="1" ht="14.85" customHeight="1" x14ac:dyDescent="0.15">
      <c r="A1682" s="154">
        <v>-395806</v>
      </c>
      <c r="B1682" s="155">
        <v>194</v>
      </c>
      <c r="C1682" s="154">
        <v>264</v>
      </c>
      <c r="D1682" s="156" t="s">
        <v>421</v>
      </c>
      <c r="E1682" s="157" t="s">
        <v>412</v>
      </c>
      <c r="F1682" s="157" t="s">
        <v>416</v>
      </c>
      <c r="G1682" s="158">
        <v>-58.960389999999997</v>
      </c>
      <c r="H1682" s="159">
        <v>-7</v>
      </c>
      <c r="I1682" s="159">
        <v>0</v>
      </c>
      <c r="J1682" s="158">
        <v>62.699089999999998</v>
      </c>
      <c r="K1682" s="157" t="s">
        <v>408</v>
      </c>
    </row>
    <row r="1683" spans="1:11" s="58" customFormat="1" ht="14.85" customHeight="1" x14ac:dyDescent="0.15">
      <c r="A1683" s="154">
        <v>-395806</v>
      </c>
      <c r="B1683" s="155">
        <v>194</v>
      </c>
      <c r="C1683" s="154">
        <v>264</v>
      </c>
      <c r="D1683" s="156" t="s">
        <v>421</v>
      </c>
      <c r="E1683" s="157" t="s">
        <v>417</v>
      </c>
      <c r="F1683" s="157" t="s">
        <v>418</v>
      </c>
      <c r="G1683" s="158">
        <v>947.00459999999998</v>
      </c>
      <c r="H1683" s="159">
        <v>2</v>
      </c>
      <c r="I1683" s="159">
        <v>3</v>
      </c>
      <c r="J1683" s="158">
        <v>984.59811999999999</v>
      </c>
      <c r="K1683" s="157" t="s">
        <v>411</v>
      </c>
    </row>
    <row r="1684" spans="1:11" s="58" customFormat="1" ht="14.85" customHeight="1" x14ac:dyDescent="0.15">
      <c r="A1684" s="154">
        <v>-395806</v>
      </c>
      <c r="B1684" s="155">
        <v>194</v>
      </c>
      <c r="C1684" s="154">
        <v>264</v>
      </c>
      <c r="D1684" s="156" t="s">
        <v>421</v>
      </c>
      <c r="E1684" s="157" t="s">
        <v>417</v>
      </c>
      <c r="F1684" s="157" t="s">
        <v>418</v>
      </c>
      <c r="G1684" s="158">
        <v>326.65080999999998</v>
      </c>
      <c r="H1684" s="159">
        <v>0</v>
      </c>
      <c r="I1684" s="159">
        <v>1</v>
      </c>
      <c r="J1684" s="158">
        <v>363.39224000000002</v>
      </c>
      <c r="K1684" s="157" t="s">
        <v>408</v>
      </c>
    </row>
    <row r="1685" spans="1:11" s="58" customFormat="1" ht="14.85" customHeight="1" x14ac:dyDescent="0.15">
      <c r="A1685" s="154">
        <v>-395806</v>
      </c>
      <c r="B1685" s="155">
        <v>194</v>
      </c>
      <c r="C1685" s="154">
        <v>264</v>
      </c>
      <c r="D1685" s="156" t="s">
        <v>421</v>
      </c>
      <c r="E1685" s="157" t="s">
        <v>417</v>
      </c>
      <c r="F1685" s="157" t="s">
        <v>407</v>
      </c>
      <c r="G1685" s="158">
        <v>6.7821199999999999</v>
      </c>
      <c r="H1685" s="159">
        <v>0</v>
      </c>
      <c r="I1685" s="159">
        <v>0</v>
      </c>
      <c r="J1685" s="158">
        <v>33.746830000000003</v>
      </c>
      <c r="K1685" s="157" t="s">
        <v>411</v>
      </c>
    </row>
    <row r="1686" spans="1:11" s="58" customFormat="1" ht="14.85" customHeight="1" x14ac:dyDescent="0.15">
      <c r="A1686" s="154">
        <v>-395806</v>
      </c>
      <c r="B1686" s="155">
        <v>194</v>
      </c>
      <c r="C1686" s="154">
        <v>264</v>
      </c>
      <c r="D1686" s="156" t="s">
        <v>421</v>
      </c>
      <c r="E1686" s="157" t="s">
        <v>417</v>
      </c>
      <c r="F1686" s="157" t="s">
        <v>407</v>
      </c>
      <c r="G1686" s="158">
        <v>-19.336670000000002</v>
      </c>
      <c r="H1686" s="159">
        <v>0</v>
      </c>
      <c r="I1686" s="159">
        <v>0</v>
      </c>
      <c r="J1686" s="158">
        <v>23.806760000000001</v>
      </c>
      <c r="K1686" s="157" t="s">
        <v>408</v>
      </c>
    </row>
    <row r="1687" spans="1:11" s="58" customFormat="1" ht="14.85" customHeight="1" x14ac:dyDescent="0.15">
      <c r="A1687" s="154">
        <v>-395806</v>
      </c>
      <c r="B1687" s="155">
        <v>194</v>
      </c>
      <c r="C1687" s="154">
        <v>264</v>
      </c>
      <c r="D1687" s="156" t="s">
        <v>421</v>
      </c>
      <c r="E1687" s="157" t="s">
        <v>419</v>
      </c>
      <c r="F1687" s="157" t="s">
        <v>414</v>
      </c>
      <c r="G1687" s="158">
        <v>75.823239999999998</v>
      </c>
      <c r="H1687" s="159">
        <v>3</v>
      </c>
      <c r="I1687" s="159">
        <v>7</v>
      </c>
      <c r="J1687" s="158">
        <v>345.21168</v>
      </c>
      <c r="K1687" s="157" t="s">
        <v>411</v>
      </c>
    </row>
    <row r="1688" spans="1:11" s="58" customFormat="1" ht="14.85" customHeight="1" x14ac:dyDescent="0.15">
      <c r="A1688" s="154">
        <v>-395806</v>
      </c>
      <c r="B1688" s="155">
        <v>194</v>
      </c>
      <c r="C1688" s="154">
        <v>264</v>
      </c>
      <c r="D1688" s="156" t="s">
        <v>421</v>
      </c>
      <c r="E1688" s="157" t="s">
        <v>419</v>
      </c>
      <c r="F1688" s="157" t="s">
        <v>414</v>
      </c>
      <c r="G1688" s="158">
        <v>67.377920000000003</v>
      </c>
      <c r="H1688" s="159">
        <v>-1</v>
      </c>
      <c r="I1688" s="159">
        <v>1</v>
      </c>
      <c r="J1688" s="158">
        <v>332.82324999999997</v>
      </c>
      <c r="K1688" s="157" t="s">
        <v>408</v>
      </c>
    </row>
    <row r="1689" spans="1:11" s="58" customFormat="1" ht="14.85" customHeight="1" x14ac:dyDescent="0.15">
      <c r="A1689" s="154">
        <v>-395806</v>
      </c>
      <c r="B1689" s="155">
        <v>198</v>
      </c>
      <c r="C1689" s="154">
        <v>264</v>
      </c>
      <c r="D1689" s="156" t="s">
        <v>421</v>
      </c>
      <c r="E1689" s="157" t="s">
        <v>412</v>
      </c>
      <c r="F1689" s="157" t="s">
        <v>407</v>
      </c>
      <c r="G1689" s="158">
        <v>0.72133999999999998</v>
      </c>
      <c r="H1689" s="159">
        <v>-1</v>
      </c>
      <c r="I1689" s="159">
        <v>0</v>
      </c>
      <c r="J1689" s="158">
        <v>6.4346100000000002</v>
      </c>
      <c r="K1689" s="157" t="s">
        <v>411</v>
      </c>
    </row>
    <row r="1690" spans="1:11" s="58" customFormat="1" ht="14.85" customHeight="1" x14ac:dyDescent="0.15">
      <c r="A1690" s="154">
        <v>-395806</v>
      </c>
      <c r="B1690" s="155">
        <v>198</v>
      </c>
      <c r="C1690" s="154">
        <v>264</v>
      </c>
      <c r="D1690" s="156" t="s">
        <v>421</v>
      </c>
      <c r="E1690" s="157" t="s">
        <v>412</v>
      </c>
      <c r="F1690" s="157" t="s">
        <v>407</v>
      </c>
      <c r="G1690" s="158">
        <v>-0.21526999999999999</v>
      </c>
      <c r="H1690" s="159">
        <v>-1</v>
      </c>
      <c r="I1690" s="159">
        <v>0</v>
      </c>
      <c r="J1690" s="158">
        <v>9.4310000000000005E-2</v>
      </c>
      <c r="K1690" s="157" t="s">
        <v>408</v>
      </c>
    </row>
    <row r="1691" spans="1:11" s="58" customFormat="1" ht="14.85" customHeight="1" x14ac:dyDescent="0.15">
      <c r="A1691" s="154">
        <v>-395806</v>
      </c>
      <c r="B1691" s="155">
        <v>198</v>
      </c>
      <c r="C1691" s="154">
        <v>264</v>
      </c>
      <c r="D1691" s="156" t="s">
        <v>421</v>
      </c>
      <c r="E1691" s="157" t="s">
        <v>412</v>
      </c>
      <c r="F1691" s="157" t="s">
        <v>413</v>
      </c>
      <c r="G1691" s="158">
        <v>-20.236640000000001</v>
      </c>
      <c r="H1691" s="159">
        <v>0</v>
      </c>
      <c r="I1691" s="159">
        <v>0</v>
      </c>
      <c r="J1691" s="158">
        <v>85.185370000000006</v>
      </c>
      <c r="K1691" s="157" t="s">
        <v>408</v>
      </c>
    </row>
    <row r="1692" spans="1:11" s="58" customFormat="1" ht="14.85" customHeight="1" x14ac:dyDescent="0.15">
      <c r="A1692" s="154">
        <v>-395806</v>
      </c>
      <c r="B1692" s="155">
        <v>198</v>
      </c>
      <c r="C1692" s="154">
        <v>264</v>
      </c>
      <c r="D1692" s="156" t="s">
        <v>421</v>
      </c>
      <c r="E1692" s="157" t="s">
        <v>412</v>
      </c>
      <c r="F1692" s="157" t="s">
        <v>414</v>
      </c>
      <c r="G1692" s="158">
        <v>-9.1752000000000002</v>
      </c>
      <c r="H1692" s="159">
        <v>-2</v>
      </c>
      <c r="I1692" s="159">
        <v>4</v>
      </c>
      <c r="J1692" s="158">
        <v>78.464500000000001</v>
      </c>
      <c r="K1692" s="157" t="s">
        <v>411</v>
      </c>
    </row>
    <row r="1693" spans="1:11" s="58" customFormat="1" ht="14.85" customHeight="1" x14ac:dyDescent="0.15">
      <c r="A1693" s="154">
        <v>-395806</v>
      </c>
      <c r="B1693" s="155">
        <v>198</v>
      </c>
      <c r="C1693" s="154">
        <v>264</v>
      </c>
      <c r="D1693" s="156" t="s">
        <v>421</v>
      </c>
      <c r="E1693" s="157" t="s">
        <v>412</v>
      </c>
      <c r="F1693" s="157" t="s">
        <v>414</v>
      </c>
      <c r="G1693" s="158">
        <v>7.2538400000000003</v>
      </c>
      <c r="H1693" s="159">
        <v>-3</v>
      </c>
      <c r="I1693" s="159">
        <v>0</v>
      </c>
      <c r="J1693" s="158">
        <v>9.48</v>
      </c>
      <c r="K1693" s="157" t="s">
        <v>408</v>
      </c>
    </row>
    <row r="1694" spans="1:11" s="58" customFormat="1" ht="14.85" customHeight="1" x14ac:dyDescent="0.15">
      <c r="A1694" s="154">
        <v>-395806</v>
      </c>
      <c r="B1694" s="155">
        <v>198</v>
      </c>
      <c r="C1694" s="154">
        <v>264</v>
      </c>
      <c r="D1694" s="156" t="s">
        <v>421</v>
      </c>
      <c r="E1694" s="157" t="s">
        <v>412</v>
      </c>
      <c r="F1694" s="157" t="s">
        <v>415</v>
      </c>
      <c r="G1694" s="158">
        <v>0.22</v>
      </c>
      <c r="H1694" s="159">
        <v>0</v>
      </c>
      <c r="I1694" s="159">
        <v>0</v>
      </c>
      <c r="J1694" s="158">
        <v>0.22</v>
      </c>
      <c r="K1694" s="157" t="s">
        <v>411</v>
      </c>
    </row>
    <row r="1695" spans="1:11" s="58" customFormat="1" ht="14.85" customHeight="1" x14ac:dyDescent="0.15">
      <c r="A1695" s="154">
        <v>-395806</v>
      </c>
      <c r="B1695" s="155">
        <v>198</v>
      </c>
      <c r="C1695" s="154">
        <v>264</v>
      </c>
      <c r="D1695" s="156" t="s">
        <v>421</v>
      </c>
      <c r="E1695" s="157" t="s">
        <v>412</v>
      </c>
      <c r="F1695" s="157" t="s">
        <v>415</v>
      </c>
      <c r="G1695" s="158">
        <v>-18.2</v>
      </c>
      <c r="H1695" s="159">
        <v>0</v>
      </c>
      <c r="I1695" s="159">
        <v>0</v>
      </c>
      <c r="J1695" s="158">
        <v>0.4</v>
      </c>
      <c r="K1695" s="157" t="s">
        <v>408</v>
      </c>
    </row>
    <row r="1696" spans="1:11" s="58" customFormat="1" ht="14.85" customHeight="1" x14ac:dyDescent="0.15">
      <c r="A1696" s="154">
        <v>-395806</v>
      </c>
      <c r="B1696" s="155">
        <v>198</v>
      </c>
      <c r="C1696" s="154">
        <v>264</v>
      </c>
      <c r="D1696" s="156" t="s">
        <v>421</v>
      </c>
      <c r="E1696" s="157" t="s">
        <v>412</v>
      </c>
      <c r="F1696" s="157" t="s">
        <v>416</v>
      </c>
      <c r="G1696" s="158">
        <v>2.4482699999999999</v>
      </c>
      <c r="H1696" s="159">
        <v>0</v>
      </c>
      <c r="I1696" s="159">
        <v>0</v>
      </c>
      <c r="J1696" s="158">
        <v>2.4482699999999999</v>
      </c>
      <c r="K1696" s="157" t="s">
        <v>411</v>
      </c>
    </row>
    <row r="1697" spans="1:11" s="58" customFormat="1" ht="14.85" customHeight="1" x14ac:dyDescent="0.15">
      <c r="A1697" s="154">
        <v>-395806</v>
      </c>
      <c r="B1697" s="155">
        <v>198</v>
      </c>
      <c r="C1697" s="154">
        <v>264</v>
      </c>
      <c r="D1697" s="156" t="s">
        <v>421</v>
      </c>
      <c r="E1697" s="157" t="s">
        <v>412</v>
      </c>
      <c r="F1697" s="157" t="s">
        <v>416</v>
      </c>
      <c r="G1697" s="158">
        <v>-32.473849999999999</v>
      </c>
      <c r="H1697" s="159">
        <v>0</v>
      </c>
      <c r="I1697" s="159">
        <v>1</v>
      </c>
      <c r="J1697" s="158">
        <v>11.259259999999999</v>
      </c>
      <c r="K1697" s="157" t="s">
        <v>408</v>
      </c>
    </row>
    <row r="1698" spans="1:11" s="58" customFormat="1" ht="14.85" customHeight="1" x14ac:dyDescent="0.15">
      <c r="A1698" s="154">
        <v>-395806</v>
      </c>
      <c r="B1698" s="155">
        <v>198</v>
      </c>
      <c r="C1698" s="154">
        <v>264</v>
      </c>
      <c r="D1698" s="156" t="s">
        <v>421</v>
      </c>
      <c r="E1698" s="157" t="s">
        <v>417</v>
      </c>
      <c r="F1698" s="157" t="s">
        <v>418</v>
      </c>
      <c r="G1698" s="158">
        <v>0.59057999999999999</v>
      </c>
      <c r="H1698" s="159">
        <v>-1</v>
      </c>
      <c r="I1698" s="159">
        <v>0</v>
      </c>
      <c r="J1698" s="158">
        <v>1.0720000000000001</v>
      </c>
      <c r="K1698" s="157" t="s">
        <v>411</v>
      </c>
    </row>
    <row r="1699" spans="1:11" s="58" customFormat="1" ht="14.85" customHeight="1" x14ac:dyDescent="0.15">
      <c r="A1699" s="154">
        <v>-395806</v>
      </c>
      <c r="B1699" s="155">
        <v>198</v>
      </c>
      <c r="C1699" s="154">
        <v>264</v>
      </c>
      <c r="D1699" s="156" t="s">
        <v>421</v>
      </c>
      <c r="E1699" s="157" t="s">
        <v>417</v>
      </c>
      <c r="F1699" s="157" t="s">
        <v>418</v>
      </c>
      <c r="G1699" s="158">
        <v>5.2019999999999997E-2</v>
      </c>
      <c r="H1699" s="159">
        <v>0</v>
      </c>
      <c r="I1699" s="159">
        <v>0</v>
      </c>
      <c r="J1699" s="158">
        <v>5.2019999999999997E-2</v>
      </c>
      <c r="K1699" s="157" t="s">
        <v>408</v>
      </c>
    </row>
    <row r="1700" spans="1:11" s="58" customFormat="1" ht="14.85" customHeight="1" x14ac:dyDescent="0.15">
      <c r="A1700" s="154">
        <v>-395806</v>
      </c>
      <c r="B1700" s="155">
        <v>198</v>
      </c>
      <c r="C1700" s="154">
        <v>264</v>
      </c>
      <c r="D1700" s="156" t="s">
        <v>421</v>
      </c>
      <c r="E1700" s="157" t="s">
        <v>417</v>
      </c>
      <c r="F1700" s="157" t="s">
        <v>407</v>
      </c>
      <c r="G1700" s="158">
        <v>0.52617999999999998</v>
      </c>
      <c r="H1700" s="159">
        <v>0</v>
      </c>
      <c r="I1700" s="159">
        <v>0</v>
      </c>
      <c r="J1700" s="158">
        <v>3.5313300000000001</v>
      </c>
      <c r="K1700" s="157" t="s">
        <v>411</v>
      </c>
    </row>
    <row r="1701" spans="1:11" s="58" customFormat="1" ht="14.85" customHeight="1" x14ac:dyDescent="0.15">
      <c r="A1701" s="154">
        <v>-395806</v>
      </c>
      <c r="B1701" s="155">
        <v>198</v>
      </c>
      <c r="C1701" s="154">
        <v>264</v>
      </c>
      <c r="D1701" s="156" t="s">
        <v>421</v>
      </c>
      <c r="E1701" s="157" t="s">
        <v>417</v>
      </c>
      <c r="F1701" s="157" t="s">
        <v>407</v>
      </c>
      <c r="G1701" s="158">
        <v>7.4999999999999997E-3</v>
      </c>
      <c r="H1701" s="159">
        <v>0</v>
      </c>
      <c r="I1701" s="159">
        <v>0</v>
      </c>
      <c r="J1701" s="158">
        <v>7.4999999999999997E-3</v>
      </c>
      <c r="K1701" s="157" t="s">
        <v>408</v>
      </c>
    </row>
    <row r="1702" spans="1:11" s="58" customFormat="1" ht="14.85" customHeight="1" x14ac:dyDescent="0.15">
      <c r="A1702" s="154">
        <v>-395806</v>
      </c>
      <c r="B1702" s="155">
        <v>198</v>
      </c>
      <c r="C1702" s="154">
        <v>264</v>
      </c>
      <c r="D1702" s="156" t="s">
        <v>421</v>
      </c>
      <c r="E1702" s="157" t="s">
        <v>419</v>
      </c>
      <c r="F1702" s="157" t="s">
        <v>414</v>
      </c>
      <c r="G1702" s="158">
        <v>22.855429999999998</v>
      </c>
      <c r="H1702" s="159">
        <v>0</v>
      </c>
      <c r="I1702" s="159">
        <v>0</v>
      </c>
      <c r="J1702" s="158">
        <v>159.79695000000001</v>
      </c>
      <c r="K1702" s="157" t="s">
        <v>411</v>
      </c>
    </row>
    <row r="1703" spans="1:11" s="58" customFormat="1" ht="14.85" customHeight="1" x14ac:dyDescent="0.15">
      <c r="A1703" s="154">
        <v>-395806</v>
      </c>
      <c r="B1703" s="155">
        <v>198</v>
      </c>
      <c r="C1703" s="154">
        <v>264</v>
      </c>
      <c r="D1703" s="156" t="s">
        <v>421</v>
      </c>
      <c r="E1703" s="157" t="s">
        <v>419</v>
      </c>
      <c r="F1703" s="157" t="s">
        <v>414</v>
      </c>
      <c r="G1703" s="158">
        <v>-8.6357900000000001</v>
      </c>
      <c r="H1703" s="159">
        <v>0</v>
      </c>
      <c r="I1703" s="159">
        <v>0</v>
      </c>
      <c r="J1703" s="158">
        <v>65.005499999999998</v>
      </c>
      <c r="K1703" s="157" t="s">
        <v>408</v>
      </c>
    </row>
    <row r="1704" spans="1:11" s="58" customFormat="1" ht="14.85" customHeight="1" x14ac:dyDescent="0.15">
      <c r="A1704" s="154">
        <v>-395805</v>
      </c>
      <c r="B1704" s="155">
        <v>195</v>
      </c>
      <c r="C1704" s="154">
        <v>264</v>
      </c>
      <c r="D1704" s="156" t="s">
        <v>421</v>
      </c>
      <c r="E1704" s="157" t="s">
        <v>412</v>
      </c>
      <c r="F1704" s="157" t="s">
        <v>407</v>
      </c>
      <c r="G1704" s="158">
        <v>-1.8123199999999999</v>
      </c>
      <c r="H1704" s="159">
        <v>-8</v>
      </c>
      <c r="I1704" s="159">
        <v>0</v>
      </c>
      <c r="J1704" s="158">
        <v>0.30520000000000003</v>
      </c>
      <c r="K1704" s="157" t="s">
        <v>411</v>
      </c>
    </row>
    <row r="1705" spans="1:11" s="58" customFormat="1" ht="14.85" customHeight="1" x14ac:dyDescent="0.15">
      <c r="A1705" s="154">
        <v>-395805</v>
      </c>
      <c r="B1705" s="155">
        <v>195</v>
      </c>
      <c r="C1705" s="154">
        <v>264</v>
      </c>
      <c r="D1705" s="156" t="s">
        <v>421</v>
      </c>
      <c r="E1705" s="157" t="s">
        <v>412</v>
      </c>
      <c r="F1705" s="157" t="s">
        <v>407</v>
      </c>
      <c r="G1705" s="158">
        <v>0</v>
      </c>
      <c r="H1705" s="159">
        <v>-3</v>
      </c>
      <c r="I1705" s="159">
        <v>0</v>
      </c>
      <c r="J1705" s="158">
        <v>0</v>
      </c>
      <c r="K1705" s="157" t="s">
        <v>408</v>
      </c>
    </row>
    <row r="1706" spans="1:11" s="58" customFormat="1" ht="14.85" customHeight="1" x14ac:dyDescent="0.15">
      <c r="A1706" s="154">
        <v>-395805</v>
      </c>
      <c r="B1706" s="155">
        <v>195</v>
      </c>
      <c r="C1706" s="154">
        <v>264</v>
      </c>
      <c r="D1706" s="156" t="s">
        <v>421</v>
      </c>
      <c r="E1706" s="157" t="s">
        <v>412</v>
      </c>
      <c r="F1706" s="157" t="s">
        <v>413</v>
      </c>
      <c r="G1706" s="158">
        <v>-116.46784</v>
      </c>
      <c r="H1706" s="159">
        <v>0</v>
      </c>
      <c r="I1706" s="159">
        <v>6</v>
      </c>
      <c r="J1706" s="158">
        <v>803.46038999999996</v>
      </c>
      <c r="K1706" s="157" t="s">
        <v>408</v>
      </c>
    </row>
    <row r="1707" spans="1:11" s="58" customFormat="1" ht="14.85" customHeight="1" x14ac:dyDescent="0.15">
      <c r="A1707" s="154">
        <v>-395805</v>
      </c>
      <c r="B1707" s="155">
        <v>195</v>
      </c>
      <c r="C1707" s="154">
        <v>264</v>
      </c>
      <c r="D1707" s="156" t="s">
        <v>421</v>
      </c>
      <c r="E1707" s="157" t="s">
        <v>412</v>
      </c>
      <c r="F1707" s="157" t="s">
        <v>414</v>
      </c>
      <c r="G1707" s="158">
        <v>26.384329999999999</v>
      </c>
      <c r="H1707" s="159">
        <v>-3</v>
      </c>
      <c r="I1707" s="159">
        <v>3</v>
      </c>
      <c r="J1707" s="158">
        <v>153.84953999999999</v>
      </c>
      <c r="K1707" s="157" t="s">
        <v>411</v>
      </c>
    </row>
    <row r="1708" spans="1:11" s="58" customFormat="1" ht="14.85" customHeight="1" x14ac:dyDescent="0.15">
      <c r="A1708" s="154">
        <v>-395805</v>
      </c>
      <c r="B1708" s="155">
        <v>195</v>
      </c>
      <c r="C1708" s="154">
        <v>264</v>
      </c>
      <c r="D1708" s="156" t="s">
        <v>421</v>
      </c>
      <c r="E1708" s="157" t="s">
        <v>412</v>
      </c>
      <c r="F1708" s="157" t="s">
        <v>414</v>
      </c>
      <c r="G1708" s="158">
        <v>-5.0051800000000002</v>
      </c>
      <c r="H1708" s="159">
        <v>-1</v>
      </c>
      <c r="I1708" s="159">
        <v>1</v>
      </c>
      <c r="J1708" s="158">
        <v>317.84093999999999</v>
      </c>
      <c r="K1708" s="157" t="s">
        <v>408</v>
      </c>
    </row>
    <row r="1709" spans="1:11" s="58" customFormat="1" ht="14.85" customHeight="1" x14ac:dyDescent="0.15">
      <c r="A1709" s="154">
        <v>-395805</v>
      </c>
      <c r="B1709" s="155">
        <v>195</v>
      </c>
      <c r="C1709" s="154">
        <v>264</v>
      </c>
      <c r="D1709" s="156" t="s">
        <v>421</v>
      </c>
      <c r="E1709" s="157" t="s">
        <v>412</v>
      </c>
      <c r="F1709" s="157" t="s">
        <v>415</v>
      </c>
      <c r="G1709" s="158">
        <v>30.62</v>
      </c>
      <c r="H1709" s="159">
        <v>0</v>
      </c>
      <c r="I1709" s="159">
        <v>0</v>
      </c>
      <c r="J1709" s="158">
        <v>30.82</v>
      </c>
      <c r="K1709" s="157" t="s">
        <v>411</v>
      </c>
    </row>
    <row r="1710" spans="1:11" s="58" customFormat="1" ht="14.85" customHeight="1" x14ac:dyDescent="0.15">
      <c r="A1710" s="154">
        <v>-395805</v>
      </c>
      <c r="B1710" s="155">
        <v>195</v>
      </c>
      <c r="C1710" s="154">
        <v>264</v>
      </c>
      <c r="D1710" s="156" t="s">
        <v>421</v>
      </c>
      <c r="E1710" s="157" t="s">
        <v>412</v>
      </c>
      <c r="F1710" s="157" t="s">
        <v>415</v>
      </c>
      <c r="G1710" s="158">
        <v>0.42</v>
      </c>
      <c r="H1710" s="159">
        <v>0</v>
      </c>
      <c r="I1710" s="159">
        <v>0</v>
      </c>
      <c r="J1710" s="158">
        <v>1.36</v>
      </c>
      <c r="K1710" s="157" t="s">
        <v>408</v>
      </c>
    </row>
    <row r="1711" spans="1:11" s="58" customFormat="1" ht="14.85" customHeight="1" x14ac:dyDescent="0.15">
      <c r="A1711" s="154">
        <v>-395805</v>
      </c>
      <c r="B1711" s="155">
        <v>195</v>
      </c>
      <c r="C1711" s="154">
        <v>264</v>
      </c>
      <c r="D1711" s="156" t="s">
        <v>421</v>
      </c>
      <c r="E1711" s="157" t="s">
        <v>412</v>
      </c>
      <c r="F1711" s="157" t="s">
        <v>416</v>
      </c>
      <c r="G1711" s="158">
        <v>-59.859470000000002</v>
      </c>
      <c r="H1711" s="159">
        <v>-3</v>
      </c>
      <c r="I1711" s="159">
        <v>0</v>
      </c>
      <c r="J1711" s="158">
        <v>5.6828599999999998</v>
      </c>
      <c r="K1711" s="157" t="s">
        <v>411</v>
      </c>
    </row>
    <row r="1712" spans="1:11" s="58" customFormat="1" ht="14.85" customHeight="1" x14ac:dyDescent="0.15">
      <c r="A1712" s="154">
        <v>-395805</v>
      </c>
      <c r="B1712" s="155">
        <v>195</v>
      </c>
      <c r="C1712" s="154">
        <v>264</v>
      </c>
      <c r="D1712" s="156" t="s">
        <v>421</v>
      </c>
      <c r="E1712" s="157" t="s">
        <v>412</v>
      </c>
      <c r="F1712" s="157" t="s">
        <v>416</v>
      </c>
      <c r="G1712" s="158">
        <v>-9.8342799999999997</v>
      </c>
      <c r="H1712" s="159">
        <v>-1</v>
      </c>
      <c r="I1712" s="159">
        <v>1</v>
      </c>
      <c r="J1712" s="158">
        <v>21.93993</v>
      </c>
      <c r="K1712" s="157" t="s">
        <v>408</v>
      </c>
    </row>
    <row r="1713" spans="1:11" s="58" customFormat="1" ht="14.85" customHeight="1" x14ac:dyDescent="0.15">
      <c r="A1713" s="154">
        <v>-395805</v>
      </c>
      <c r="B1713" s="155">
        <v>195</v>
      </c>
      <c r="C1713" s="154">
        <v>264</v>
      </c>
      <c r="D1713" s="156" t="s">
        <v>421</v>
      </c>
      <c r="E1713" s="157" t="s">
        <v>417</v>
      </c>
      <c r="F1713" s="157" t="s">
        <v>418</v>
      </c>
      <c r="G1713" s="158">
        <v>-6.1035199999999996</v>
      </c>
      <c r="H1713" s="159">
        <v>-1</v>
      </c>
      <c r="I1713" s="159">
        <v>0</v>
      </c>
      <c r="J1713" s="158">
        <v>4.9336000000000002</v>
      </c>
      <c r="K1713" s="157" t="s">
        <v>411</v>
      </c>
    </row>
    <row r="1714" spans="1:11" s="58" customFormat="1" ht="14.85" customHeight="1" x14ac:dyDescent="0.15">
      <c r="A1714" s="154">
        <v>-395805</v>
      </c>
      <c r="B1714" s="155">
        <v>195</v>
      </c>
      <c r="C1714" s="154">
        <v>264</v>
      </c>
      <c r="D1714" s="156" t="s">
        <v>421</v>
      </c>
      <c r="E1714" s="157" t="s">
        <v>417</v>
      </c>
      <c r="F1714" s="157" t="s">
        <v>418</v>
      </c>
      <c r="G1714" s="158">
        <v>-11.03712</v>
      </c>
      <c r="H1714" s="159">
        <v>-1</v>
      </c>
      <c r="I1714" s="159">
        <v>0</v>
      </c>
      <c r="J1714" s="158">
        <v>6</v>
      </c>
      <c r="K1714" s="157" t="s">
        <v>408</v>
      </c>
    </row>
    <row r="1715" spans="1:11" s="58" customFormat="1" ht="14.85" customHeight="1" x14ac:dyDescent="0.15">
      <c r="A1715" s="154">
        <v>-395805</v>
      </c>
      <c r="B1715" s="155">
        <v>195</v>
      </c>
      <c r="C1715" s="154">
        <v>264</v>
      </c>
      <c r="D1715" s="156" t="s">
        <v>421</v>
      </c>
      <c r="E1715" s="157" t="s">
        <v>417</v>
      </c>
      <c r="F1715" s="157" t="s">
        <v>407</v>
      </c>
      <c r="G1715" s="158">
        <v>4.3383700000000003</v>
      </c>
      <c r="H1715" s="159">
        <v>1</v>
      </c>
      <c r="I1715" s="159">
        <v>1</v>
      </c>
      <c r="J1715" s="158">
        <v>4.3756700000000004</v>
      </c>
      <c r="K1715" s="157" t="s">
        <v>411</v>
      </c>
    </row>
    <row r="1716" spans="1:11" s="58" customFormat="1" ht="14.85" customHeight="1" x14ac:dyDescent="0.15">
      <c r="A1716" s="154">
        <v>-395805</v>
      </c>
      <c r="B1716" s="155">
        <v>195</v>
      </c>
      <c r="C1716" s="154">
        <v>264</v>
      </c>
      <c r="D1716" s="156" t="s">
        <v>421</v>
      </c>
      <c r="E1716" s="157" t="s">
        <v>417</v>
      </c>
      <c r="F1716" s="157" t="s">
        <v>407</v>
      </c>
      <c r="G1716" s="158">
        <v>-0.26077</v>
      </c>
      <c r="H1716" s="159">
        <v>0</v>
      </c>
      <c r="I1716" s="159">
        <v>0</v>
      </c>
      <c r="J1716" s="158">
        <v>8.2500000000000004E-2</v>
      </c>
      <c r="K1716" s="157" t="s">
        <v>408</v>
      </c>
    </row>
    <row r="1717" spans="1:11" s="58" customFormat="1" ht="14.85" customHeight="1" x14ac:dyDescent="0.15">
      <c r="A1717" s="154">
        <v>-395805</v>
      </c>
      <c r="B1717" s="155">
        <v>195</v>
      </c>
      <c r="C1717" s="154">
        <v>264</v>
      </c>
      <c r="D1717" s="156" t="s">
        <v>421</v>
      </c>
      <c r="E1717" s="157" t="s">
        <v>419</v>
      </c>
      <c r="F1717" s="157" t="s">
        <v>414</v>
      </c>
      <c r="G1717" s="158">
        <v>38.731679999999997</v>
      </c>
      <c r="H1717" s="159">
        <v>0</v>
      </c>
      <c r="I1717" s="159">
        <v>2</v>
      </c>
      <c r="J1717" s="158">
        <v>209.43565000000001</v>
      </c>
      <c r="K1717" s="157" t="s">
        <v>411</v>
      </c>
    </row>
    <row r="1718" spans="1:11" s="58" customFormat="1" ht="14.85" customHeight="1" x14ac:dyDescent="0.15">
      <c r="A1718" s="154">
        <v>-395805</v>
      </c>
      <c r="B1718" s="155">
        <v>195</v>
      </c>
      <c r="C1718" s="154">
        <v>264</v>
      </c>
      <c r="D1718" s="156" t="s">
        <v>421</v>
      </c>
      <c r="E1718" s="157" t="s">
        <v>419</v>
      </c>
      <c r="F1718" s="157" t="s">
        <v>414</v>
      </c>
      <c r="G1718" s="158">
        <v>10.444699999999999</v>
      </c>
      <c r="H1718" s="159">
        <v>-3</v>
      </c>
      <c r="I1718" s="159">
        <v>0</v>
      </c>
      <c r="J1718" s="158">
        <v>233.12226000000001</v>
      </c>
      <c r="K1718" s="157" t="s">
        <v>408</v>
      </c>
    </row>
    <row r="1719" spans="1:11" s="58" customFormat="1" ht="14.85" customHeight="1" x14ac:dyDescent="0.15">
      <c r="A1719" s="154">
        <v>-395804</v>
      </c>
      <c r="B1719" s="155">
        <v>196</v>
      </c>
      <c r="C1719" s="154">
        <v>264</v>
      </c>
      <c r="D1719" s="156" t="s">
        <v>421</v>
      </c>
      <c r="E1719" s="157" t="s">
        <v>412</v>
      </c>
      <c r="F1719" s="157" t="s">
        <v>407</v>
      </c>
      <c r="G1719" s="158">
        <v>0</v>
      </c>
      <c r="H1719" s="159">
        <v>0</v>
      </c>
      <c r="I1719" s="159">
        <v>1</v>
      </c>
      <c r="J1719" s="158">
        <v>0</v>
      </c>
      <c r="K1719" s="157" t="s">
        <v>411</v>
      </c>
    </row>
    <row r="1720" spans="1:11" s="58" customFormat="1" ht="14.85" customHeight="1" x14ac:dyDescent="0.15">
      <c r="A1720" s="154">
        <v>-395804</v>
      </c>
      <c r="B1720" s="155">
        <v>196</v>
      </c>
      <c r="C1720" s="154">
        <v>264</v>
      </c>
      <c r="D1720" s="156" t="s">
        <v>421</v>
      </c>
      <c r="E1720" s="157" t="s">
        <v>412</v>
      </c>
      <c r="F1720" s="157" t="s">
        <v>407</v>
      </c>
      <c r="G1720" s="158">
        <v>5.3</v>
      </c>
      <c r="H1720" s="159">
        <v>0</v>
      </c>
      <c r="I1720" s="159">
        <v>1</v>
      </c>
      <c r="J1720" s="158">
        <v>15.3</v>
      </c>
      <c r="K1720" s="157" t="s">
        <v>408</v>
      </c>
    </row>
    <row r="1721" spans="1:11" s="58" customFormat="1" ht="14.85" customHeight="1" x14ac:dyDescent="0.15">
      <c r="A1721" s="154">
        <v>-395804</v>
      </c>
      <c r="B1721" s="155">
        <v>196</v>
      </c>
      <c r="C1721" s="154">
        <v>264</v>
      </c>
      <c r="D1721" s="156" t="s">
        <v>421</v>
      </c>
      <c r="E1721" s="157" t="s">
        <v>412</v>
      </c>
      <c r="F1721" s="157" t="s">
        <v>413</v>
      </c>
      <c r="G1721" s="158">
        <v>162.92142000000001</v>
      </c>
      <c r="H1721" s="159">
        <v>2</v>
      </c>
      <c r="I1721" s="159">
        <v>3</v>
      </c>
      <c r="J1721" s="158">
        <v>355.77042</v>
      </c>
      <c r="K1721" s="157" t="s">
        <v>408</v>
      </c>
    </row>
    <row r="1722" spans="1:11" s="58" customFormat="1" ht="14.85" customHeight="1" x14ac:dyDescent="0.15">
      <c r="A1722" s="154">
        <v>-395804</v>
      </c>
      <c r="B1722" s="155">
        <v>196</v>
      </c>
      <c r="C1722" s="154">
        <v>264</v>
      </c>
      <c r="D1722" s="156" t="s">
        <v>421</v>
      </c>
      <c r="E1722" s="157" t="s">
        <v>412</v>
      </c>
      <c r="F1722" s="157" t="s">
        <v>414</v>
      </c>
      <c r="G1722" s="158">
        <v>-69.657920000000004</v>
      </c>
      <c r="H1722" s="159">
        <v>-4</v>
      </c>
      <c r="I1722" s="159">
        <v>1</v>
      </c>
      <c r="J1722" s="158">
        <v>15.17177</v>
      </c>
      <c r="K1722" s="157" t="s">
        <v>411</v>
      </c>
    </row>
    <row r="1723" spans="1:11" s="58" customFormat="1" ht="14.85" customHeight="1" x14ac:dyDescent="0.15">
      <c r="A1723" s="154">
        <v>-395804</v>
      </c>
      <c r="B1723" s="155">
        <v>196</v>
      </c>
      <c r="C1723" s="154">
        <v>264</v>
      </c>
      <c r="D1723" s="156" t="s">
        <v>421</v>
      </c>
      <c r="E1723" s="157" t="s">
        <v>412</v>
      </c>
      <c r="F1723" s="157" t="s">
        <v>414</v>
      </c>
      <c r="G1723" s="158">
        <v>-1.21296</v>
      </c>
      <c r="H1723" s="159">
        <v>-1</v>
      </c>
      <c r="I1723" s="159">
        <v>1</v>
      </c>
      <c r="J1723" s="158">
        <v>25.790109999999999</v>
      </c>
      <c r="K1723" s="157" t="s">
        <v>408</v>
      </c>
    </row>
    <row r="1724" spans="1:11" s="58" customFormat="1" ht="14.85" customHeight="1" x14ac:dyDescent="0.15">
      <c r="A1724" s="154">
        <v>-395804</v>
      </c>
      <c r="B1724" s="155">
        <v>196</v>
      </c>
      <c r="C1724" s="154">
        <v>264</v>
      </c>
      <c r="D1724" s="156" t="s">
        <v>421</v>
      </c>
      <c r="E1724" s="157" t="s">
        <v>412</v>
      </c>
      <c r="F1724" s="157" t="s">
        <v>415</v>
      </c>
      <c r="G1724" s="158">
        <v>0.2</v>
      </c>
      <c r="H1724" s="159">
        <v>0</v>
      </c>
      <c r="I1724" s="159">
        <v>0</v>
      </c>
      <c r="J1724" s="158">
        <v>0.2</v>
      </c>
      <c r="K1724" s="157" t="s">
        <v>411</v>
      </c>
    </row>
    <row r="1725" spans="1:11" s="58" customFormat="1" ht="14.85" customHeight="1" x14ac:dyDescent="0.15">
      <c r="A1725" s="154">
        <v>-395804</v>
      </c>
      <c r="B1725" s="155">
        <v>196</v>
      </c>
      <c r="C1725" s="154">
        <v>264</v>
      </c>
      <c r="D1725" s="156" t="s">
        <v>421</v>
      </c>
      <c r="E1725" s="157" t="s">
        <v>412</v>
      </c>
      <c r="F1725" s="157" t="s">
        <v>415</v>
      </c>
      <c r="G1725" s="158">
        <v>0.16</v>
      </c>
      <c r="H1725" s="159">
        <v>0</v>
      </c>
      <c r="I1725" s="159">
        <v>0</v>
      </c>
      <c r="J1725" s="158">
        <v>0.16</v>
      </c>
      <c r="K1725" s="157" t="s">
        <v>408</v>
      </c>
    </row>
    <row r="1726" spans="1:11" s="58" customFormat="1" ht="14.85" customHeight="1" x14ac:dyDescent="0.15">
      <c r="A1726" s="154">
        <v>-395804</v>
      </c>
      <c r="B1726" s="155">
        <v>196</v>
      </c>
      <c r="C1726" s="154">
        <v>264</v>
      </c>
      <c r="D1726" s="156" t="s">
        <v>421</v>
      </c>
      <c r="E1726" s="157" t="s">
        <v>412</v>
      </c>
      <c r="F1726" s="157" t="s">
        <v>416</v>
      </c>
      <c r="G1726" s="158">
        <v>0.90605000000000002</v>
      </c>
      <c r="H1726" s="159">
        <v>-1</v>
      </c>
      <c r="I1726" s="159">
        <v>0</v>
      </c>
      <c r="J1726" s="158">
        <v>1.9840199999999999</v>
      </c>
      <c r="K1726" s="157" t="s">
        <v>411</v>
      </c>
    </row>
    <row r="1727" spans="1:11" s="58" customFormat="1" ht="14.85" customHeight="1" x14ac:dyDescent="0.15">
      <c r="A1727" s="154">
        <v>-395804</v>
      </c>
      <c r="B1727" s="155">
        <v>196</v>
      </c>
      <c r="C1727" s="154">
        <v>264</v>
      </c>
      <c r="D1727" s="156" t="s">
        <v>421</v>
      </c>
      <c r="E1727" s="157" t="s">
        <v>412</v>
      </c>
      <c r="F1727" s="157" t="s">
        <v>416</v>
      </c>
      <c r="G1727" s="158">
        <v>1.86</v>
      </c>
      <c r="H1727" s="159">
        <v>0</v>
      </c>
      <c r="I1727" s="159">
        <v>0</v>
      </c>
      <c r="J1727" s="158">
        <v>1.86</v>
      </c>
      <c r="K1727" s="157" t="s">
        <v>408</v>
      </c>
    </row>
    <row r="1728" spans="1:11" s="58" customFormat="1" ht="14.85" customHeight="1" x14ac:dyDescent="0.15">
      <c r="A1728" s="154">
        <v>-395804</v>
      </c>
      <c r="B1728" s="155">
        <v>196</v>
      </c>
      <c r="C1728" s="154">
        <v>264</v>
      </c>
      <c r="D1728" s="156" t="s">
        <v>421</v>
      </c>
      <c r="E1728" s="157" t="s">
        <v>417</v>
      </c>
      <c r="F1728" s="157" t="s">
        <v>418</v>
      </c>
      <c r="G1728" s="158">
        <v>-33.367179999999998</v>
      </c>
      <c r="H1728" s="159">
        <v>-2</v>
      </c>
      <c r="I1728" s="159">
        <v>0</v>
      </c>
      <c r="J1728" s="158">
        <v>2.3022499999999999</v>
      </c>
      <c r="K1728" s="157" t="s">
        <v>411</v>
      </c>
    </row>
    <row r="1729" spans="1:11" s="58" customFormat="1" ht="14.85" customHeight="1" x14ac:dyDescent="0.15">
      <c r="A1729" s="154">
        <v>-395804</v>
      </c>
      <c r="B1729" s="155">
        <v>196</v>
      </c>
      <c r="C1729" s="154">
        <v>264</v>
      </c>
      <c r="D1729" s="156" t="s">
        <v>421</v>
      </c>
      <c r="E1729" s="157" t="s">
        <v>417</v>
      </c>
      <c r="F1729" s="157" t="s">
        <v>418</v>
      </c>
      <c r="G1729" s="158">
        <v>0.4</v>
      </c>
      <c r="H1729" s="159">
        <v>0</v>
      </c>
      <c r="I1729" s="159">
        <v>0</v>
      </c>
      <c r="J1729" s="158">
        <v>0.4</v>
      </c>
      <c r="K1729" s="157" t="s">
        <v>408</v>
      </c>
    </row>
    <row r="1730" spans="1:11" s="58" customFormat="1" ht="14.85" customHeight="1" x14ac:dyDescent="0.15">
      <c r="A1730" s="154">
        <v>-395804</v>
      </c>
      <c r="B1730" s="155">
        <v>196</v>
      </c>
      <c r="C1730" s="154">
        <v>264</v>
      </c>
      <c r="D1730" s="156" t="s">
        <v>421</v>
      </c>
      <c r="E1730" s="157" t="s">
        <v>417</v>
      </c>
      <c r="F1730" s="157" t="s">
        <v>407</v>
      </c>
      <c r="G1730" s="158">
        <v>4.3903600000000003</v>
      </c>
      <c r="H1730" s="159">
        <v>0</v>
      </c>
      <c r="I1730" s="159">
        <v>0</v>
      </c>
      <c r="J1730" s="158">
        <v>11.75906</v>
      </c>
      <c r="K1730" s="157" t="s">
        <v>411</v>
      </c>
    </row>
    <row r="1731" spans="1:11" s="58" customFormat="1" ht="14.85" customHeight="1" x14ac:dyDescent="0.15">
      <c r="A1731" s="154">
        <v>-395804</v>
      </c>
      <c r="B1731" s="155">
        <v>196</v>
      </c>
      <c r="C1731" s="154">
        <v>264</v>
      </c>
      <c r="D1731" s="156" t="s">
        <v>421</v>
      </c>
      <c r="E1731" s="157" t="s">
        <v>417</v>
      </c>
      <c r="F1731" s="157" t="s">
        <v>407</v>
      </c>
      <c r="G1731" s="158">
        <v>-2.6200000000000001E-2</v>
      </c>
      <c r="H1731" s="159">
        <v>0</v>
      </c>
      <c r="I1731" s="159">
        <v>0</v>
      </c>
      <c r="J1731" s="158">
        <v>1.8E-3</v>
      </c>
      <c r="K1731" s="157" t="s">
        <v>408</v>
      </c>
    </row>
    <row r="1732" spans="1:11" s="58" customFormat="1" ht="14.85" customHeight="1" x14ac:dyDescent="0.15">
      <c r="A1732" s="154">
        <v>-395804</v>
      </c>
      <c r="B1732" s="155">
        <v>196</v>
      </c>
      <c r="C1732" s="154">
        <v>264</v>
      </c>
      <c r="D1732" s="156" t="s">
        <v>421</v>
      </c>
      <c r="E1732" s="157" t="s">
        <v>419</v>
      </c>
      <c r="F1732" s="157" t="s">
        <v>414</v>
      </c>
      <c r="G1732" s="158">
        <v>43.315950000000001</v>
      </c>
      <c r="H1732" s="159">
        <v>-2</v>
      </c>
      <c r="I1732" s="159">
        <v>2</v>
      </c>
      <c r="J1732" s="158">
        <v>106.38709</v>
      </c>
      <c r="K1732" s="157" t="s">
        <v>411</v>
      </c>
    </row>
    <row r="1733" spans="1:11" s="58" customFormat="1" ht="14.85" customHeight="1" x14ac:dyDescent="0.15">
      <c r="A1733" s="154">
        <v>-395804</v>
      </c>
      <c r="B1733" s="155">
        <v>196</v>
      </c>
      <c r="C1733" s="154">
        <v>264</v>
      </c>
      <c r="D1733" s="156" t="s">
        <v>421</v>
      </c>
      <c r="E1733" s="157" t="s">
        <v>419</v>
      </c>
      <c r="F1733" s="157" t="s">
        <v>414</v>
      </c>
      <c r="G1733" s="158">
        <v>-2.47106</v>
      </c>
      <c r="H1733" s="159">
        <v>-1</v>
      </c>
      <c r="I1733" s="159">
        <v>0</v>
      </c>
      <c r="J1733" s="158">
        <v>88.552840000000003</v>
      </c>
      <c r="K1733" s="157" t="s">
        <v>408</v>
      </c>
    </row>
    <row r="1734" spans="1:11" s="58" customFormat="1" ht="14.85" customHeight="1" x14ac:dyDescent="0.15">
      <c r="A1734" s="154">
        <v>-395798</v>
      </c>
      <c r="B1734" s="155">
        <v>202</v>
      </c>
      <c r="C1734" s="154">
        <v>0</v>
      </c>
      <c r="D1734" s="156" t="s">
        <v>409</v>
      </c>
      <c r="E1734" s="157" t="s">
        <v>412</v>
      </c>
      <c r="F1734" s="157" t="s">
        <v>413</v>
      </c>
      <c r="G1734" s="158">
        <v>7.9786700000000002</v>
      </c>
      <c r="H1734" s="159">
        <v>0</v>
      </c>
      <c r="I1734" s="159">
        <v>0</v>
      </c>
      <c r="J1734" s="158">
        <v>7.9786900000000003</v>
      </c>
      <c r="K1734" s="157" t="s">
        <v>408</v>
      </c>
    </row>
    <row r="1735" spans="1:11" s="58" customFormat="1" ht="14.85" customHeight="1" x14ac:dyDescent="0.15">
      <c r="A1735" s="154">
        <v>-395798</v>
      </c>
      <c r="B1735" s="155">
        <v>202</v>
      </c>
      <c r="C1735" s="154">
        <v>0</v>
      </c>
      <c r="D1735" s="156" t="s">
        <v>409</v>
      </c>
      <c r="E1735" s="157" t="s">
        <v>412</v>
      </c>
      <c r="F1735" s="157" t="s">
        <v>414</v>
      </c>
      <c r="G1735" s="158">
        <v>-4.0899999999999999E-3</v>
      </c>
      <c r="H1735" s="159">
        <v>-1</v>
      </c>
      <c r="I1735" s="159">
        <v>0</v>
      </c>
      <c r="J1735" s="158">
        <v>0</v>
      </c>
      <c r="K1735" s="157" t="s">
        <v>408</v>
      </c>
    </row>
    <row r="1736" spans="1:11" s="58" customFormat="1" ht="14.85" customHeight="1" x14ac:dyDescent="0.15">
      <c r="A1736" s="154">
        <v>-395795</v>
      </c>
      <c r="B1736" s="155">
        <v>205</v>
      </c>
      <c r="C1736" s="154">
        <v>0</v>
      </c>
      <c r="D1736" s="156" t="s">
        <v>409</v>
      </c>
      <c r="E1736" s="157" t="s">
        <v>412</v>
      </c>
      <c r="F1736" s="157" t="s">
        <v>413</v>
      </c>
      <c r="G1736" s="158">
        <v>1.2999999999999999E-4</v>
      </c>
      <c r="H1736" s="159">
        <v>0</v>
      </c>
      <c r="I1736" s="159">
        <v>0</v>
      </c>
      <c r="J1736" s="158">
        <v>1.8000000000000001E-4</v>
      </c>
      <c r="K1736" s="157" t="s">
        <v>408</v>
      </c>
    </row>
    <row r="1737" spans="1:11" s="58" customFormat="1" ht="14.85" customHeight="1" x14ac:dyDescent="0.15">
      <c r="A1737" s="154">
        <v>-395795</v>
      </c>
      <c r="B1737" s="155">
        <v>206</v>
      </c>
      <c r="C1737" s="154">
        <v>0</v>
      </c>
      <c r="D1737" s="156" t="s">
        <v>409</v>
      </c>
      <c r="E1737" s="157" t="s">
        <v>412</v>
      </c>
      <c r="F1737" s="157" t="s">
        <v>414</v>
      </c>
      <c r="G1737" s="158">
        <v>0</v>
      </c>
      <c r="H1737" s="159">
        <v>-1</v>
      </c>
      <c r="I1737" s="159">
        <v>0</v>
      </c>
      <c r="J1737" s="158">
        <v>0</v>
      </c>
      <c r="K1737" s="157" t="s">
        <v>408</v>
      </c>
    </row>
    <row r="1738" spans="1:11" s="58" customFormat="1" ht="14.85" customHeight="1" x14ac:dyDescent="0.15">
      <c r="A1738" s="154">
        <v>-395795</v>
      </c>
      <c r="B1738" s="155">
        <v>206</v>
      </c>
      <c r="C1738" s="154">
        <v>0</v>
      </c>
      <c r="D1738" s="156" t="s">
        <v>409</v>
      </c>
      <c r="E1738" s="157" t="s">
        <v>419</v>
      </c>
      <c r="F1738" s="157" t="s">
        <v>414</v>
      </c>
      <c r="G1738" s="158">
        <v>1.4999999999999999E-2</v>
      </c>
      <c r="H1738" s="159">
        <v>0</v>
      </c>
      <c r="I1738" s="159">
        <v>0</v>
      </c>
      <c r="J1738" s="158">
        <v>1.4999999999999999E-2</v>
      </c>
      <c r="K1738" s="157" t="s">
        <v>408</v>
      </c>
    </row>
    <row r="1739" spans="1:11" s="58" customFormat="1" ht="14.85" customHeight="1" x14ac:dyDescent="0.15">
      <c r="A1739" s="154">
        <v>5360</v>
      </c>
      <c r="B1739" s="155">
        <v>57892</v>
      </c>
      <c r="C1739" s="154">
        <v>0</v>
      </c>
      <c r="D1739" s="156" t="s">
        <v>409</v>
      </c>
      <c r="E1739" s="157" t="s">
        <v>412</v>
      </c>
      <c r="F1739" s="157" t="s">
        <v>407</v>
      </c>
      <c r="G1739" s="158">
        <v>3.2749999999999999</v>
      </c>
      <c r="H1739" s="159">
        <v>0</v>
      </c>
      <c r="I1739" s="159">
        <v>0</v>
      </c>
      <c r="J1739" s="158">
        <v>3.2749999999999999</v>
      </c>
      <c r="K1739" s="157" t="s">
        <v>411</v>
      </c>
    </row>
    <row r="1740" spans="1:11" s="58" customFormat="1" ht="14.85" customHeight="1" x14ac:dyDescent="0.15">
      <c r="A1740" s="154">
        <v>5360</v>
      </c>
      <c r="B1740" s="155">
        <v>57892</v>
      </c>
      <c r="C1740" s="154">
        <v>0</v>
      </c>
      <c r="D1740" s="156" t="s">
        <v>409</v>
      </c>
      <c r="E1740" s="157" t="s">
        <v>412</v>
      </c>
      <c r="F1740" s="157" t="s">
        <v>407</v>
      </c>
      <c r="G1740" s="158">
        <v>0</v>
      </c>
      <c r="H1740" s="159">
        <v>0</v>
      </c>
      <c r="I1740" s="159">
        <v>0</v>
      </c>
      <c r="J1740" s="158">
        <v>14.8</v>
      </c>
      <c r="K1740" s="157" t="s">
        <v>408</v>
      </c>
    </row>
    <row r="1741" spans="1:11" s="58" customFormat="1" ht="14.85" customHeight="1" x14ac:dyDescent="0.15">
      <c r="A1741" s="154">
        <v>5360</v>
      </c>
      <c r="B1741" s="155">
        <v>57892</v>
      </c>
      <c r="C1741" s="154">
        <v>0</v>
      </c>
      <c r="D1741" s="156" t="s">
        <v>409</v>
      </c>
      <c r="E1741" s="157" t="s">
        <v>412</v>
      </c>
      <c r="F1741" s="157" t="s">
        <v>413</v>
      </c>
      <c r="G1741" s="158">
        <v>86.186419999999998</v>
      </c>
      <c r="H1741" s="159">
        <v>1</v>
      </c>
      <c r="I1741" s="159">
        <v>1</v>
      </c>
      <c r="J1741" s="158">
        <v>710.94032000000004</v>
      </c>
      <c r="K1741" s="157" t="s">
        <v>408</v>
      </c>
    </row>
    <row r="1742" spans="1:11" s="58" customFormat="1" ht="14.85" customHeight="1" x14ac:dyDescent="0.15">
      <c r="A1742" s="154">
        <v>5360</v>
      </c>
      <c r="B1742" s="155">
        <v>57892</v>
      </c>
      <c r="C1742" s="154">
        <v>0</v>
      </c>
      <c r="D1742" s="156" t="s">
        <v>409</v>
      </c>
      <c r="E1742" s="157" t="s">
        <v>412</v>
      </c>
      <c r="F1742" s="157" t="s">
        <v>414</v>
      </c>
      <c r="G1742" s="158">
        <v>129.06961000000001</v>
      </c>
      <c r="H1742" s="159">
        <v>1</v>
      </c>
      <c r="I1742" s="159">
        <v>2</v>
      </c>
      <c r="J1742" s="158">
        <v>131.27354</v>
      </c>
      <c r="K1742" s="157" t="s">
        <v>411</v>
      </c>
    </row>
    <row r="1743" spans="1:11" s="58" customFormat="1" ht="14.85" customHeight="1" x14ac:dyDescent="0.15">
      <c r="A1743" s="154">
        <v>5360</v>
      </c>
      <c r="B1743" s="155">
        <v>57892</v>
      </c>
      <c r="C1743" s="154">
        <v>0</v>
      </c>
      <c r="D1743" s="156" t="s">
        <v>409</v>
      </c>
      <c r="E1743" s="157" t="s">
        <v>412</v>
      </c>
      <c r="F1743" s="157" t="s">
        <v>414</v>
      </c>
      <c r="G1743" s="158">
        <v>-5.8630199999999997</v>
      </c>
      <c r="H1743" s="159">
        <v>0</v>
      </c>
      <c r="I1743" s="159">
        <v>0</v>
      </c>
      <c r="J1743" s="158">
        <v>34.204999999999998</v>
      </c>
      <c r="K1743" s="157" t="s">
        <v>408</v>
      </c>
    </row>
    <row r="1744" spans="1:11" s="58" customFormat="1" ht="14.85" customHeight="1" x14ac:dyDescent="0.15">
      <c r="A1744" s="154">
        <v>5360</v>
      </c>
      <c r="B1744" s="155">
        <v>57892</v>
      </c>
      <c r="C1744" s="154">
        <v>0</v>
      </c>
      <c r="D1744" s="156" t="s">
        <v>409</v>
      </c>
      <c r="E1744" s="157" t="s">
        <v>412</v>
      </c>
      <c r="F1744" s="157" t="s">
        <v>415</v>
      </c>
      <c r="G1744" s="158">
        <v>0.2</v>
      </c>
      <c r="H1744" s="159">
        <v>0</v>
      </c>
      <c r="I1744" s="159">
        <v>0</v>
      </c>
      <c r="J1744" s="158">
        <v>0.2</v>
      </c>
      <c r="K1744" s="157" t="s">
        <v>411</v>
      </c>
    </row>
    <row r="1745" spans="1:11" s="58" customFormat="1" ht="14.85" customHeight="1" x14ac:dyDescent="0.15">
      <c r="A1745" s="154">
        <v>5360</v>
      </c>
      <c r="B1745" s="155">
        <v>57892</v>
      </c>
      <c r="C1745" s="154">
        <v>0</v>
      </c>
      <c r="D1745" s="156" t="s">
        <v>409</v>
      </c>
      <c r="E1745" s="157" t="s">
        <v>412</v>
      </c>
      <c r="F1745" s="157" t="s">
        <v>415</v>
      </c>
      <c r="G1745" s="158">
        <v>57.3</v>
      </c>
      <c r="H1745" s="159">
        <v>0</v>
      </c>
      <c r="I1745" s="159">
        <v>0</v>
      </c>
      <c r="J1745" s="158">
        <v>57.3</v>
      </c>
      <c r="K1745" s="157" t="s">
        <v>408</v>
      </c>
    </row>
    <row r="1746" spans="1:11" s="58" customFormat="1" ht="14.85" customHeight="1" x14ac:dyDescent="0.15">
      <c r="A1746" s="154">
        <v>5360</v>
      </c>
      <c r="B1746" s="155">
        <v>57892</v>
      </c>
      <c r="C1746" s="154">
        <v>0</v>
      </c>
      <c r="D1746" s="156" t="s">
        <v>409</v>
      </c>
      <c r="E1746" s="157" t="s">
        <v>412</v>
      </c>
      <c r="F1746" s="157" t="s">
        <v>416</v>
      </c>
      <c r="G1746" s="158">
        <v>15.28</v>
      </c>
      <c r="H1746" s="159">
        <v>0</v>
      </c>
      <c r="I1746" s="159">
        <v>0</v>
      </c>
      <c r="J1746" s="158">
        <v>15.28</v>
      </c>
      <c r="K1746" s="157" t="s">
        <v>411</v>
      </c>
    </row>
    <row r="1747" spans="1:11" s="58" customFormat="1" ht="14.85" customHeight="1" x14ac:dyDescent="0.15">
      <c r="A1747" s="154">
        <v>5360</v>
      </c>
      <c r="B1747" s="155">
        <v>57892</v>
      </c>
      <c r="C1747" s="154">
        <v>0</v>
      </c>
      <c r="D1747" s="156" t="s">
        <v>409</v>
      </c>
      <c r="E1747" s="157" t="s">
        <v>412</v>
      </c>
      <c r="F1747" s="157" t="s">
        <v>416</v>
      </c>
      <c r="G1747" s="158">
        <v>0.79500000000000004</v>
      </c>
      <c r="H1747" s="159">
        <v>0</v>
      </c>
      <c r="I1747" s="159">
        <v>0</v>
      </c>
      <c r="J1747" s="158">
        <v>0.79500000000000004</v>
      </c>
      <c r="K1747" s="157" t="s">
        <v>408</v>
      </c>
    </row>
    <row r="1748" spans="1:11" s="58" customFormat="1" ht="14.85" customHeight="1" x14ac:dyDescent="0.15">
      <c r="A1748" s="154">
        <v>5360</v>
      </c>
      <c r="B1748" s="155">
        <v>57892</v>
      </c>
      <c r="C1748" s="154">
        <v>0</v>
      </c>
      <c r="D1748" s="156" t="s">
        <v>409</v>
      </c>
      <c r="E1748" s="157" t="s">
        <v>417</v>
      </c>
      <c r="F1748" s="157" t="s">
        <v>418</v>
      </c>
      <c r="G1748" s="158">
        <v>-42.00197</v>
      </c>
      <c r="H1748" s="159">
        <v>-1</v>
      </c>
      <c r="I1748" s="159">
        <v>0</v>
      </c>
      <c r="J1748" s="158">
        <v>0.8</v>
      </c>
      <c r="K1748" s="157" t="s">
        <v>411</v>
      </c>
    </row>
    <row r="1749" spans="1:11" s="58" customFormat="1" ht="14.85" customHeight="1" x14ac:dyDescent="0.15">
      <c r="A1749" s="154">
        <v>5360</v>
      </c>
      <c r="B1749" s="155">
        <v>57892</v>
      </c>
      <c r="C1749" s="154">
        <v>0</v>
      </c>
      <c r="D1749" s="156" t="s">
        <v>409</v>
      </c>
      <c r="E1749" s="157" t="s">
        <v>417</v>
      </c>
      <c r="F1749" s="157" t="s">
        <v>418</v>
      </c>
      <c r="G1749" s="158">
        <v>46.358029999999999</v>
      </c>
      <c r="H1749" s="159">
        <v>2</v>
      </c>
      <c r="I1749" s="159">
        <v>2</v>
      </c>
      <c r="J1749" s="158">
        <v>46.358029999999999</v>
      </c>
      <c r="K1749" s="157" t="s">
        <v>408</v>
      </c>
    </row>
    <row r="1750" spans="1:11" s="58" customFormat="1" ht="14.85" customHeight="1" x14ac:dyDescent="0.15">
      <c r="A1750" s="154">
        <v>5360</v>
      </c>
      <c r="B1750" s="155">
        <v>57892</v>
      </c>
      <c r="C1750" s="154">
        <v>0</v>
      </c>
      <c r="D1750" s="156" t="s">
        <v>409</v>
      </c>
      <c r="E1750" s="157" t="s">
        <v>417</v>
      </c>
      <c r="F1750" s="157" t="s">
        <v>407</v>
      </c>
      <c r="G1750" s="158">
        <v>49.981990000000003</v>
      </c>
      <c r="H1750" s="159">
        <v>1</v>
      </c>
      <c r="I1750" s="159">
        <v>1</v>
      </c>
      <c r="J1750" s="158">
        <v>124.53973999999999</v>
      </c>
      <c r="K1750" s="157" t="s">
        <v>411</v>
      </c>
    </row>
    <row r="1751" spans="1:11" s="58" customFormat="1" ht="14.85" customHeight="1" x14ac:dyDescent="0.15">
      <c r="A1751" s="154">
        <v>5360</v>
      </c>
      <c r="B1751" s="155">
        <v>57892</v>
      </c>
      <c r="C1751" s="154">
        <v>0</v>
      </c>
      <c r="D1751" s="156" t="s">
        <v>409</v>
      </c>
      <c r="E1751" s="157" t="s">
        <v>417</v>
      </c>
      <c r="F1751" s="157" t="s">
        <v>407</v>
      </c>
      <c r="G1751" s="158">
        <v>219.82898</v>
      </c>
      <c r="H1751" s="159">
        <v>2</v>
      </c>
      <c r="I1751" s="159">
        <v>2</v>
      </c>
      <c r="J1751" s="158">
        <v>302.72994</v>
      </c>
      <c r="K1751" s="157" t="s">
        <v>408</v>
      </c>
    </row>
    <row r="1752" spans="1:11" s="58" customFormat="1" ht="14.85" customHeight="1" x14ac:dyDescent="0.15">
      <c r="A1752" s="154">
        <v>5360</v>
      </c>
      <c r="B1752" s="155">
        <v>57892</v>
      </c>
      <c r="C1752" s="154">
        <v>0</v>
      </c>
      <c r="D1752" s="156" t="s">
        <v>409</v>
      </c>
      <c r="E1752" s="157" t="s">
        <v>419</v>
      </c>
      <c r="F1752" s="157" t="s">
        <v>414</v>
      </c>
      <c r="G1752" s="158">
        <v>62.608699999999999</v>
      </c>
      <c r="H1752" s="159">
        <v>0</v>
      </c>
      <c r="I1752" s="159">
        <v>0</v>
      </c>
      <c r="J1752" s="158">
        <v>70.979699999999994</v>
      </c>
      <c r="K1752" s="157" t="s">
        <v>411</v>
      </c>
    </row>
    <row r="1753" spans="1:11" s="58" customFormat="1" ht="14.85" customHeight="1" x14ac:dyDescent="0.15">
      <c r="A1753" s="154">
        <v>5360</v>
      </c>
      <c r="B1753" s="155">
        <v>57892</v>
      </c>
      <c r="C1753" s="154">
        <v>0</v>
      </c>
      <c r="D1753" s="156" t="s">
        <v>409</v>
      </c>
      <c r="E1753" s="157" t="s">
        <v>419</v>
      </c>
      <c r="F1753" s="157" t="s">
        <v>414</v>
      </c>
      <c r="G1753" s="158">
        <v>-23.099599999999999</v>
      </c>
      <c r="H1753" s="159">
        <v>-1</v>
      </c>
      <c r="I1753" s="159">
        <v>0</v>
      </c>
      <c r="J1753" s="158">
        <v>12.95506</v>
      </c>
      <c r="K1753" s="157" t="s">
        <v>408</v>
      </c>
    </row>
    <row r="1754" spans="1:11" s="58" customFormat="1" ht="14.85" customHeight="1" x14ac:dyDescent="0.15">
      <c r="A1754" s="154">
        <v>8801</v>
      </c>
      <c r="B1754" s="155">
        <v>8801</v>
      </c>
      <c r="C1754" s="154">
        <v>30</v>
      </c>
      <c r="D1754" s="156" t="s">
        <v>422</v>
      </c>
      <c r="E1754" s="157" t="s">
        <v>412</v>
      </c>
      <c r="F1754" s="157" t="s">
        <v>407</v>
      </c>
      <c r="G1754" s="158">
        <v>52.618169999999999</v>
      </c>
      <c r="H1754" s="159">
        <v>-12</v>
      </c>
      <c r="I1754" s="159">
        <v>3</v>
      </c>
      <c r="J1754" s="158">
        <v>101.11895</v>
      </c>
      <c r="K1754" s="157" t="s">
        <v>411</v>
      </c>
    </row>
    <row r="1755" spans="1:11" s="58" customFormat="1" ht="14.85" customHeight="1" x14ac:dyDescent="0.15">
      <c r="A1755" s="154">
        <v>8801</v>
      </c>
      <c r="B1755" s="155">
        <v>8801</v>
      </c>
      <c r="C1755" s="154">
        <v>30</v>
      </c>
      <c r="D1755" s="156" t="s">
        <v>422</v>
      </c>
      <c r="E1755" s="157" t="s">
        <v>412</v>
      </c>
      <c r="F1755" s="157" t="s">
        <v>407</v>
      </c>
      <c r="G1755" s="158">
        <v>-421.27762999999999</v>
      </c>
      <c r="H1755" s="159">
        <v>-11</v>
      </c>
      <c r="I1755" s="159">
        <v>7</v>
      </c>
      <c r="J1755" s="158">
        <v>104.56068999999999</v>
      </c>
      <c r="K1755" s="157" t="s">
        <v>408</v>
      </c>
    </row>
    <row r="1756" spans="1:11" s="58" customFormat="1" ht="14.85" customHeight="1" x14ac:dyDescent="0.15">
      <c r="A1756" s="154">
        <v>8801</v>
      </c>
      <c r="B1756" s="155">
        <v>8801</v>
      </c>
      <c r="C1756" s="154">
        <v>30</v>
      </c>
      <c r="D1756" s="156" t="s">
        <v>422</v>
      </c>
      <c r="E1756" s="157" t="s">
        <v>412</v>
      </c>
      <c r="F1756" s="157" t="s">
        <v>413</v>
      </c>
      <c r="G1756" s="158">
        <v>950.19449999999995</v>
      </c>
      <c r="H1756" s="159">
        <v>15</v>
      </c>
      <c r="I1756" s="159">
        <v>28</v>
      </c>
      <c r="J1756" s="158">
        <v>2268.7057799999998</v>
      </c>
      <c r="K1756" s="157" t="s">
        <v>408</v>
      </c>
    </row>
    <row r="1757" spans="1:11" s="58" customFormat="1" ht="14.85" customHeight="1" x14ac:dyDescent="0.15">
      <c r="A1757" s="154">
        <v>8801</v>
      </c>
      <c r="B1757" s="155">
        <v>8801</v>
      </c>
      <c r="C1757" s="154">
        <v>30</v>
      </c>
      <c r="D1757" s="156" t="s">
        <v>422</v>
      </c>
      <c r="E1757" s="157" t="s">
        <v>412</v>
      </c>
      <c r="F1757" s="157" t="s">
        <v>414</v>
      </c>
      <c r="G1757" s="158">
        <v>361.39629000000002</v>
      </c>
      <c r="H1757" s="159">
        <v>3</v>
      </c>
      <c r="I1757" s="159">
        <v>15</v>
      </c>
      <c r="J1757" s="158">
        <v>736.39841000000001</v>
      </c>
      <c r="K1757" s="157" t="s">
        <v>411</v>
      </c>
    </row>
    <row r="1758" spans="1:11" s="58" customFormat="1" ht="14.85" customHeight="1" x14ac:dyDescent="0.15">
      <c r="A1758" s="154">
        <v>8801</v>
      </c>
      <c r="B1758" s="155">
        <v>8801</v>
      </c>
      <c r="C1758" s="154">
        <v>30</v>
      </c>
      <c r="D1758" s="156" t="s">
        <v>422</v>
      </c>
      <c r="E1758" s="157" t="s">
        <v>412</v>
      </c>
      <c r="F1758" s="157" t="s">
        <v>414</v>
      </c>
      <c r="G1758" s="158">
        <v>363.31475999999998</v>
      </c>
      <c r="H1758" s="159">
        <v>-10</v>
      </c>
      <c r="I1758" s="159">
        <v>3</v>
      </c>
      <c r="J1758" s="158">
        <v>1558.9152300000001</v>
      </c>
      <c r="K1758" s="157" t="s">
        <v>408</v>
      </c>
    </row>
    <row r="1759" spans="1:11" s="58" customFormat="1" ht="14.85" customHeight="1" x14ac:dyDescent="0.15">
      <c r="A1759" s="154">
        <v>8801</v>
      </c>
      <c r="B1759" s="155">
        <v>8801</v>
      </c>
      <c r="C1759" s="154">
        <v>30</v>
      </c>
      <c r="D1759" s="156" t="s">
        <v>422</v>
      </c>
      <c r="E1759" s="157" t="s">
        <v>412</v>
      </c>
      <c r="F1759" s="157" t="s">
        <v>415</v>
      </c>
      <c r="G1759" s="158">
        <v>56.26</v>
      </c>
      <c r="H1759" s="159">
        <v>0</v>
      </c>
      <c r="I1759" s="159">
        <v>0</v>
      </c>
      <c r="J1759" s="158">
        <v>70.739999999999995</v>
      </c>
      <c r="K1759" s="157" t="s">
        <v>411</v>
      </c>
    </row>
    <row r="1760" spans="1:11" s="58" customFormat="1" ht="14.85" customHeight="1" x14ac:dyDescent="0.15">
      <c r="A1760" s="154">
        <v>8801</v>
      </c>
      <c r="B1760" s="155">
        <v>8801</v>
      </c>
      <c r="C1760" s="154">
        <v>30</v>
      </c>
      <c r="D1760" s="156" t="s">
        <v>422</v>
      </c>
      <c r="E1760" s="157" t="s">
        <v>412</v>
      </c>
      <c r="F1760" s="157" t="s">
        <v>415</v>
      </c>
      <c r="G1760" s="158">
        <v>207.62</v>
      </c>
      <c r="H1760" s="159">
        <v>0</v>
      </c>
      <c r="I1760" s="159">
        <v>0</v>
      </c>
      <c r="J1760" s="158">
        <v>207.78</v>
      </c>
      <c r="K1760" s="157" t="s">
        <v>408</v>
      </c>
    </row>
    <row r="1761" spans="1:11" s="58" customFormat="1" ht="14.85" customHeight="1" x14ac:dyDescent="0.15">
      <c r="A1761" s="154">
        <v>8801</v>
      </c>
      <c r="B1761" s="155">
        <v>8801</v>
      </c>
      <c r="C1761" s="154">
        <v>30</v>
      </c>
      <c r="D1761" s="156" t="s">
        <v>422</v>
      </c>
      <c r="E1761" s="157" t="s">
        <v>412</v>
      </c>
      <c r="F1761" s="157" t="s">
        <v>416</v>
      </c>
      <c r="G1761" s="158">
        <v>56.028269999999999</v>
      </c>
      <c r="H1761" s="159">
        <v>-6</v>
      </c>
      <c r="I1761" s="159">
        <v>2</v>
      </c>
      <c r="J1761" s="158">
        <v>168.56976</v>
      </c>
      <c r="K1761" s="157" t="s">
        <v>411</v>
      </c>
    </row>
    <row r="1762" spans="1:11" s="58" customFormat="1" ht="14.85" customHeight="1" x14ac:dyDescent="0.15">
      <c r="A1762" s="154">
        <v>8801</v>
      </c>
      <c r="B1762" s="155">
        <v>8801</v>
      </c>
      <c r="C1762" s="154">
        <v>30</v>
      </c>
      <c r="D1762" s="156" t="s">
        <v>422</v>
      </c>
      <c r="E1762" s="157" t="s">
        <v>412</v>
      </c>
      <c r="F1762" s="157" t="s">
        <v>416</v>
      </c>
      <c r="G1762" s="158">
        <v>0.66728000000000098</v>
      </c>
      <c r="H1762" s="159">
        <v>-7</v>
      </c>
      <c r="I1762" s="159">
        <v>1</v>
      </c>
      <c r="J1762" s="158">
        <v>59.164569999999998</v>
      </c>
      <c r="K1762" s="157" t="s">
        <v>408</v>
      </c>
    </row>
    <row r="1763" spans="1:11" s="58" customFormat="1" ht="14.85" customHeight="1" x14ac:dyDescent="0.15">
      <c r="A1763" s="154">
        <v>8801</v>
      </c>
      <c r="B1763" s="155">
        <v>8801</v>
      </c>
      <c r="C1763" s="154">
        <v>30</v>
      </c>
      <c r="D1763" s="156" t="s">
        <v>422</v>
      </c>
      <c r="E1763" s="157" t="s">
        <v>417</v>
      </c>
      <c r="F1763" s="157" t="s">
        <v>418</v>
      </c>
      <c r="G1763" s="158">
        <v>-54.739840000000001</v>
      </c>
      <c r="H1763" s="159">
        <v>0</v>
      </c>
      <c r="I1763" s="159">
        <v>1</v>
      </c>
      <c r="J1763" s="158">
        <v>209.21440000000001</v>
      </c>
      <c r="K1763" s="157" t="s">
        <v>411</v>
      </c>
    </row>
    <row r="1764" spans="1:11" s="58" customFormat="1" ht="14.85" customHeight="1" x14ac:dyDescent="0.15">
      <c r="A1764" s="154">
        <v>8801</v>
      </c>
      <c r="B1764" s="155">
        <v>8801</v>
      </c>
      <c r="C1764" s="154">
        <v>30</v>
      </c>
      <c r="D1764" s="156" t="s">
        <v>422</v>
      </c>
      <c r="E1764" s="157" t="s">
        <v>417</v>
      </c>
      <c r="F1764" s="157" t="s">
        <v>418</v>
      </c>
      <c r="G1764" s="158">
        <v>-407.13787000000002</v>
      </c>
      <c r="H1764" s="159">
        <v>-3</v>
      </c>
      <c r="I1764" s="159">
        <v>4</v>
      </c>
      <c r="J1764" s="158">
        <v>86.91386</v>
      </c>
      <c r="K1764" s="157" t="s">
        <v>408</v>
      </c>
    </row>
    <row r="1765" spans="1:11" s="58" customFormat="1" ht="14.85" customHeight="1" x14ac:dyDescent="0.15">
      <c r="A1765" s="154">
        <v>8801</v>
      </c>
      <c r="B1765" s="155">
        <v>8801</v>
      </c>
      <c r="C1765" s="154">
        <v>30</v>
      </c>
      <c r="D1765" s="156" t="s">
        <v>422</v>
      </c>
      <c r="E1765" s="157" t="s">
        <v>417</v>
      </c>
      <c r="F1765" s="157" t="s">
        <v>407</v>
      </c>
      <c r="G1765" s="158">
        <v>-46.014969999999998</v>
      </c>
      <c r="H1765" s="159">
        <v>-4</v>
      </c>
      <c r="I1765" s="159">
        <v>0</v>
      </c>
      <c r="J1765" s="158">
        <v>44.987879999999997</v>
      </c>
      <c r="K1765" s="157" t="s">
        <v>411</v>
      </c>
    </row>
    <row r="1766" spans="1:11" s="58" customFormat="1" ht="14.85" customHeight="1" x14ac:dyDescent="0.15">
      <c r="A1766" s="154">
        <v>8801</v>
      </c>
      <c r="B1766" s="155">
        <v>8801</v>
      </c>
      <c r="C1766" s="154">
        <v>30</v>
      </c>
      <c r="D1766" s="156" t="s">
        <v>422</v>
      </c>
      <c r="E1766" s="157" t="s">
        <v>417</v>
      </c>
      <c r="F1766" s="157" t="s">
        <v>407</v>
      </c>
      <c r="G1766" s="158">
        <v>-24.123339999999999</v>
      </c>
      <c r="H1766" s="159">
        <v>-2</v>
      </c>
      <c r="I1766" s="159">
        <v>2</v>
      </c>
      <c r="J1766" s="158">
        <v>226.85105999999999</v>
      </c>
      <c r="K1766" s="157" t="s">
        <v>408</v>
      </c>
    </row>
    <row r="1767" spans="1:11" s="58" customFormat="1" ht="14.85" customHeight="1" x14ac:dyDescent="0.15">
      <c r="A1767" s="154">
        <v>8801</v>
      </c>
      <c r="B1767" s="155">
        <v>8801</v>
      </c>
      <c r="C1767" s="154">
        <v>30</v>
      </c>
      <c r="D1767" s="156" t="s">
        <v>422</v>
      </c>
      <c r="E1767" s="157" t="s">
        <v>419</v>
      </c>
      <c r="F1767" s="157" t="s">
        <v>414</v>
      </c>
      <c r="G1767" s="158">
        <v>19.377559999999999</v>
      </c>
      <c r="H1767" s="159">
        <v>-4</v>
      </c>
      <c r="I1767" s="159">
        <v>3</v>
      </c>
      <c r="J1767" s="158">
        <v>627.12503000000004</v>
      </c>
      <c r="K1767" s="157" t="s">
        <v>411</v>
      </c>
    </row>
    <row r="1768" spans="1:11" s="58" customFormat="1" ht="14.85" customHeight="1" x14ac:dyDescent="0.15">
      <c r="A1768" s="154">
        <v>8801</v>
      </c>
      <c r="B1768" s="155">
        <v>8801</v>
      </c>
      <c r="C1768" s="154">
        <v>30</v>
      </c>
      <c r="D1768" s="156" t="s">
        <v>422</v>
      </c>
      <c r="E1768" s="157" t="s">
        <v>419</v>
      </c>
      <c r="F1768" s="157" t="s">
        <v>414</v>
      </c>
      <c r="G1768" s="158">
        <v>-71.914150000000006</v>
      </c>
      <c r="H1768" s="159">
        <v>-4</v>
      </c>
      <c r="I1768" s="159">
        <v>2</v>
      </c>
      <c r="J1768" s="158">
        <v>662.62468999999999</v>
      </c>
      <c r="K1768" s="157" t="s">
        <v>408</v>
      </c>
    </row>
    <row r="1769" spans="1:11" s="58" customFormat="1" ht="14.85" customHeight="1" x14ac:dyDescent="0.15">
      <c r="A1769" s="154">
        <v>8806</v>
      </c>
      <c r="B1769" s="155">
        <v>8806</v>
      </c>
      <c r="C1769" s="154">
        <v>30</v>
      </c>
      <c r="D1769" s="156" t="s">
        <v>422</v>
      </c>
      <c r="E1769" s="157" t="s">
        <v>412</v>
      </c>
      <c r="F1769" s="157" t="s">
        <v>407</v>
      </c>
      <c r="G1769" s="158">
        <v>-1.11311</v>
      </c>
      <c r="H1769" s="159">
        <v>5</v>
      </c>
      <c r="I1769" s="159">
        <v>11</v>
      </c>
      <c r="J1769" s="158">
        <v>63.764609999999998</v>
      </c>
      <c r="K1769" s="157" t="s">
        <v>411</v>
      </c>
    </row>
    <row r="1770" spans="1:11" s="58" customFormat="1" ht="14.85" customHeight="1" x14ac:dyDescent="0.15">
      <c r="A1770" s="154">
        <v>8806</v>
      </c>
      <c r="B1770" s="155">
        <v>8806</v>
      </c>
      <c r="C1770" s="154">
        <v>30</v>
      </c>
      <c r="D1770" s="156" t="s">
        <v>422</v>
      </c>
      <c r="E1770" s="157" t="s">
        <v>412</v>
      </c>
      <c r="F1770" s="157" t="s">
        <v>407</v>
      </c>
      <c r="G1770" s="158">
        <v>-54.569980000000001</v>
      </c>
      <c r="H1770" s="159">
        <v>0</v>
      </c>
      <c r="I1770" s="159">
        <v>3</v>
      </c>
      <c r="J1770" s="158">
        <v>27.475449999999999</v>
      </c>
      <c r="K1770" s="157" t="s">
        <v>408</v>
      </c>
    </row>
    <row r="1771" spans="1:11" s="58" customFormat="1" ht="14.85" customHeight="1" x14ac:dyDescent="0.15">
      <c r="A1771" s="154">
        <v>8806</v>
      </c>
      <c r="B1771" s="155">
        <v>8806</v>
      </c>
      <c r="C1771" s="154">
        <v>30</v>
      </c>
      <c r="D1771" s="156" t="s">
        <v>422</v>
      </c>
      <c r="E1771" s="157" t="s">
        <v>412</v>
      </c>
      <c r="F1771" s="157" t="s">
        <v>413</v>
      </c>
      <c r="G1771" s="158">
        <v>-75.366060000000004</v>
      </c>
      <c r="H1771" s="159">
        <v>11</v>
      </c>
      <c r="I1771" s="159">
        <v>13</v>
      </c>
      <c r="J1771" s="158">
        <v>474.55747000000002</v>
      </c>
      <c r="K1771" s="157" t="s">
        <v>408</v>
      </c>
    </row>
    <row r="1772" spans="1:11" s="58" customFormat="1" ht="14.85" customHeight="1" x14ac:dyDescent="0.15">
      <c r="A1772" s="154">
        <v>8806</v>
      </c>
      <c r="B1772" s="155">
        <v>8806</v>
      </c>
      <c r="C1772" s="154">
        <v>30</v>
      </c>
      <c r="D1772" s="156" t="s">
        <v>422</v>
      </c>
      <c r="E1772" s="157" t="s">
        <v>412</v>
      </c>
      <c r="F1772" s="157" t="s">
        <v>414</v>
      </c>
      <c r="G1772" s="158">
        <v>-311.58145999999999</v>
      </c>
      <c r="H1772" s="159">
        <v>0</v>
      </c>
      <c r="I1772" s="159">
        <v>12</v>
      </c>
      <c r="J1772" s="158">
        <v>299.42293000000001</v>
      </c>
      <c r="K1772" s="157" t="s">
        <v>411</v>
      </c>
    </row>
    <row r="1773" spans="1:11" s="58" customFormat="1" ht="14.85" customHeight="1" x14ac:dyDescent="0.15">
      <c r="A1773" s="154">
        <v>8806</v>
      </c>
      <c r="B1773" s="155">
        <v>8806</v>
      </c>
      <c r="C1773" s="154">
        <v>30</v>
      </c>
      <c r="D1773" s="156" t="s">
        <v>422</v>
      </c>
      <c r="E1773" s="157" t="s">
        <v>412</v>
      </c>
      <c r="F1773" s="157" t="s">
        <v>414</v>
      </c>
      <c r="G1773" s="158">
        <v>923.63793999999996</v>
      </c>
      <c r="H1773" s="159">
        <v>-10</v>
      </c>
      <c r="I1773" s="159">
        <v>4</v>
      </c>
      <c r="J1773" s="158">
        <v>1244.8125500000001</v>
      </c>
      <c r="K1773" s="157" t="s">
        <v>408</v>
      </c>
    </row>
    <row r="1774" spans="1:11" s="58" customFormat="1" ht="14.85" customHeight="1" x14ac:dyDescent="0.15">
      <c r="A1774" s="154">
        <v>8806</v>
      </c>
      <c r="B1774" s="155">
        <v>8806</v>
      </c>
      <c r="C1774" s="154">
        <v>30</v>
      </c>
      <c r="D1774" s="156" t="s">
        <v>422</v>
      </c>
      <c r="E1774" s="157" t="s">
        <v>412</v>
      </c>
      <c r="F1774" s="157" t="s">
        <v>415</v>
      </c>
      <c r="G1774" s="158">
        <v>8.4600000000000009</v>
      </c>
      <c r="H1774" s="159">
        <v>0</v>
      </c>
      <c r="I1774" s="159">
        <v>0</v>
      </c>
      <c r="J1774" s="158">
        <v>8.86</v>
      </c>
      <c r="K1774" s="157" t="s">
        <v>411</v>
      </c>
    </row>
    <row r="1775" spans="1:11" s="58" customFormat="1" ht="14.85" customHeight="1" x14ac:dyDescent="0.15">
      <c r="A1775" s="154">
        <v>8806</v>
      </c>
      <c r="B1775" s="155">
        <v>8806</v>
      </c>
      <c r="C1775" s="154">
        <v>30</v>
      </c>
      <c r="D1775" s="156" t="s">
        <v>422</v>
      </c>
      <c r="E1775" s="157" t="s">
        <v>412</v>
      </c>
      <c r="F1775" s="157" t="s">
        <v>415</v>
      </c>
      <c r="G1775" s="158">
        <v>78.2</v>
      </c>
      <c r="H1775" s="159">
        <v>0</v>
      </c>
      <c r="I1775" s="159">
        <v>0</v>
      </c>
      <c r="J1775" s="158">
        <v>110.2</v>
      </c>
      <c r="K1775" s="157" t="s">
        <v>408</v>
      </c>
    </row>
    <row r="1776" spans="1:11" s="58" customFormat="1" ht="14.85" customHeight="1" x14ac:dyDescent="0.15">
      <c r="A1776" s="154">
        <v>8806</v>
      </c>
      <c r="B1776" s="155">
        <v>8806</v>
      </c>
      <c r="C1776" s="154">
        <v>30</v>
      </c>
      <c r="D1776" s="156" t="s">
        <v>422</v>
      </c>
      <c r="E1776" s="157" t="s">
        <v>412</v>
      </c>
      <c r="F1776" s="157" t="s">
        <v>416</v>
      </c>
      <c r="G1776" s="158">
        <v>111.06188</v>
      </c>
      <c r="H1776" s="159">
        <v>-1</v>
      </c>
      <c r="I1776" s="159">
        <v>4</v>
      </c>
      <c r="J1776" s="158">
        <v>208.18017</v>
      </c>
      <c r="K1776" s="157" t="s">
        <v>411</v>
      </c>
    </row>
    <row r="1777" spans="1:11" s="58" customFormat="1" ht="14.85" customHeight="1" x14ac:dyDescent="0.15">
      <c r="A1777" s="154">
        <v>8806</v>
      </c>
      <c r="B1777" s="155">
        <v>8806</v>
      </c>
      <c r="C1777" s="154">
        <v>30</v>
      </c>
      <c r="D1777" s="156" t="s">
        <v>422</v>
      </c>
      <c r="E1777" s="157" t="s">
        <v>412</v>
      </c>
      <c r="F1777" s="157" t="s">
        <v>416</v>
      </c>
      <c r="G1777" s="158">
        <v>98.768320000000003</v>
      </c>
      <c r="H1777" s="159">
        <v>-2</v>
      </c>
      <c r="I1777" s="159">
        <v>0</v>
      </c>
      <c r="J1777" s="158">
        <v>102.41652000000001</v>
      </c>
      <c r="K1777" s="157" t="s">
        <v>408</v>
      </c>
    </row>
    <row r="1778" spans="1:11" s="58" customFormat="1" ht="14.85" customHeight="1" x14ac:dyDescent="0.15">
      <c r="A1778" s="154">
        <v>8806</v>
      </c>
      <c r="B1778" s="155">
        <v>8806</v>
      </c>
      <c r="C1778" s="154">
        <v>30</v>
      </c>
      <c r="D1778" s="156" t="s">
        <v>422</v>
      </c>
      <c r="E1778" s="157" t="s">
        <v>417</v>
      </c>
      <c r="F1778" s="157" t="s">
        <v>418</v>
      </c>
      <c r="G1778" s="158">
        <v>499.41798</v>
      </c>
      <c r="H1778" s="159">
        <v>2</v>
      </c>
      <c r="I1778" s="159">
        <v>2</v>
      </c>
      <c r="J1778" s="158">
        <v>499.41798</v>
      </c>
      <c r="K1778" s="157" t="s">
        <v>411</v>
      </c>
    </row>
    <row r="1779" spans="1:11" s="58" customFormat="1" ht="14.85" customHeight="1" x14ac:dyDescent="0.15">
      <c r="A1779" s="154">
        <v>8806</v>
      </c>
      <c r="B1779" s="155">
        <v>8806</v>
      </c>
      <c r="C1779" s="154">
        <v>30</v>
      </c>
      <c r="D1779" s="156" t="s">
        <v>422</v>
      </c>
      <c r="E1779" s="157" t="s">
        <v>417</v>
      </c>
      <c r="F1779" s="157" t="s">
        <v>418</v>
      </c>
      <c r="G1779" s="158">
        <v>34.611499999999999</v>
      </c>
      <c r="H1779" s="159">
        <v>1</v>
      </c>
      <c r="I1779" s="159">
        <v>3</v>
      </c>
      <c r="J1779" s="158">
        <v>73.751710000000003</v>
      </c>
      <c r="K1779" s="157" t="s">
        <v>408</v>
      </c>
    </row>
    <row r="1780" spans="1:11" s="58" customFormat="1" ht="14.85" customHeight="1" x14ac:dyDescent="0.15">
      <c r="A1780" s="154">
        <v>8806</v>
      </c>
      <c r="B1780" s="155">
        <v>8806</v>
      </c>
      <c r="C1780" s="154">
        <v>30</v>
      </c>
      <c r="D1780" s="156" t="s">
        <v>422</v>
      </c>
      <c r="E1780" s="157" t="s">
        <v>417</v>
      </c>
      <c r="F1780" s="157" t="s">
        <v>407</v>
      </c>
      <c r="G1780" s="158">
        <v>0.88900999999999897</v>
      </c>
      <c r="H1780" s="159">
        <v>4</v>
      </c>
      <c r="I1780" s="159">
        <v>4</v>
      </c>
      <c r="J1780" s="158">
        <v>69.340260000000001</v>
      </c>
      <c r="K1780" s="157" t="s">
        <v>411</v>
      </c>
    </row>
    <row r="1781" spans="1:11" s="58" customFormat="1" ht="14.85" customHeight="1" x14ac:dyDescent="0.15">
      <c r="A1781" s="154">
        <v>8806</v>
      </c>
      <c r="B1781" s="155">
        <v>8806</v>
      </c>
      <c r="C1781" s="154">
        <v>30</v>
      </c>
      <c r="D1781" s="156" t="s">
        <v>422</v>
      </c>
      <c r="E1781" s="157" t="s">
        <v>417</v>
      </c>
      <c r="F1781" s="157" t="s">
        <v>407</v>
      </c>
      <c r="G1781" s="158">
        <v>-8.1751299999999993</v>
      </c>
      <c r="H1781" s="159">
        <v>-5</v>
      </c>
      <c r="I1781" s="159">
        <v>0</v>
      </c>
      <c r="J1781" s="158">
        <v>53.391759999999998</v>
      </c>
      <c r="K1781" s="157" t="s">
        <v>408</v>
      </c>
    </row>
    <row r="1782" spans="1:11" s="58" customFormat="1" ht="14.85" customHeight="1" x14ac:dyDescent="0.15">
      <c r="A1782" s="154">
        <v>8806</v>
      </c>
      <c r="B1782" s="155">
        <v>8806</v>
      </c>
      <c r="C1782" s="154">
        <v>30</v>
      </c>
      <c r="D1782" s="156" t="s">
        <v>422</v>
      </c>
      <c r="E1782" s="157" t="s">
        <v>419</v>
      </c>
      <c r="F1782" s="157" t="s">
        <v>414</v>
      </c>
      <c r="G1782" s="158">
        <v>78.602040000000002</v>
      </c>
      <c r="H1782" s="159">
        <v>-2</v>
      </c>
      <c r="I1782" s="159">
        <v>1</v>
      </c>
      <c r="J1782" s="158">
        <v>495.19992000000002</v>
      </c>
      <c r="K1782" s="157" t="s">
        <v>411</v>
      </c>
    </row>
    <row r="1783" spans="1:11" s="58" customFormat="1" ht="14.85" customHeight="1" x14ac:dyDescent="0.15">
      <c r="A1783" s="154">
        <v>8806</v>
      </c>
      <c r="B1783" s="155">
        <v>8806</v>
      </c>
      <c r="C1783" s="154">
        <v>30</v>
      </c>
      <c r="D1783" s="156" t="s">
        <v>422</v>
      </c>
      <c r="E1783" s="157" t="s">
        <v>419</v>
      </c>
      <c r="F1783" s="157" t="s">
        <v>414</v>
      </c>
      <c r="G1783" s="158">
        <v>102.85059</v>
      </c>
      <c r="H1783" s="159">
        <v>-6</v>
      </c>
      <c r="I1783" s="159">
        <v>0</v>
      </c>
      <c r="J1783" s="158">
        <v>580.49558999999999</v>
      </c>
      <c r="K1783" s="157" t="s">
        <v>408</v>
      </c>
    </row>
    <row r="1784" spans="1:11" s="58" customFormat="1" ht="14.85" customHeight="1" x14ac:dyDescent="0.15">
      <c r="A1784" s="154">
        <v>8814</v>
      </c>
      <c r="B1784" s="155">
        <v>8814</v>
      </c>
      <c r="C1784" s="154">
        <v>30</v>
      </c>
      <c r="D1784" s="156" t="s">
        <v>422</v>
      </c>
      <c r="E1784" s="157" t="s">
        <v>412</v>
      </c>
      <c r="F1784" s="157" t="s">
        <v>407</v>
      </c>
      <c r="G1784" s="158">
        <v>-15.44589</v>
      </c>
      <c r="H1784" s="159">
        <v>-2</v>
      </c>
      <c r="I1784" s="159">
        <v>0</v>
      </c>
      <c r="J1784" s="158">
        <v>1.9709999999999998E-2</v>
      </c>
      <c r="K1784" s="157" t="s">
        <v>411</v>
      </c>
    </row>
    <row r="1785" spans="1:11" s="58" customFormat="1" ht="14.85" customHeight="1" x14ac:dyDescent="0.15">
      <c r="A1785" s="154">
        <v>8814</v>
      </c>
      <c r="B1785" s="155">
        <v>8814</v>
      </c>
      <c r="C1785" s="154">
        <v>30</v>
      </c>
      <c r="D1785" s="156" t="s">
        <v>422</v>
      </c>
      <c r="E1785" s="157" t="s">
        <v>412</v>
      </c>
      <c r="F1785" s="157" t="s">
        <v>407</v>
      </c>
      <c r="G1785" s="158">
        <v>-5.75</v>
      </c>
      <c r="H1785" s="159">
        <v>0</v>
      </c>
      <c r="I1785" s="159">
        <v>0</v>
      </c>
      <c r="J1785" s="158">
        <v>21.6</v>
      </c>
      <c r="K1785" s="157" t="s">
        <v>408</v>
      </c>
    </row>
    <row r="1786" spans="1:11" s="58" customFormat="1" ht="14.85" customHeight="1" x14ac:dyDescent="0.15">
      <c r="A1786" s="154">
        <v>8814</v>
      </c>
      <c r="B1786" s="155">
        <v>8814</v>
      </c>
      <c r="C1786" s="154">
        <v>30</v>
      </c>
      <c r="D1786" s="156" t="s">
        <v>422</v>
      </c>
      <c r="E1786" s="157" t="s">
        <v>412</v>
      </c>
      <c r="F1786" s="157" t="s">
        <v>413</v>
      </c>
      <c r="G1786" s="158">
        <v>50.970619999999997</v>
      </c>
      <c r="H1786" s="159">
        <v>1</v>
      </c>
      <c r="I1786" s="159">
        <v>2</v>
      </c>
      <c r="J1786" s="158">
        <v>87.279750000000007</v>
      </c>
      <c r="K1786" s="157" t="s">
        <v>408</v>
      </c>
    </row>
    <row r="1787" spans="1:11" s="58" customFormat="1" ht="14.85" customHeight="1" x14ac:dyDescent="0.15">
      <c r="A1787" s="154">
        <v>8814</v>
      </c>
      <c r="B1787" s="155">
        <v>8814</v>
      </c>
      <c r="C1787" s="154">
        <v>30</v>
      </c>
      <c r="D1787" s="156" t="s">
        <v>422</v>
      </c>
      <c r="E1787" s="157" t="s">
        <v>412</v>
      </c>
      <c r="F1787" s="157" t="s">
        <v>414</v>
      </c>
      <c r="G1787" s="158">
        <v>0.61894000000000005</v>
      </c>
      <c r="H1787" s="159">
        <v>0</v>
      </c>
      <c r="I1787" s="159">
        <v>2</v>
      </c>
      <c r="J1787" s="158">
        <v>24.240670000000001</v>
      </c>
      <c r="K1787" s="157" t="s">
        <v>411</v>
      </c>
    </row>
    <row r="1788" spans="1:11" s="58" customFormat="1" ht="14.85" customHeight="1" x14ac:dyDescent="0.15">
      <c r="A1788" s="154">
        <v>8814</v>
      </c>
      <c r="B1788" s="155">
        <v>8814</v>
      </c>
      <c r="C1788" s="154">
        <v>30</v>
      </c>
      <c r="D1788" s="156" t="s">
        <v>422</v>
      </c>
      <c r="E1788" s="157" t="s">
        <v>412</v>
      </c>
      <c r="F1788" s="157" t="s">
        <v>414</v>
      </c>
      <c r="G1788" s="158">
        <v>5.4210000000000001E-2</v>
      </c>
      <c r="H1788" s="159">
        <v>0</v>
      </c>
      <c r="I1788" s="159">
        <v>1</v>
      </c>
      <c r="J1788" s="158">
        <v>113.18432</v>
      </c>
      <c r="K1788" s="157" t="s">
        <v>408</v>
      </c>
    </row>
    <row r="1789" spans="1:11" s="58" customFormat="1" ht="14.85" customHeight="1" x14ac:dyDescent="0.15">
      <c r="A1789" s="154">
        <v>8814</v>
      </c>
      <c r="B1789" s="155">
        <v>8814</v>
      </c>
      <c r="C1789" s="154">
        <v>30</v>
      </c>
      <c r="D1789" s="156" t="s">
        <v>422</v>
      </c>
      <c r="E1789" s="157" t="s">
        <v>412</v>
      </c>
      <c r="F1789" s="157" t="s">
        <v>415</v>
      </c>
      <c r="G1789" s="158">
        <v>-0.26</v>
      </c>
      <c r="H1789" s="159">
        <v>0</v>
      </c>
      <c r="I1789" s="159">
        <v>0</v>
      </c>
      <c r="J1789" s="158">
        <v>0.12</v>
      </c>
      <c r="K1789" s="157" t="s">
        <v>411</v>
      </c>
    </row>
    <row r="1790" spans="1:11" s="58" customFormat="1" ht="14.85" customHeight="1" x14ac:dyDescent="0.15">
      <c r="A1790" s="154">
        <v>8814</v>
      </c>
      <c r="B1790" s="155">
        <v>8814</v>
      </c>
      <c r="C1790" s="154">
        <v>30</v>
      </c>
      <c r="D1790" s="156" t="s">
        <v>422</v>
      </c>
      <c r="E1790" s="157" t="s">
        <v>412</v>
      </c>
      <c r="F1790" s="157" t="s">
        <v>415</v>
      </c>
      <c r="G1790" s="158">
        <v>-0.4</v>
      </c>
      <c r="H1790" s="159">
        <v>0</v>
      </c>
      <c r="I1790" s="159">
        <v>0</v>
      </c>
      <c r="J1790" s="158">
        <v>0.02</v>
      </c>
      <c r="K1790" s="157" t="s">
        <v>408</v>
      </c>
    </row>
    <row r="1791" spans="1:11" s="58" customFormat="1" ht="14.85" customHeight="1" x14ac:dyDescent="0.15">
      <c r="A1791" s="154">
        <v>8814</v>
      </c>
      <c r="B1791" s="155">
        <v>8814</v>
      </c>
      <c r="C1791" s="154">
        <v>30</v>
      </c>
      <c r="D1791" s="156" t="s">
        <v>422</v>
      </c>
      <c r="E1791" s="157" t="s">
        <v>412</v>
      </c>
      <c r="F1791" s="157" t="s">
        <v>416</v>
      </c>
      <c r="G1791" s="158">
        <v>0.75505</v>
      </c>
      <c r="H1791" s="159">
        <v>0</v>
      </c>
      <c r="I1791" s="159">
        <v>0</v>
      </c>
      <c r="J1791" s="158">
        <v>0.75505</v>
      </c>
      <c r="K1791" s="157" t="s">
        <v>411</v>
      </c>
    </row>
    <row r="1792" spans="1:11" s="58" customFormat="1" ht="14.85" customHeight="1" x14ac:dyDescent="0.15">
      <c r="A1792" s="154">
        <v>8814</v>
      </c>
      <c r="B1792" s="155">
        <v>8814</v>
      </c>
      <c r="C1792" s="154">
        <v>30</v>
      </c>
      <c r="D1792" s="156" t="s">
        <v>422</v>
      </c>
      <c r="E1792" s="157" t="s">
        <v>412</v>
      </c>
      <c r="F1792" s="157" t="s">
        <v>416</v>
      </c>
      <c r="G1792" s="158">
        <v>-0.25412000000000001</v>
      </c>
      <c r="H1792" s="159">
        <v>-1</v>
      </c>
      <c r="I1792" s="159">
        <v>0</v>
      </c>
      <c r="J1792" s="158">
        <v>1.1242700000000001</v>
      </c>
      <c r="K1792" s="157" t="s">
        <v>408</v>
      </c>
    </row>
    <row r="1793" spans="1:11" s="58" customFormat="1" ht="14.85" customHeight="1" x14ac:dyDescent="0.15">
      <c r="A1793" s="154">
        <v>8814</v>
      </c>
      <c r="B1793" s="155">
        <v>8814</v>
      </c>
      <c r="C1793" s="154">
        <v>30</v>
      </c>
      <c r="D1793" s="156" t="s">
        <v>422</v>
      </c>
      <c r="E1793" s="157" t="s">
        <v>417</v>
      </c>
      <c r="F1793" s="157" t="s">
        <v>407</v>
      </c>
      <c r="G1793" s="158">
        <v>5.9589999999999997E-2</v>
      </c>
      <c r="H1793" s="159">
        <v>-3</v>
      </c>
      <c r="I1793" s="159">
        <v>0</v>
      </c>
      <c r="J1793" s="158">
        <v>0.62461</v>
      </c>
      <c r="K1793" s="157" t="s">
        <v>411</v>
      </c>
    </row>
    <row r="1794" spans="1:11" s="58" customFormat="1" ht="14.85" customHeight="1" x14ac:dyDescent="0.15">
      <c r="A1794" s="154">
        <v>8814</v>
      </c>
      <c r="B1794" s="155">
        <v>8814</v>
      </c>
      <c r="C1794" s="154">
        <v>30</v>
      </c>
      <c r="D1794" s="156" t="s">
        <v>422</v>
      </c>
      <c r="E1794" s="157" t="s">
        <v>417</v>
      </c>
      <c r="F1794" s="157" t="s">
        <v>407</v>
      </c>
      <c r="G1794" s="158">
        <v>-0.92332999999999998</v>
      </c>
      <c r="H1794" s="159">
        <v>0</v>
      </c>
      <c r="I1794" s="159">
        <v>0</v>
      </c>
      <c r="J1794" s="158">
        <v>0.51446999999999998</v>
      </c>
      <c r="K1794" s="157" t="s">
        <v>408</v>
      </c>
    </row>
    <row r="1795" spans="1:11" s="58" customFormat="1" ht="14.85" customHeight="1" x14ac:dyDescent="0.15">
      <c r="A1795" s="154">
        <v>8814</v>
      </c>
      <c r="B1795" s="155">
        <v>8814</v>
      </c>
      <c r="C1795" s="154">
        <v>30</v>
      </c>
      <c r="D1795" s="156" t="s">
        <v>422</v>
      </c>
      <c r="E1795" s="157" t="s">
        <v>419</v>
      </c>
      <c r="F1795" s="157" t="s">
        <v>414</v>
      </c>
      <c r="G1795" s="158">
        <v>-2.0087199999999998</v>
      </c>
      <c r="H1795" s="159">
        <v>0</v>
      </c>
      <c r="I1795" s="159">
        <v>1</v>
      </c>
      <c r="J1795" s="158">
        <v>65.463710000000006</v>
      </c>
      <c r="K1795" s="157" t="s">
        <v>411</v>
      </c>
    </row>
    <row r="1796" spans="1:11" s="58" customFormat="1" ht="14.85" customHeight="1" x14ac:dyDescent="0.15">
      <c r="A1796" s="154">
        <v>8814</v>
      </c>
      <c r="B1796" s="155">
        <v>8814</v>
      </c>
      <c r="C1796" s="154">
        <v>30</v>
      </c>
      <c r="D1796" s="156" t="s">
        <v>422</v>
      </c>
      <c r="E1796" s="157" t="s">
        <v>419</v>
      </c>
      <c r="F1796" s="157" t="s">
        <v>414</v>
      </c>
      <c r="G1796" s="158">
        <v>24.807110000000002</v>
      </c>
      <c r="H1796" s="159">
        <v>-1</v>
      </c>
      <c r="I1796" s="159">
        <v>0</v>
      </c>
      <c r="J1796" s="158">
        <v>106.40285</v>
      </c>
      <c r="K1796" s="157" t="s">
        <v>408</v>
      </c>
    </row>
    <row r="1797" spans="1:11" s="58" customFormat="1" ht="14.85" customHeight="1" x14ac:dyDescent="0.15">
      <c r="A1797" s="154">
        <v>8822</v>
      </c>
      <c r="B1797" s="155">
        <v>8822</v>
      </c>
      <c r="C1797" s="154">
        <v>30</v>
      </c>
      <c r="D1797" s="156" t="s">
        <v>422</v>
      </c>
      <c r="E1797" s="157" t="s">
        <v>412</v>
      </c>
      <c r="F1797" s="157" t="s">
        <v>407</v>
      </c>
      <c r="G1797" s="158">
        <v>-0.98702000000000001</v>
      </c>
      <c r="H1797" s="159">
        <v>0</v>
      </c>
      <c r="I1797" s="159">
        <v>1</v>
      </c>
      <c r="J1797" s="158">
        <v>1.1553</v>
      </c>
      <c r="K1797" s="157" t="s">
        <v>411</v>
      </c>
    </row>
    <row r="1798" spans="1:11" s="58" customFormat="1" ht="14.85" customHeight="1" x14ac:dyDescent="0.15">
      <c r="A1798" s="154">
        <v>8822</v>
      </c>
      <c r="B1798" s="155">
        <v>8822</v>
      </c>
      <c r="C1798" s="154">
        <v>30</v>
      </c>
      <c r="D1798" s="156" t="s">
        <v>422</v>
      </c>
      <c r="E1798" s="157" t="s">
        <v>412</v>
      </c>
      <c r="F1798" s="157" t="s">
        <v>407</v>
      </c>
      <c r="G1798" s="158">
        <v>5.1779400000000004</v>
      </c>
      <c r="H1798" s="159">
        <v>1</v>
      </c>
      <c r="I1798" s="159">
        <v>1</v>
      </c>
      <c r="J1798" s="158">
        <v>17.283059999999999</v>
      </c>
      <c r="K1798" s="157" t="s">
        <v>408</v>
      </c>
    </row>
    <row r="1799" spans="1:11" s="58" customFormat="1" ht="14.85" customHeight="1" x14ac:dyDescent="0.15">
      <c r="A1799" s="154">
        <v>8822</v>
      </c>
      <c r="B1799" s="155">
        <v>8822</v>
      </c>
      <c r="C1799" s="154">
        <v>30</v>
      </c>
      <c r="D1799" s="156" t="s">
        <v>422</v>
      </c>
      <c r="E1799" s="157" t="s">
        <v>412</v>
      </c>
      <c r="F1799" s="157" t="s">
        <v>413</v>
      </c>
      <c r="G1799" s="158">
        <v>-135.12425999999999</v>
      </c>
      <c r="H1799" s="159">
        <v>6</v>
      </c>
      <c r="I1799" s="159">
        <v>9</v>
      </c>
      <c r="J1799" s="158">
        <v>108.53885</v>
      </c>
      <c r="K1799" s="157" t="s">
        <v>408</v>
      </c>
    </row>
    <row r="1800" spans="1:11" s="58" customFormat="1" ht="14.85" customHeight="1" x14ac:dyDescent="0.15">
      <c r="A1800" s="154">
        <v>8822</v>
      </c>
      <c r="B1800" s="155">
        <v>8822</v>
      </c>
      <c r="C1800" s="154">
        <v>30</v>
      </c>
      <c r="D1800" s="156" t="s">
        <v>422</v>
      </c>
      <c r="E1800" s="157" t="s">
        <v>412</v>
      </c>
      <c r="F1800" s="157" t="s">
        <v>414</v>
      </c>
      <c r="G1800" s="158">
        <v>3.88855</v>
      </c>
      <c r="H1800" s="159">
        <v>-2</v>
      </c>
      <c r="I1800" s="159">
        <v>4</v>
      </c>
      <c r="J1800" s="158">
        <v>157.20125999999999</v>
      </c>
      <c r="K1800" s="157" t="s">
        <v>411</v>
      </c>
    </row>
    <row r="1801" spans="1:11" s="58" customFormat="1" ht="14.85" customHeight="1" x14ac:dyDescent="0.15">
      <c r="A1801" s="154">
        <v>8822</v>
      </c>
      <c r="B1801" s="155">
        <v>8822</v>
      </c>
      <c r="C1801" s="154">
        <v>30</v>
      </c>
      <c r="D1801" s="156" t="s">
        <v>422</v>
      </c>
      <c r="E1801" s="157" t="s">
        <v>412</v>
      </c>
      <c r="F1801" s="157" t="s">
        <v>414</v>
      </c>
      <c r="G1801" s="158">
        <v>36.621690000000001</v>
      </c>
      <c r="H1801" s="159">
        <v>-5</v>
      </c>
      <c r="I1801" s="159">
        <v>2</v>
      </c>
      <c r="J1801" s="158">
        <v>122.43210999999999</v>
      </c>
      <c r="K1801" s="157" t="s">
        <v>408</v>
      </c>
    </row>
    <row r="1802" spans="1:11" s="58" customFormat="1" ht="14.85" customHeight="1" x14ac:dyDescent="0.15">
      <c r="A1802" s="154">
        <v>8822</v>
      </c>
      <c r="B1802" s="155">
        <v>8822</v>
      </c>
      <c r="C1802" s="154">
        <v>30</v>
      </c>
      <c r="D1802" s="156" t="s">
        <v>422</v>
      </c>
      <c r="E1802" s="157" t="s">
        <v>412</v>
      </c>
      <c r="F1802" s="157" t="s">
        <v>415</v>
      </c>
      <c r="G1802" s="158">
        <v>-4.5</v>
      </c>
      <c r="H1802" s="159">
        <v>0</v>
      </c>
      <c r="I1802" s="159">
        <v>0</v>
      </c>
      <c r="J1802" s="158">
        <v>0</v>
      </c>
      <c r="K1802" s="157" t="s">
        <v>411</v>
      </c>
    </row>
    <row r="1803" spans="1:11" s="58" customFormat="1" ht="14.85" customHeight="1" x14ac:dyDescent="0.15">
      <c r="A1803" s="154">
        <v>8822</v>
      </c>
      <c r="B1803" s="155">
        <v>8822</v>
      </c>
      <c r="C1803" s="154">
        <v>30</v>
      </c>
      <c r="D1803" s="156" t="s">
        <v>422</v>
      </c>
      <c r="E1803" s="157" t="s">
        <v>412</v>
      </c>
      <c r="F1803" s="157" t="s">
        <v>415</v>
      </c>
      <c r="G1803" s="158">
        <v>5.0599999999999996</v>
      </c>
      <c r="H1803" s="159">
        <v>0</v>
      </c>
      <c r="I1803" s="159">
        <v>0</v>
      </c>
      <c r="J1803" s="158">
        <v>5.0599999999999996</v>
      </c>
      <c r="K1803" s="157" t="s">
        <v>408</v>
      </c>
    </row>
    <row r="1804" spans="1:11" s="58" customFormat="1" ht="14.85" customHeight="1" x14ac:dyDescent="0.15">
      <c r="A1804" s="154">
        <v>8822</v>
      </c>
      <c r="B1804" s="155">
        <v>8822</v>
      </c>
      <c r="C1804" s="154">
        <v>30</v>
      </c>
      <c r="D1804" s="156" t="s">
        <v>422</v>
      </c>
      <c r="E1804" s="157" t="s">
        <v>412</v>
      </c>
      <c r="F1804" s="157" t="s">
        <v>416</v>
      </c>
      <c r="G1804" s="158">
        <v>35.35577</v>
      </c>
      <c r="H1804" s="159">
        <v>0</v>
      </c>
      <c r="I1804" s="159">
        <v>0</v>
      </c>
      <c r="J1804" s="158">
        <v>35.35577</v>
      </c>
      <c r="K1804" s="157" t="s">
        <v>411</v>
      </c>
    </row>
    <row r="1805" spans="1:11" s="58" customFormat="1" ht="14.85" customHeight="1" x14ac:dyDescent="0.15">
      <c r="A1805" s="154">
        <v>8822</v>
      </c>
      <c r="B1805" s="155">
        <v>8822</v>
      </c>
      <c r="C1805" s="154">
        <v>30</v>
      </c>
      <c r="D1805" s="156" t="s">
        <v>422</v>
      </c>
      <c r="E1805" s="157" t="s">
        <v>412</v>
      </c>
      <c r="F1805" s="157" t="s">
        <v>416</v>
      </c>
      <c r="G1805" s="158">
        <v>14.65648</v>
      </c>
      <c r="H1805" s="159">
        <v>0</v>
      </c>
      <c r="I1805" s="159">
        <v>0</v>
      </c>
      <c r="J1805" s="158">
        <v>14.65648</v>
      </c>
      <c r="K1805" s="157" t="s">
        <v>408</v>
      </c>
    </row>
    <row r="1806" spans="1:11" s="58" customFormat="1" ht="14.85" customHeight="1" x14ac:dyDescent="0.15">
      <c r="A1806" s="154">
        <v>8822</v>
      </c>
      <c r="B1806" s="155">
        <v>8822</v>
      </c>
      <c r="C1806" s="154">
        <v>30</v>
      </c>
      <c r="D1806" s="156" t="s">
        <v>422</v>
      </c>
      <c r="E1806" s="157" t="s">
        <v>417</v>
      </c>
      <c r="F1806" s="157" t="s">
        <v>418</v>
      </c>
      <c r="G1806" s="158">
        <v>5.5770799999999996</v>
      </c>
      <c r="H1806" s="159">
        <v>2</v>
      </c>
      <c r="I1806" s="159">
        <v>3</v>
      </c>
      <c r="J1806" s="158">
        <v>9.9210999999999991</v>
      </c>
      <c r="K1806" s="157" t="s">
        <v>411</v>
      </c>
    </row>
    <row r="1807" spans="1:11" s="58" customFormat="1" ht="14.85" customHeight="1" x14ac:dyDescent="0.15">
      <c r="A1807" s="154">
        <v>8822</v>
      </c>
      <c r="B1807" s="155">
        <v>8822</v>
      </c>
      <c r="C1807" s="154">
        <v>30</v>
      </c>
      <c r="D1807" s="156" t="s">
        <v>422</v>
      </c>
      <c r="E1807" s="157" t="s">
        <v>417</v>
      </c>
      <c r="F1807" s="157" t="s">
        <v>418</v>
      </c>
      <c r="G1807" s="158">
        <v>7.8247400000000003</v>
      </c>
      <c r="H1807" s="159">
        <v>-1</v>
      </c>
      <c r="I1807" s="159">
        <v>0</v>
      </c>
      <c r="J1807" s="158">
        <v>10.3916</v>
      </c>
      <c r="K1807" s="157" t="s">
        <v>408</v>
      </c>
    </row>
    <row r="1808" spans="1:11" s="58" customFormat="1" ht="14.85" customHeight="1" x14ac:dyDescent="0.15">
      <c r="A1808" s="154">
        <v>8822</v>
      </c>
      <c r="B1808" s="155">
        <v>8822</v>
      </c>
      <c r="C1808" s="154">
        <v>30</v>
      </c>
      <c r="D1808" s="156" t="s">
        <v>422</v>
      </c>
      <c r="E1808" s="157" t="s">
        <v>417</v>
      </c>
      <c r="F1808" s="157" t="s">
        <v>407</v>
      </c>
      <c r="G1808" s="158">
        <v>-11.579050000000001</v>
      </c>
      <c r="H1808" s="159">
        <v>-2</v>
      </c>
      <c r="I1808" s="159">
        <v>0</v>
      </c>
      <c r="J1808" s="158">
        <v>27.575880000000002</v>
      </c>
      <c r="K1808" s="157" t="s">
        <v>411</v>
      </c>
    </row>
    <row r="1809" spans="1:11" s="58" customFormat="1" ht="14.85" customHeight="1" x14ac:dyDescent="0.15">
      <c r="A1809" s="154">
        <v>8822</v>
      </c>
      <c r="B1809" s="155">
        <v>8822</v>
      </c>
      <c r="C1809" s="154">
        <v>30</v>
      </c>
      <c r="D1809" s="156" t="s">
        <v>422</v>
      </c>
      <c r="E1809" s="157" t="s">
        <v>417</v>
      </c>
      <c r="F1809" s="157" t="s">
        <v>407</v>
      </c>
      <c r="G1809" s="158">
        <v>2.32992</v>
      </c>
      <c r="H1809" s="159">
        <v>0</v>
      </c>
      <c r="I1809" s="159">
        <v>0</v>
      </c>
      <c r="J1809" s="158">
        <v>35.186549999999997</v>
      </c>
      <c r="K1809" s="157" t="s">
        <v>408</v>
      </c>
    </row>
    <row r="1810" spans="1:11" s="58" customFormat="1" ht="14.85" customHeight="1" x14ac:dyDescent="0.15">
      <c r="A1810" s="154">
        <v>8822</v>
      </c>
      <c r="B1810" s="155">
        <v>8822</v>
      </c>
      <c r="C1810" s="154">
        <v>30</v>
      </c>
      <c r="D1810" s="156" t="s">
        <v>422</v>
      </c>
      <c r="E1810" s="157" t="s">
        <v>419</v>
      </c>
      <c r="F1810" s="157" t="s">
        <v>414</v>
      </c>
      <c r="G1810" s="158">
        <v>21.529499999999999</v>
      </c>
      <c r="H1810" s="159">
        <v>-4</v>
      </c>
      <c r="I1810" s="159">
        <v>0</v>
      </c>
      <c r="J1810" s="158">
        <v>154.10328000000001</v>
      </c>
      <c r="K1810" s="157" t="s">
        <v>411</v>
      </c>
    </row>
    <row r="1811" spans="1:11" s="58" customFormat="1" ht="14.85" customHeight="1" x14ac:dyDescent="0.15">
      <c r="A1811" s="154">
        <v>8822</v>
      </c>
      <c r="B1811" s="155">
        <v>8822</v>
      </c>
      <c r="C1811" s="154">
        <v>30</v>
      </c>
      <c r="D1811" s="156" t="s">
        <v>422</v>
      </c>
      <c r="E1811" s="157" t="s">
        <v>419</v>
      </c>
      <c r="F1811" s="157" t="s">
        <v>414</v>
      </c>
      <c r="G1811" s="158">
        <v>65.286590000000004</v>
      </c>
      <c r="H1811" s="159">
        <v>-1</v>
      </c>
      <c r="I1811" s="159">
        <v>0</v>
      </c>
      <c r="J1811" s="158">
        <v>207.15396000000001</v>
      </c>
      <c r="K1811" s="157" t="s">
        <v>408</v>
      </c>
    </row>
    <row r="1812" spans="1:11" s="58" customFormat="1" ht="14.85" customHeight="1" x14ac:dyDescent="0.15">
      <c r="A1812" s="154">
        <v>8840</v>
      </c>
      <c r="B1812" s="155">
        <v>8840</v>
      </c>
      <c r="C1812" s="154">
        <v>30</v>
      </c>
      <c r="D1812" s="156" t="s">
        <v>422</v>
      </c>
      <c r="E1812" s="157" t="s">
        <v>412</v>
      </c>
      <c r="F1812" s="157" t="s">
        <v>407</v>
      </c>
      <c r="G1812" s="158">
        <v>-8.3331099999999996</v>
      </c>
      <c r="H1812" s="159">
        <v>-2</v>
      </c>
      <c r="I1812" s="159">
        <v>0</v>
      </c>
      <c r="J1812" s="158">
        <v>4.6999999999999999E-4</v>
      </c>
      <c r="K1812" s="157" t="s">
        <v>411</v>
      </c>
    </row>
    <row r="1813" spans="1:11" s="58" customFormat="1" ht="14.85" customHeight="1" x14ac:dyDescent="0.15">
      <c r="A1813" s="154">
        <v>8840</v>
      </c>
      <c r="B1813" s="155">
        <v>8840</v>
      </c>
      <c r="C1813" s="154">
        <v>30</v>
      </c>
      <c r="D1813" s="156" t="s">
        <v>422</v>
      </c>
      <c r="E1813" s="157" t="s">
        <v>412</v>
      </c>
      <c r="F1813" s="157" t="s">
        <v>407</v>
      </c>
      <c r="G1813" s="158">
        <v>-57.343170000000001</v>
      </c>
      <c r="H1813" s="159">
        <v>-14</v>
      </c>
      <c r="I1813" s="159">
        <v>2</v>
      </c>
      <c r="J1813" s="158">
        <v>5.7371100000000004</v>
      </c>
      <c r="K1813" s="157" t="s">
        <v>408</v>
      </c>
    </row>
    <row r="1814" spans="1:11" s="58" customFormat="1" ht="14.85" customHeight="1" x14ac:dyDescent="0.15">
      <c r="A1814" s="154">
        <v>8840</v>
      </c>
      <c r="B1814" s="155">
        <v>8840</v>
      </c>
      <c r="C1814" s="154">
        <v>30</v>
      </c>
      <c r="D1814" s="156" t="s">
        <v>422</v>
      </c>
      <c r="E1814" s="157" t="s">
        <v>412</v>
      </c>
      <c r="F1814" s="157" t="s">
        <v>413</v>
      </c>
      <c r="G1814" s="158">
        <v>314.21672999999998</v>
      </c>
      <c r="H1814" s="159">
        <v>5</v>
      </c>
      <c r="I1814" s="159">
        <v>6</v>
      </c>
      <c r="J1814" s="158">
        <v>575.69529999999997</v>
      </c>
      <c r="K1814" s="157" t="s">
        <v>408</v>
      </c>
    </row>
    <row r="1815" spans="1:11" s="58" customFormat="1" ht="14.85" customHeight="1" x14ac:dyDescent="0.15">
      <c r="A1815" s="154">
        <v>8840</v>
      </c>
      <c r="B1815" s="155">
        <v>8840</v>
      </c>
      <c r="C1815" s="154">
        <v>30</v>
      </c>
      <c r="D1815" s="156" t="s">
        <v>422</v>
      </c>
      <c r="E1815" s="157" t="s">
        <v>412</v>
      </c>
      <c r="F1815" s="157" t="s">
        <v>414</v>
      </c>
      <c r="G1815" s="158">
        <v>-26.261710000000001</v>
      </c>
      <c r="H1815" s="159">
        <v>-8</v>
      </c>
      <c r="I1815" s="159">
        <v>4</v>
      </c>
      <c r="J1815" s="158">
        <v>51.86233</v>
      </c>
      <c r="K1815" s="157" t="s">
        <v>411</v>
      </c>
    </row>
    <row r="1816" spans="1:11" s="58" customFormat="1" ht="14.85" customHeight="1" x14ac:dyDescent="0.15">
      <c r="A1816" s="154">
        <v>8840</v>
      </c>
      <c r="B1816" s="155">
        <v>8840</v>
      </c>
      <c r="C1816" s="154">
        <v>30</v>
      </c>
      <c r="D1816" s="156" t="s">
        <v>422</v>
      </c>
      <c r="E1816" s="157" t="s">
        <v>412</v>
      </c>
      <c r="F1816" s="157" t="s">
        <v>414</v>
      </c>
      <c r="G1816" s="158">
        <v>0.94416999999999995</v>
      </c>
      <c r="H1816" s="159">
        <v>-4</v>
      </c>
      <c r="I1816" s="159">
        <v>0</v>
      </c>
      <c r="J1816" s="158">
        <v>101.137</v>
      </c>
      <c r="K1816" s="157" t="s">
        <v>408</v>
      </c>
    </row>
    <row r="1817" spans="1:11" s="58" customFormat="1" ht="14.85" customHeight="1" x14ac:dyDescent="0.15">
      <c r="A1817" s="154">
        <v>8840</v>
      </c>
      <c r="B1817" s="155">
        <v>8840</v>
      </c>
      <c r="C1817" s="154">
        <v>30</v>
      </c>
      <c r="D1817" s="156" t="s">
        <v>422</v>
      </c>
      <c r="E1817" s="157" t="s">
        <v>412</v>
      </c>
      <c r="F1817" s="157" t="s">
        <v>415</v>
      </c>
      <c r="G1817" s="158">
        <v>4.74</v>
      </c>
      <c r="H1817" s="159">
        <v>0</v>
      </c>
      <c r="I1817" s="159">
        <v>0</v>
      </c>
      <c r="J1817" s="158">
        <v>4.9400000000000004</v>
      </c>
      <c r="K1817" s="157" t="s">
        <v>411</v>
      </c>
    </row>
    <row r="1818" spans="1:11" s="58" customFormat="1" ht="14.85" customHeight="1" x14ac:dyDescent="0.15">
      <c r="A1818" s="154">
        <v>8840</v>
      </c>
      <c r="B1818" s="155">
        <v>8840</v>
      </c>
      <c r="C1818" s="154">
        <v>30</v>
      </c>
      <c r="D1818" s="156" t="s">
        <v>422</v>
      </c>
      <c r="E1818" s="157" t="s">
        <v>412</v>
      </c>
      <c r="F1818" s="157" t="s">
        <v>415</v>
      </c>
      <c r="G1818" s="158">
        <v>33.42</v>
      </c>
      <c r="H1818" s="159">
        <v>0</v>
      </c>
      <c r="I1818" s="159">
        <v>0</v>
      </c>
      <c r="J1818" s="158">
        <v>61.94</v>
      </c>
      <c r="K1818" s="157" t="s">
        <v>408</v>
      </c>
    </row>
    <row r="1819" spans="1:11" s="58" customFormat="1" ht="14.85" customHeight="1" x14ac:dyDescent="0.15">
      <c r="A1819" s="154">
        <v>8840</v>
      </c>
      <c r="B1819" s="155">
        <v>8840</v>
      </c>
      <c r="C1819" s="154">
        <v>30</v>
      </c>
      <c r="D1819" s="156" t="s">
        <v>422</v>
      </c>
      <c r="E1819" s="157" t="s">
        <v>412</v>
      </c>
      <c r="F1819" s="157" t="s">
        <v>416</v>
      </c>
      <c r="G1819" s="158">
        <v>32.716520000000003</v>
      </c>
      <c r="H1819" s="159">
        <v>-2</v>
      </c>
      <c r="I1819" s="159">
        <v>0</v>
      </c>
      <c r="J1819" s="158">
        <v>46.287170000000003</v>
      </c>
      <c r="K1819" s="157" t="s">
        <v>411</v>
      </c>
    </row>
    <row r="1820" spans="1:11" s="58" customFormat="1" ht="14.85" customHeight="1" x14ac:dyDescent="0.15">
      <c r="A1820" s="154">
        <v>8840</v>
      </c>
      <c r="B1820" s="155">
        <v>8840</v>
      </c>
      <c r="C1820" s="154">
        <v>30</v>
      </c>
      <c r="D1820" s="156" t="s">
        <v>422</v>
      </c>
      <c r="E1820" s="157" t="s">
        <v>412</v>
      </c>
      <c r="F1820" s="157" t="s">
        <v>416</v>
      </c>
      <c r="G1820" s="158">
        <v>-44.282359999999997</v>
      </c>
      <c r="H1820" s="159">
        <v>-2</v>
      </c>
      <c r="I1820" s="159">
        <v>0</v>
      </c>
      <c r="J1820" s="158">
        <v>26.471889999999998</v>
      </c>
      <c r="K1820" s="157" t="s">
        <v>408</v>
      </c>
    </row>
    <row r="1821" spans="1:11" s="58" customFormat="1" ht="14.85" customHeight="1" x14ac:dyDescent="0.15">
      <c r="A1821" s="154">
        <v>8840</v>
      </c>
      <c r="B1821" s="155">
        <v>8840</v>
      </c>
      <c r="C1821" s="154">
        <v>30</v>
      </c>
      <c r="D1821" s="156" t="s">
        <v>422</v>
      </c>
      <c r="E1821" s="157" t="s">
        <v>417</v>
      </c>
      <c r="F1821" s="157" t="s">
        <v>418</v>
      </c>
      <c r="G1821" s="158">
        <v>-0.34339999999999998</v>
      </c>
      <c r="H1821" s="159">
        <v>0</v>
      </c>
      <c r="I1821" s="159">
        <v>0</v>
      </c>
      <c r="J1821" s="158">
        <v>2.6566000000000001</v>
      </c>
      <c r="K1821" s="157" t="s">
        <v>411</v>
      </c>
    </row>
    <row r="1822" spans="1:11" s="58" customFormat="1" ht="14.85" customHeight="1" x14ac:dyDescent="0.15">
      <c r="A1822" s="154">
        <v>8840</v>
      </c>
      <c r="B1822" s="155">
        <v>8840</v>
      </c>
      <c r="C1822" s="154">
        <v>30</v>
      </c>
      <c r="D1822" s="156" t="s">
        <v>422</v>
      </c>
      <c r="E1822" s="157" t="s">
        <v>417</v>
      </c>
      <c r="F1822" s="157" t="s">
        <v>418</v>
      </c>
      <c r="G1822" s="158">
        <v>110.28737</v>
      </c>
      <c r="H1822" s="159">
        <v>1</v>
      </c>
      <c r="I1822" s="159">
        <v>2</v>
      </c>
      <c r="J1822" s="158">
        <v>114.68165</v>
      </c>
      <c r="K1822" s="157" t="s">
        <v>408</v>
      </c>
    </row>
    <row r="1823" spans="1:11" s="58" customFormat="1" ht="14.85" customHeight="1" x14ac:dyDescent="0.15">
      <c r="A1823" s="154">
        <v>8840</v>
      </c>
      <c r="B1823" s="155">
        <v>8840</v>
      </c>
      <c r="C1823" s="154">
        <v>30</v>
      </c>
      <c r="D1823" s="156" t="s">
        <v>422</v>
      </c>
      <c r="E1823" s="157" t="s">
        <v>417</v>
      </c>
      <c r="F1823" s="157" t="s">
        <v>407</v>
      </c>
      <c r="G1823" s="158">
        <v>1.0030600000000001</v>
      </c>
      <c r="H1823" s="159">
        <v>-2</v>
      </c>
      <c r="I1823" s="159">
        <v>0</v>
      </c>
      <c r="J1823" s="158">
        <v>2.3362500000000002</v>
      </c>
      <c r="K1823" s="157" t="s">
        <v>411</v>
      </c>
    </row>
    <row r="1824" spans="1:11" s="58" customFormat="1" ht="14.85" customHeight="1" x14ac:dyDescent="0.15">
      <c r="A1824" s="154">
        <v>8840</v>
      </c>
      <c r="B1824" s="155">
        <v>8840</v>
      </c>
      <c r="C1824" s="154">
        <v>30</v>
      </c>
      <c r="D1824" s="156" t="s">
        <v>422</v>
      </c>
      <c r="E1824" s="157" t="s">
        <v>417</v>
      </c>
      <c r="F1824" s="157" t="s">
        <v>407</v>
      </c>
      <c r="G1824" s="158">
        <v>-85.222269999999995</v>
      </c>
      <c r="H1824" s="159">
        <v>-3</v>
      </c>
      <c r="I1824" s="159">
        <v>0</v>
      </c>
      <c r="J1824" s="158">
        <v>17.32377</v>
      </c>
      <c r="K1824" s="157" t="s">
        <v>408</v>
      </c>
    </row>
    <row r="1825" spans="1:11" s="58" customFormat="1" ht="14.85" customHeight="1" x14ac:dyDescent="0.15">
      <c r="A1825" s="154">
        <v>8840</v>
      </c>
      <c r="B1825" s="155">
        <v>8840</v>
      </c>
      <c r="C1825" s="154">
        <v>30</v>
      </c>
      <c r="D1825" s="156" t="s">
        <v>422</v>
      </c>
      <c r="E1825" s="157" t="s">
        <v>419</v>
      </c>
      <c r="F1825" s="157" t="s">
        <v>414</v>
      </c>
      <c r="G1825" s="158">
        <v>-49.634619999999998</v>
      </c>
      <c r="H1825" s="159">
        <v>-2</v>
      </c>
      <c r="I1825" s="159">
        <v>0</v>
      </c>
      <c r="J1825" s="158">
        <v>163.81636</v>
      </c>
      <c r="K1825" s="157" t="s">
        <v>411</v>
      </c>
    </row>
    <row r="1826" spans="1:11" s="58" customFormat="1" ht="14.85" customHeight="1" x14ac:dyDescent="0.15">
      <c r="A1826" s="154">
        <v>8840</v>
      </c>
      <c r="B1826" s="155">
        <v>8840</v>
      </c>
      <c r="C1826" s="154">
        <v>30</v>
      </c>
      <c r="D1826" s="156" t="s">
        <v>422</v>
      </c>
      <c r="E1826" s="157" t="s">
        <v>419</v>
      </c>
      <c r="F1826" s="157" t="s">
        <v>414</v>
      </c>
      <c r="G1826" s="158">
        <v>-19.31934</v>
      </c>
      <c r="H1826" s="159">
        <v>0</v>
      </c>
      <c r="I1826" s="159">
        <v>0</v>
      </c>
      <c r="J1826" s="158">
        <v>245.83707999999999</v>
      </c>
      <c r="K1826" s="157" t="s">
        <v>408</v>
      </c>
    </row>
    <row r="1827" spans="1:11" s="58" customFormat="1" ht="14.85" customHeight="1" x14ac:dyDescent="0.15">
      <c r="A1827" s="154">
        <v>8862</v>
      </c>
      <c r="B1827" s="155">
        <v>8862</v>
      </c>
      <c r="C1827" s="154">
        <v>30</v>
      </c>
      <c r="D1827" s="156" t="s">
        <v>422</v>
      </c>
      <c r="E1827" s="157" t="s">
        <v>412</v>
      </c>
      <c r="F1827" s="157" t="s">
        <v>407</v>
      </c>
      <c r="G1827" s="158">
        <v>3.33907</v>
      </c>
      <c r="H1827" s="159">
        <v>-3</v>
      </c>
      <c r="I1827" s="159">
        <v>0</v>
      </c>
      <c r="J1827" s="158">
        <v>14.882820000000001</v>
      </c>
      <c r="K1827" s="157" t="s">
        <v>411</v>
      </c>
    </row>
    <row r="1828" spans="1:11" s="58" customFormat="1" ht="14.85" customHeight="1" x14ac:dyDescent="0.15">
      <c r="A1828" s="154">
        <v>8862</v>
      </c>
      <c r="B1828" s="155">
        <v>8862</v>
      </c>
      <c r="C1828" s="154">
        <v>30</v>
      </c>
      <c r="D1828" s="156" t="s">
        <v>422</v>
      </c>
      <c r="E1828" s="157" t="s">
        <v>412</v>
      </c>
      <c r="F1828" s="157" t="s">
        <v>407</v>
      </c>
      <c r="G1828" s="158">
        <v>-3.0605699999999998</v>
      </c>
      <c r="H1828" s="159">
        <v>-1</v>
      </c>
      <c r="I1828" s="159">
        <v>0</v>
      </c>
      <c r="J1828" s="158">
        <v>0.10508000000000001</v>
      </c>
      <c r="K1828" s="157" t="s">
        <v>408</v>
      </c>
    </row>
    <row r="1829" spans="1:11" s="58" customFormat="1" ht="14.85" customHeight="1" x14ac:dyDescent="0.15">
      <c r="A1829" s="154">
        <v>8862</v>
      </c>
      <c r="B1829" s="155">
        <v>8862</v>
      </c>
      <c r="C1829" s="154">
        <v>30</v>
      </c>
      <c r="D1829" s="156" t="s">
        <v>422</v>
      </c>
      <c r="E1829" s="157" t="s">
        <v>412</v>
      </c>
      <c r="F1829" s="157" t="s">
        <v>413</v>
      </c>
      <c r="G1829" s="158">
        <v>58.641300000000001</v>
      </c>
      <c r="H1829" s="159">
        <v>5</v>
      </c>
      <c r="I1829" s="159">
        <v>6</v>
      </c>
      <c r="J1829" s="158">
        <v>134.5805</v>
      </c>
      <c r="K1829" s="157" t="s">
        <v>408</v>
      </c>
    </row>
    <row r="1830" spans="1:11" s="58" customFormat="1" ht="14.85" customHeight="1" x14ac:dyDescent="0.15">
      <c r="A1830" s="154">
        <v>8862</v>
      </c>
      <c r="B1830" s="155">
        <v>8862</v>
      </c>
      <c r="C1830" s="154">
        <v>30</v>
      </c>
      <c r="D1830" s="156" t="s">
        <v>422</v>
      </c>
      <c r="E1830" s="157" t="s">
        <v>412</v>
      </c>
      <c r="F1830" s="157" t="s">
        <v>414</v>
      </c>
      <c r="G1830" s="158">
        <v>4.7359299999999998</v>
      </c>
      <c r="H1830" s="159">
        <v>2</v>
      </c>
      <c r="I1830" s="159">
        <v>5</v>
      </c>
      <c r="J1830" s="158">
        <v>87.025710000000004</v>
      </c>
      <c r="K1830" s="157" t="s">
        <v>411</v>
      </c>
    </row>
    <row r="1831" spans="1:11" s="58" customFormat="1" ht="14.85" customHeight="1" x14ac:dyDescent="0.15">
      <c r="A1831" s="154">
        <v>8862</v>
      </c>
      <c r="B1831" s="155">
        <v>8862</v>
      </c>
      <c r="C1831" s="154">
        <v>30</v>
      </c>
      <c r="D1831" s="156" t="s">
        <v>422</v>
      </c>
      <c r="E1831" s="157" t="s">
        <v>412</v>
      </c>
      <c r="F1831" s="157" t="s">
        <v>414</v>
      </c>
      <c r="G1831" s="158">
        <v>-22.31973</v>
      </c>
      <c r="H1831" s="159">
        <v>1</v>
      </c>
      <c r="I1831" s="159">
        <v>2</v>
      </c>
      <c r="J1831" s="158">
        <v>35.883380000000002</v>
      </c>
      <c r="K1831" s="157" t="s">
        <v>408</v>
      </c>
    </row>
    <row r="1832" spans="1:11" s="58" customFormat="1" ht="14.85" customHeight="1" x14ac:dyDescent="0.15">
      <c r="A1832" s="154">
        <v>8862</v>
      </c>
      <c r="B1832" s="155">
        <v>8862</v>
      </c>
      <c r="C1832" s="154">
        <v>30</v>
      </c>
      <c r="D1832" s="156" t="s">
        <v>422</v>
      </c>
      <c r="E1832" s="157" t="s">
        <v>412</v>
      </c>
      <c r="F1832" s="157" t="s">
        <v>415</v>
      </c>
      <c r="G1832" s="158">
        <v>0.18</v>
      </c>
      <c r="H1832" s="159">
        <v>0</v>
      </c>
      <c r="I1832" s="159">
        <v>0</v>
      </c>
      <c r="J1832" s="158">
        <v>0.18</v>
      </c>
      <c r="K1832" s="157" t="s">
        <v>411</v>
      </c>
    </row>
    <row r="1833" spans="1:11" s="58" customFormat="1" ht="14.85" customHeight="1" x14ac:dyDescent="0.15">
      <c r="A1833" s="154">
        <v>8862</v>
      </c>
      <c r="B1833" s="155">
        <v>8862</v>
      </c>
      <c r="C1833" s="154">
        <v>30</v>
      </c>
      <c r="D1833" s="156" t="s">
        <v>422</v>
      </c>
      <c r="E1833" s="157" t="s">
        <v>412</v>
      </c>
      <c r="F1833" s="157" t="s">
        <v>415</v>
      </c>
      <c r="G1833" s="158">
        <v>0.18</v>
      </c>
      <c r="H1833" s="159">
        <v>0</v>
      </c>
      <c r="I1833" s="159">
        <v>0</v>
      </c>
      <c r="J1833" s="158">
        <v>0.18</v>
      </c>
      <c r="K1833" s="157" t="s">
        <v>408</v>
      </c>
    </row>
    <row r="1834" spans="1:11" s="58" customFormat="1" ht="14.85" customHeight="1" x14ac:dyDescent="0.15">
      <c r="A1834" s="154">
        <v>8862</v>
      </c>
      <c r="B1834" s="155">
        <v>8862</v>
      </c>
      <c r="C1834" s="154">
        <v>30</v>
      </c>
      <c r="D1834" s="156" t="s">
        <v>422</v>
      </c>
      <c r="E1834" s="157" t="s">
        <v>412</v>
      </c>
      <c r="F1834" s="157" t="s">
        <v>416</v>
      </c>
      <c r="G1834" s="158">
        <v>42.88129</v>
      </c>
      <c r="H1834" s="159">
        <v>-1</v>
      </c>
      <c r="I1834" s="159">
        <v>2</v>
      </c>
      <c r="J1834" s="158">
        <v>47.988500000000002</v>
      </c>
      <c r="K1834" s="157" t="s">
        <v>411</v>
      </c>
    </row>
    <row r="1835" spans="1:11" s="58" customFormat="1" ht="14.85" customHeight="1" x14ac:dyDescent="0.15">
      <c r="A1835" s="154">
        <v>8862</v>
      </c>
      <c r="B1835" s="155">
        <v>8862</v>
      </c>
      <c r="C1835" s="154">
        <v>30</v>
      </c>
      <c r="D1835" s="156" t="s">
        <v>422</v>
      </c>
      <c r="E1835" s="157" t="s">
        <v>412</v>
      </c>
      <c r="F1835" s="157" t="s">
        <v>416</v>
      </c>
      <c r="G1835" s="158">
        <v>10.334479999999999</v>
      </c>
      <c r="H1835" s="159">
        <v>0</v>
      </c>
      <c r="I1835" s="159">
        <v>1</v>
      </c>
      <c r="J1835" s="158">
        <v>18.71575</v>
      </c>
      <c r="K1835" s="157" t="s">
        <v>408</v>
      </c>
    </row>
    <row r="1836" spans="1:11" s="58" customFormat="1" ht="14.85" customHeight="1" x14ac:dyDescent="0.15">
      <c r="A1836" s="154">
        <v>8862</v>
      </c>
      <c r="B1836" s="155">
        <v>8862</v>
      </c>
      <c r="C1836" s="154">
        <v>30</v>
      </c>
      <c r="D1836" s="156" t="s">
        <v>422</v>
      </c>
      <c r="E1836" s="157" t="s">
        <v>417</v>
      </c>
      <c r="F1836" s="157" t="s">
        <v>418</v>
      </c>
      <c r="G1836" s="158">
        <v>0.80401999999999996</v>
      </c>
      <c r="H1836" s="159">
        <v>0</v>
      </c>
      <c r="I1836" s="159">
        <v>0</v>
      </c>
      <c r="J1836" s="158">
        <v>0.80401999999999996</v>
      </c>
      <c r="K1836" s="157" t="s">
        <v>411</v>
      </c>
    </row>
    <row r="1837" spans="1:11" s="58" customFormat="1" ht="14.85" customHeight="1" x14ac:dyDescent="0.15">
      <c r="A1837" s="154">
        <v>8862</v>
      </c>
      <c r="B1837" s="155">
        <v>8862</v>
      </c>
      <c r="C1837" s="154">
        <v>30</v>
      </c>
      <c r="D1837" s="156" t="s">
        <v>422</v>
      </c>
      <c r="E1837" s="157" t="s">
        <v>417</v>
      </c>
      <c r="F1837" s="157" t="s">
        <v>418</v>
      </c>
      <c r="G1837" s="158">
        <v>-5.3608900000000004</v>
      </c>
      <c r="H1837" s="159">
        <v>-1</v>
      </c>
      <c r="I1837" s="159">
        <v>0</v>
      </c>
      <c r="J1837" s="158">
        <v>1.325</v>
      </c>
      <c r="K1837" s="157" t="s">
        <v>408</v>
      </c>
    </row>
    <row r="1838" spans="1:11" s="58" customFormat="1" ht="14.85" customHeight="1" x14ac:dyDescent="0.15">
      <c r="A1838" s="154">
        <v>8862</v>
      </c>
      <c r="B1838" s="155">
        <v>8862</v>
      </c>
      <c r="C1838" s="154">
        <v>30</v>
      </c>
      <c r="D1838" s="156" t="s">
        <v>422</v>
      </c>
      <c r="E1838" s="157" t="s">
        <v>417</v>
      </c>
      <c r="F1838" s="157" t="s">
        <v>407</v>
      </c>
      <c r="G1838" s="158">
        <v>2.2450000000000001E-2</v>
      </c>
      <c r="H1838" s="159">
        <v>0</v>
      </c>
      <c r="I1838" s="159">
        <v>0</v>
      </c>
      <c r="J1838" s="158">
        <v>2.2450000000000001E-2</v>
      </c>
      <c r="K1838" s="157" t="s">
        <v>411</v>
      </c>
    </row>
    <row r="1839" spans="1:11" s="58" customFormat="1" ht="14.85" customHeight="1" x14ac:dyDescent="0.15">
      <c r="A1839" s="154">
        <v>8862</v>
      </c>
      <c r="B1839" s="155">
        <v>8862</v>
      </c>
      <c r="C1839" s="154">
        <v>30</v>
      </c>
      <c r="D1839" s="156" t="s">
        <v>422</v>
      </c>
      <c r="E1839" s="157" t="s">
        <v>417</v>
      </c>
      <c r="F1839" s="157" t="s">
        <v>407</v>
      </c>
      <c r="G1839" s="158">
        <v>-23.146799999999999</v>
      </c>
      <c r="H1839" s="159">
        <v>0</v>
      </c>
      <c r="I1839" s="159">
        <v>0</v>
      </c>
      <c r="J1839" s="158">
        <v>0</v>
      </c>
      <c r="K1839" s="157" t="s">
        <v>408</v>
      </c>
    </row>
    <row r="1840" spans="1:11" s="58" customFormat="1" ht="14.85" customHeight="1" x14ac:dyDescent="0.15">
      <c r="A1840" s="154">
        <v>8862</v>
      </c>
      <c r="B1840" s="155">
        <v>8862</v>
      </c>
      <c r="C1840" s="154">
        <v>30</v>
      </c>
      <c r="D1840" s="156" t="s">
        <v>422</v>
      </c>
      <c r="E1840" s="157" t="s">
        <v>419</v>
      </c>
      <c r="F1840" s="157" t="s">
        <v>414</v>
      </c>
      <c r="G1840" s="158">
        <v>50.001220000000004</v>
      </c>
      <c r="H1840" s="159">
        <v>5</v>
      </c>
      <c r="I1840" s="159">
        <v>6</v>
      </c>
      <c r="J1840" s="158">
        <v>189.84625</v>
      </c>
      <c r="K1840" s="157" t="s">
        <v>411</v>
      </c>
    </row>
    <row r="1841" spans="1:11" s="58" customFormat="1" ht="14.85" customHeight="1" x14ac:dyDescent="0.15">
      <c r="A1841" s="154">
        <v>8862</v>
      </c>
      <c r="B1841" s="155">
        <v>8862</v>
      </c>
      <c r="C1841" s="154">
        <v>30</v>
      </c>
      <c r="D1841" s="156" t="s">
        <v>422</v>
      </c>
      <c r="E1841" s="157" t="s">
        <v>419</v>
      </c>
      <c r="F1841" s="157" t="s">
        <v>414</v>
      </c>
      <c r="G1841" s="158">
        <v>29.95844</v>
      </c>
      <c r="H1841" s="159">
        <v>1</v>
      </c>
      <c r="I1841" s="159">
        <v>2</v>
      </c>
      <c r="J1841" s="158">
        <v>146.85542000000001</v>
      </c>
      <c r="K1841" s="157" t="s">
        <v>408</v>
      </c>
    </row>
    <row r="1842" spans="1:11" s="58" customFormat="1" ht="14.85" customHeight="1" x14ac:dyDescent="0.15">
      <c r="A1842" s="154">
        <v>10510</v>
      </c>
      <c r="B1842" s="155">
        <v>10510</v>
      </c>
      <c r="C1842" s="154">
        <v>50</v>
      </c>
      <c r="D1842" s="156" t="s">
        <v>383</v>
      </c>
      <c r="E1842" s="157" t="s">
        <v>412</v>
      </c>
      <c r="F1842" s="157" t="s">
        <v>407</v>
      </c>
      <c r="G1842" s="158">
        <v>-10.447850000000001</v>
      </c>
      <c r="H1842" s="159">
        <v>-4</v>
      </c>
      <c r="I1842" s="159">
        <v>4</v>
      </c>
      <c r="J1842" s="158">
        <v>70.350480000000005</v>
      </c>
      <c r="K1842" s="157" t="s">
        <v>411</v>
      </c>
    </row>
    <row r="1843" spans="1:11" s="58" customFormat="1" ht="14.85" customHeight="1" x14ac:dyDescent="0.15">
      <c r="A1843" s="154">
        <v>10510</v>
      </c>
      <c r="B1843" s="155">
        <v>10510</v>
      </c>
      <c r="C1843" s="154">
        <v>50</v>
      </c>
      <c r="D1843" s="156" t="s">
        <v>383</v>
      </c>
      <c r="E1843" s="157" t="s">
        <v>412</v>
      </c>
      <c r="F1843" s="157" t="s">
        <v>407</v>
      </c>
      <c r="G1843" s="158">
        <v>-73.444839999999999</v>
      </c>
      <c r="H1843" s="159">
        <v>-1</v>
      </c>
      <c r="I1843" s="159">
        <v>3</v>
      </c>
      <c r="J1843" s="158">
        <v>73.024119999999996</v>
      </c>
      <c r="K1843" s="157" t="s">
        <v>408</v>
      </c>
    </row>
    <row r="1844" spans="1:11" s="58" customFormat="1" ht="14.85" customHeight="1" x14ac:dyDescent="0.15">
      <c r="A1844" s="154">
        <v>10510</v>
      </c>
      <c r="B1844" s="155">
        <v>10510</v>
      </c>
      <c r="C1844" s="154">
        <v>50</v>
      </c>
      <c r="D1844" s="156" t="s">
        <v>383</v>
      </c>
      <c r="E1844" s="157" t="s">
        <v>412</v>
      </c>
      <c r="F1844" s="157" t="s">
        <v>413</v>
      </c>
      <c r="G1844" s="158">
        <v>475.06092000000001</v>
      </c>
      <c r="H1844" s="159">
        <v>0</v>
      </c>
      <c r="I1844" s="159">
        <v>3</v>
      </c>
      <c r="J1844" s="158">
        <v>1859.38519</v>
      </c>
      <c r="K1844" s="157" t="s">
        <v>408</v>
      </c>
    </row>
    <row r="1845" spans="1:11" s="58" customFormat="1" ht="14.85" customHeight="1" x14ac:dyDescent="0.15">
      <c r="A1845" s="154">
        <v>10510</v>
      </c>
      <c r="B1845" s="155">
        <v>10510</v>
      </c>
      <c r="C1845" s="154">
        <v>50</v>
      </c>
      <c r="D1845" s="156" t="s">
        <v>383</v>
      </c>
      <c r="E1845" s="157" t="s">
        <v>412</v>
      </c>
      <c r="F1845" s="157" t="s">
        <v>414</v>
      </c>
      <c r="G1845" s="158">
        <v>548.64383999999995</v>
      </c>
      <c r="H1845" s="159">
        <v>-3</v>
      </c>
      <c r="I1845" s="159">
        <v>16</v>
      </c>
      <c r="J1845" s="158">
        <v>1239.8943300000001</v>
      </c>
      <c r="K1845" s="157" t="s">
        <v>411</v>
      </c>
    </row>
    <row r="1846" spans="1:11" s="58" customFormat="1" ht="14.85" customHeight="1" x14ac:dyDescent="0.15">
      <c r="A1846" s="154">
        <v>10510</v>
      </c>
      <c r="B1846" s="155">
        <v>10510</v>
      </c>
      <c r="C1846" s="154">
        <v>50</v>
      </c>
      <c r="D1846" s="156" t="s">
        <v>383</v>
      </c>
      <c r="E1846" s="157" t="s">
        <v>412</v>
      </c>
      <c r="F1846" s="157" t="s">
        <v>414</v>
      </c>
      <c r="G1846" s="158">
        <v>27.54729</v>
      </c>
      <c r="H1846" s="159">
        <v>-1</v>
      </c>
      <c r="I1846" s="159">
        <v>2</v>
      </c>
      <c r="J1846" s="158">
        <v>422.40922999999998</v>
      </c>
      <c r="K1846" s="157" t="s">
        <v>408</v>
      </c>
    </row>
    <row r="1847" spans="1:11" s="58" customFormat="1" ht="14.85" customHeight="1" x14ac:dyDescent="0.15">
      <c r="A1847" s="154">
        <v>10510</v>
      </c>
      <c r="B1847" s="155">
        <v>10510</v>
      </c>
      <c r="C1847" s="154">
        <v>50</v>
      </c>
      <c r="D1847" s="156" t="s">
        <v>383</v>
      </c>
      <c r="E1847" s="157" t="s">
        <v>412</v>
      </c>
      <c r="F1847" s="157" t="s">
        <v>415</v>
      </c>
      <c r="G1847" s="158">
        <v>21.2</v>
      </c>
      <c r="H1847" s="159">
        <v>0</v>
      </c>
      <c r="I1847" s="159">
        <v>0</v>
      </c>
      <c r="J1847" s="158">
        <v>21.28</v>
      </c>
      <c r="K1847" s="157" t="s">
        <v>411</v>
      </c>
    </row>
    <row r="1848" spans="1:11" s="58" customFormat="1" ht="14.85" customHeight="1" x14ac:dyDescent="0.15">
      <c r="A1848" s="154">
        <v>10510</v>
      </c>
      <c r="B1848" s="155">
        <v>10510</v>
      </c>
      <c r="C1848" s="154">
        <v>50</v>
      </c>
      <c r="D1848" s="156" t="s">
        <v>383</v>
      </c>
      <c r="E1848" s="157" t="s">
        <v>412</v>
      </c>
      <c r="F1848" s="157" t="s">
        <v>415</v>
      </c>
      <c r="G1848" s="158">
        <v>93.52</v>
      </c>
      <c r="H1848" s="159">
        <v>0</v>
      </c>
      <c r="I1848" s="159">
        <v>0</v>
      </c>
      <c r="J1848" s="158">
        <v>125.84</v>
      </c>
      <c r="K1848" s="157" t="s">
        <v>408</v>
      </c>
    </row>
    <row r="1849" spans="1:11" s="58" customFormat="1" ht="14.85" customHeight="1" x14ac:dyDescent="0.15">
      <c r="A1849" s="154">
        <v>10510</v>
      </c>
      <c r="B1849" s="155">
        <v>10510</v>
      </c>
      <c r="C1849" s="154">
        <v>50</v>
      </c>
      <c r="D1849" s="156" t="s">
        <v>383</v>
      </c>
      <c r="E1849" s="157" t="s">
        <v>412</v>
      </c>
      <c r="F1849" s="157" t="s">
        <v>416</v>
      </c>
      <c r="G1849" s="158">
        <v>18.936540000000001</v>
      </c>
      <c r="H1849" s="159">
        <v>-2</v>
      </c>
      <c r="I1849" s="159">
        <v>1</v>
      </c>
      <c r="J1849" s="158">
        <v>66.518379999999993</v>
      </c>
      <c r="K1849" s="157" t="s">
        <v>411</v>
      </c>
    </row>
    <row r="1850" spans="1:11" s="58" customFormat="1" ht="14.85" customHeight="1" x14ac:dyDescent="0.15">
      <c r="A1850" s="154">
        <v>10510</v>
      </c>
      <c r="B1850" s="155">
        <v>10510</v>
      </c>
      <c r="C1850" s="154">
        <v>50</v>
      </c>
      <c r="D1850" s="156" t="s">
        <v>383</v>
      </c>
      <c r="E1850" s="157" t="s">
        <v>412</v>
      </c>
      <c r="F1850" s="157" t="s">
        <v>416</v>
      </c>
      <c r="G1850" s="158">
        <v>13.097429999999999</v>
      </c>
      <c r="H1850" s="159">
        <v>-2</v>
      </c>
      <c r="I1850" s="159">
        <v>0</v>
      </c>
      <c r="J1850" s="158">
        <v>22.017050000000001</v>
      </c>
      <c r="K1850" s="157" t="s">
        <v>408</v>
      </c>
    </row>
    <row r="1851" spans="1:11" s="58" customFormat="1" ht="14.85" customHeight="1" x14ac:dyDescent="0.15">
      <c r="A1851" s="154">
        <v>10510</v>
      </c>
      <c r="B1851" s="155">
        <v>10510</v>
      </c>
      <c r="C1851" s="154">
        <v>50</v>
      </c>
      <c r="D1851" s="156" t="s">
        <v>383</v>
      </c>
      <c r="E1851" s="157" t="s">
        <v>417</v>
      </c>
      <c r="F1851" s="157" t="s">
        <v>418</v>
      </c>
      <c r="G1851" s="158">
        <v>422.83989000000003</v>
      </c>
      <c r="H1851" s="159">
        <v>1</v>
      </c>
      <c r="I1851" s="159">
        <v>2</v>
      </c>
      <c r="J1851" s="158">
        <v>454.04169999999999</v>
      </c>
      <c r="K1851" s="157" t="s">
        <v>411</v>
      </c>
    </row>
    <row r="1852" spans="1:11" s="58" customFormat="1" ht="14.85" customHeight="1" x14ac:dyDescent="0.15">
      <c r="A1852" s="154">
        <v>10510</v>
      </c>
      <c r="B1852" s="155">
        <v>10510</v>
      </c>
      <c r="C1852" s="154">
        <v>50</v>
      </c>
      <c r="D1852" s="156" t="s">
        <v>383</v>
      </c>
      <c r="E1852" s="157" t="s">
        <v>417</v>
      </c>
      <c r="F1852" s="157" t="s">
        <v>418</v>
      </c>
      <c r="G1852" s="158">
        <v>5505.4060799999997</v>
      </c>
      <c r="H1852" s="159">
        <v>8</v>
      </c>
      <c r="I1852" s="159">
        <v>8</v>
      </c>
      <c r="J1852" s="158">
        <v>5554.5460800000001</v>
      </c>
      <c r="K1852" s="157" t="s">
        <v>408</v>
      </c>
    </row>
    <row r="1853" spans="1:11" s="58" customFormat="1" ht="14.85" customHeight="1" x14ac:dyDescent="0.15">
      <c r="A1853" s="154">
        <v>10510</v>
      </c>
      <c r="B1853" s="155">
        <v>10510</v>
      </c>
      <c r="C1853" s="154">
        <v>50</v>
      </c>
      <c r="D1853" s="156" t="s">
        <v>383</v>
      </c>
      <c r="E1853" s="157" t="s">
        <v>417</v>
      </c>
      <c r="F1853" s="157" t="s">
        <v>407</v>
      </c>
      <c r="G1853" s="158">
        <v>-9.0249600000000001</v>
      </c>
      <c r="H1853" s="159">
        <v>-4</v>
      </c>
      <c r="I1853" s="159">
        <v>0</v>
      </c>
      <c r="J1853" s="158">
        <v>10.75178</v>
      </c>
      <c r="K1853" s="157" t="s">
        <v>411</v>
      </c>
    </row>
    <row r="1854" spans="1:11" s="58" customFormat="1" ht="14.85" customHeight="1" x14ac:dyDescent="0.15">
      <c r="A1854" s="154">
        <v>10510</v>
      </c>
      <c r="B1854" s="155">
        <v>10510</v>
      </c>
      <c r="C1854" s="154">
        <v>50</v>
      </c>
      <c r="D1854" s="156" t="s">
        <v>383</v>
      </c>
      <c r="E1854" s="157" t="s">
        <v>417</v>
      </c>
      <c r="F1854" s="157" t="s">
        <v>407</v>
      </c>
      <c r="G1854" s="158">
        <v>-12.974159999999999</v>
      </c>
      <c r="H1854" s="159">
        <v>-1</v>
      </c>
      <c r="I1854" s="159">
        <v>0</v>
      </c>
      <c r="J1854" s="158">
        <v>67.609089999999995</v>
      </c>
      <c r="K1854" s="157" t="s">
        <v>408</v>
      </c>
    </row>
    <row r="1855" spans="1:11" s="58" customFormat="1" ht="14.85" customHeight="1" x14ac:dyDescent="0.15">
      <c r="A1855" s="154">
        <v>10510</v>
      </c>
      <c r="B1855" s="155">
        <v>10510</v>
      </c>
      <c r="C1855" s="154">
        <v>50</v>
      </c>
      <c r="D1855" s="156" t="s">
        <v>383</v>
      </c>
      <c r="E1855" s="157" t="s">
        <v>419</v>
      </c>
      <c r="F1855" s="157" t="s">
        <v>414</v>
      </c>
      <c r="G1855" s="158">
        <v>-81.600359999999995</v>
      </c>
      <c r="H1855" s="159">
        <v>-8</v>
      </c>
      <c r="I1855" s="159">
        <v>0</v>
      </c>
      <c r="J1855" s="158">
        <v>516.11599000000001</v>
      </c>
      <c r="K1855" s="157" t="s">
        <v>411</v>
      </c>
    </row>
    <row r="1856" spans="1:11" s="58" customFormat="1" ht="14.85" customHeight="1" x14ac:dyDescent="0.15">
      <c r="A1856" s="154">
        <v>10510</v>
      </c>
      <c r="B1856" s="155">
        <v>10510</v>
      </c>
      <c r="C1856" s="154">
        <v>50</v>
      </c>
      <c r="D1856" s="156" t="s">
        <v>383</v>
      </c>
      <c r="E1856" s="157" t="s">
        <v>419</v>
      </c>
      <c r="F1856" s="157" t="s">
        <v>414</v>
      </c>
      <c r="G1856" s="158">
        <v>-21.894480000000001</v>
      </c>
      <c r="H1856" s="159">
        <v>-5</v>
      </c>
      <c r="I1856" s="159">
        <v>0</v>
      </c>
      <c r="J1856" s="158">
        <v>322.10460999999998</v>
      </c>
      <c r="K1856" s="157" t="s">
        <v>408</v>
      </c>
    </row>
    <row r="1857" spans="1:11" s="58" customFormat="1" ht="14.85" customHeight="1" x14ac:dyDescent="0.15">
      <c r="A1857" s="154">
        <v>10512</v>
      </c>
      <c r="B1857" s="155">
        <v>10512</v>
      </c>
      <c r="C1857" s="154">
        <v>50</v>
      </c>
      <c r="D1857" s="156" t="s">
        <v>383</v>
      </c>
      <c r="E1857" s="157" t="s">
        <v>412</v>
      </c>
      <c r="F1857" s="157" t="s">
        <v>407</v>
      </c>
      <c r="G1857" s="158">
        <v>-12.757</v>
      </c>
      <c r="H1857" s="159">
        <v>-8</v>
      </c>
      <c r="I1857" s="159">
        <v>0</v>
      </c>
      <c r="J1857" s="158">
        <v>2.2030000000000001E-2</v>
      </c>
      <c r="K1857" s="157" t="s">
        <v>411</v>
      </c>
    </row>
    <row r="1858" spans="1:11" s="58" customFormat="1" ht="14.85" customHeight="1" x14ac:dyDescent="0.15">
      <c r="A1858" s="154">
        <v>10512</v>
      </c>
      <c r="B1858" s="155">
        <v>10512</v>
      </c>
      <c r="C1858" s="154">
        <v>50</v>
      </c>
      <c r="D1858" s="156" t="s">
        <v>383</v>
      </c>
      <c r="E1858" s="157" t="s">
        <v>412</v>
      </c>
      <c r="F1858" s="157" t="s">
        <v>407</v>
      </c>
      <c r="G1858" s="158">
        <v>-339.81231000000002</v>
      </c>
      <c r="H1858" s="159">
        <v>-8</v>
      </c>
      <c r="I1858" s="159">
        <v>1</v>
      </c>
      <c r="J1858" s="158">
        <v>74.534379999999999</v>
      </c>
      <c r="K1858" s="157" t="s">
        <v>408</v>
      </c>
    </row>
    <row r="1859" spans="1:11" s="58" customFormat="1" ht="14.85" customHeight="1" x14ac:dyDescent="0.15">
      <c r="A1859" s="154">
        <v>10512</v>
      </c>
      <c r="B1859" s="155">
        <v>10512</v>
      </c>
      <c r="C1859" s="154">
        <v>50</v>
      </c>
      <c r="D1859" s="156" t="s">
        <v>383</v>
      </c>
      <c r="E1859" s="157" t="s">
        <v>412</v>
      </c>
      <c r="F1859" s="157" t="s">
        <v>413</v>
      </c>
      <c r="G1859" s="158">
        <v>571.01482999999996</v>
      </c>
      <c r="H1859" s="159">
        <v>5</v>
      </c>
      <c r="I1859" s="159">
        <v>6</v>
      </c>
      <c r="J1859" s="158">
        <v>1457.9176399999999</v>
      </c>
      <c r="K1859" s="157" t="s">
        <v>408</v>
      </c>
    </row>
    <row r="1860" spans="1:11" s="58" customFormat="1" ht="14.85" customHeight="1" x14ac:dyDescent="0.15">
      <c r="A1860" s="154">
        <v>10512</v>
      </c>
      <c r="B1860" s="155">
        <v>10512</v>
      </c>
      <c r="C1860" s="154">
        <v>50</v>
      </c>
      <c r="D1860" s="156" t="s">
        <v>383</v>
      </c>
      <c r="E1860" s="157" t="s">
        <v>412</v>
      </c>
      <c r="F1860" s="157" t="s">
        <v>414</v>
      </c>
      <c r="G1860" s="158">
        <v>-106.9298</v>
      </c>
      <c r="H1860" s="159">
        <v>-4</v>
      </c>
      <c r="I1860" s="159">
        <v>4</v>
      </c>
      <c r="J1860" s="158">
        <v>268.16408999999999</v>
      </c>
      <c r="K1860" s="157" t="s">
        <v>411</v>
      </c>
    </row>
    <row r="1861" spans="1:11" s="58" customFormat="1" ht="14.85" customHeight="1" x14ac:dyDescent="0.15">
      <c r="A1861" s="154">
        <v>10512</v>
      </c>
      <c r="B1861" s="155">
        <v>10512</v>
      </c>
      <c r="C1861" s="154">
        <v>50</v>
      </c>
      <c r="D1861" s="156" t="s">
        <v>383</v>
      </c>
      <c r="E1861" s="157" t="s">
        <v>412</v>
      </c>
      <c r="F1861" s="157" t="s">
        <v>414</v>
      </c>
      <c r="G1861" s="158">
        <v>-56.652679999999997</v>
      </c>
      <c r="H1861" s="159">
        <v>-6</v>
      </c>
      <c r="I1861" s="159">
        <v>3</v>
      </c>
      <c r="J1861" s="158">
        <v>206.59890999999999</v>
      </c>
      <c r="K1861" s="157" t="s">
        <v>408</v>
      </c>
    </row>
    <row r="1862" spans="1:11" s="58" customFormat="1" ht="14.85" customHeight="1" x14ac:dyDescent="0.15">
      <c r="A1862" s="154">
        <v>10512</v>
      </c>
      <c r="B1862" s="155">
        <v>10512</v>
      </c>
      <c r="C1862" s="154">
        <v>50</v>
      </c>
      <c r="D1862" s="156" t="s">
        <v>383</v>
      </c>
      <c r="E1862" s="157" t="s">
        <v>412</v>
      </c>
      <c r="F1862" s="157" t="s">
        <v>415</v>
      </c>
      <c r="G1862" s="158">
        <v>-0.4</v>
      </c>
      <c r="H1862" s="159">
        <v>0</v>
      </c>
      <c r="I1862" s="159">
        <v>0</v>
      </c>
      <c r="J1862" s="158">
        <v>0</v>
      </c>
      <c r="K1862" s="157" t="s">
        <v>411</v>
      </c>
    </row>
    <row r="1863" spans="1:11" s="58" customFormat="1" ht="14.85" customHeight="1" x14ac:dyDescent="0.15">
      <c r="A1863" s="154">
        <v>10512</v>
      </c>
      <c r="B1863" s="155">
        <v>10512</v>
      </c>
      <c r="C1863" s="154">
        <v>50</v>
      </c>
      <c r="D1863" s="156" t="s">
        <v>383</v>
      </c>
      <c r="E1863" s="157" t="s">
        <v>412</v>
      </c>
      <c r="F1863" s="157" t="s">
        <v>415</v>
      </c>
      <c r="G1863" s="158">
        <v>20.420000000000002</v>
      </c>
      <c r="H1863" s="159">
        <v>0</v>
      </c>
      <c r="I1863" s="159">
        <v>0</v>
      </c>
      <c r="J1863" s="158">
        <v>20.82</v>
      </c>
      <c r="K1863" s="157" t="s">
        <v>408</v>
      </c>
    </row>
    <row r="1864" spans="1:11" s="58" customFormat="1" ht="14.85" customHeight="1" x14ac:dyDescent="0.15">
      <c r="A1864" s="154">
        <v>10512</v>
      </c>
      <c r="B1864" s="155">
        <v>10512</v>
      </c>
      <c r="C1864" s="154">
        <v>50</v>
      </c>
      <c r="D1864" s="156" t="s">
        <v>383</v>
      </c>
      <c r="E1864" s="157" t="s">
        <v>412</v>
      </c>
      <c r="F1864" s="157" t="s">
        <v>416</v>
      </c>
      <c r="G1864" s="158">
        <v>-8.4711400000000001</v>
      </c>
      <c r="H1864" s="159">
        <v>-3</v>
      </c>
      <c r="I1864" s="159">
        <v>0</v>
      </c>
      <c r="J1864" s="158">
        <v>12.408149999999999</v>
      </c>
      <c r="K1864" s="157" t="s">
        <v>411</v>
      </c>
    </row>
    <row r="1865" spans="1:11" s="58" customFormat="1" ht="14.85" customHeight="1" x14ac:dyDescent="0.15">
      <c r="A1865" s="154">
        <v>10512</v>
      </c>
      <c r="B1865" s="155">
        <v>10512</v>
      </c>
      <c r="C1865" s="154">
        <v>50</v>
      </c>
      <c r="D1865" s="156" t="s">
        <v>383</v>
      </c>
      <c r="E1865" s="157" t="s">
        <v>412</v>
      </c>
      <c r="F1865" s="157" t="s">
        <v>416</v>
      </c>
      <c r="G1865" s="158">
        <v>13.14376</v>
      </c>
      <c r="H1865" s="159">
        <v>0</v>
      </c>
      <c r="I1865" s="159">
        <v>0</v>
      </c>
      <c r="J1865" s="158">
        <v>13.14376</v>
      </c>
      <c r="K1865" s="157" t="s">
        <v>408</v>
      </c>
    </row>
    <row r="1866" spans="1:11" s="58" customFormat="1" ht="14.85" customHeight="1" x14ac:dyDescent="0.15">
      <c r="A1866" s="154">
        <v>10512</v>
      </c>
      <c r="B1866" s="155">
        <v>10512</v>
      </c>
      <c r="C1866" s="154">
        <v>50</v>
      </c>
      <c r="D1866" s="156" t="s">
        <v>383</v>
      </c>
      <c r="E1866" s="157" t="s">
        <v>417</v>
      </c>
      <c r="F1866" s="157" t="s">
        <v>418</v>
      </c>
      <c r="G1866" s="158">
        <v>-6.0254000000000003</v>
      </c>
      <c r="H1866" s="159">
        <v>-3</v>
      </c>
      <c r="I1866" s="159">
        <v>1</v>
      </c>
      <c r="J1866" s="158">
        <v>6.5545999999999998</v>
      </c>
      <c r="K1866" s="157" t="s">
        <v>411</v>
      </c>
    </row>
    <row r="1867" spans="1:11" s="58" customFormat="1" ht="14.85" customHeight="1" x14ac:dyDescent="0.15">
      <c r="A1867" s="154">
        <v>10512</v>
      </c>
      <c r="B1867" s="155">
        <v>10512</v>
      </c>
      <c r="C1867" s="154">
        <v>50</v>
      </c>
      <c r="D1867" s="156" t="s">
        <v>383</v>
      </c>
      <c r="E1867" s="157" t="s">
        <v>417</v>
      </c>
      <c r="F1867" s="157" t="s">
        <v>418</v>
      </c>
      <c r="G1867" s="158">
        <v>-290.41257000000002</v>
      </c>
      <c r="H1867" s="159">
        <v>-1</v>
      </c>
      <c r="I1867" s="159">
        <v>0</v>
      </c>
      <c r="J1867" s="158">
        <v>3.7770000000000001</v>
      </c>
      <c r="K1867" s="157" t="s">
        <v>408</v>
      </c>
    </row>
    <row r="1868" spans="1:11" s="58" customFormat="1" ht="14.85" customHeight="1" x14ac:dyDescent="0.15">
      <c r="A1868" s="154">
        <v>10512</v>
      </c>
      <c r="B1868" s="155">
        <v>10512</v>
      </c>
      <c r="C1868" s="154">
        <v>50</v>
      </c>
      <c r="D1868" s="156" t="s">
        <v>383</v>
      </c>
      <c r="E1868" s="157" t="s">
        <v>417</v>
      </c>
      <c r="F1868" s="157" t="s">
        <v>407</v>
      </c>
      <c r="G1868" s="158">
        <v>1.23146</v>
      </c>
      <c r="H1868" s="159">
        <v>-2</v>
      </c>
      <c r="I1868" s="159">
        <v>0</v>
      </c>
      <c r="J1868" s="158">
        <v>1.38483</v>
      </c>
      <c r="K1868" s="157" t="s">
        <v>411</v>
      </c>
    </row>
    <row r="1869" spans="1:11" s="58" customFormat="1" ht="14.85" customHeight="1" x14ac:dyDescent="0.15">
      <c r="A1869" s="154">
        <v>10512</v>
      </c>
      <c r="B1869" s="155">
        <v>10512</v>
      </c>
      <c r="C1869" s="154">
        <v>50</v>
      </c>
      <c r="D1869" s="156" t="s">
        <v>383</v>
      </c>
      <c r="E1869" s="157" t="s">
        <v>417</v>
      </c>
      <c r="F1869" s="157" t="s">
        <v>407</v>
      </c>
      <c r="G1869" s="158">
        <v>-3.4988000000000001</v>
      </c>
      <c r="H1869" s="159">
        <v>0</v>
      </c>
      <c r="I1869" s="159">
        <v>0</v>
      </c>
      <c r="J1869" s="158">
        <v>33.328800000000001</v>
      </c>
      <c r="K1869" s="157" t="s">
        <v>408</v>
      </c>
    </row>
    <row r="1870" spans="1:11" s="58" customFormat="1" ht="14.85" customHeight="1" x14ac:dyDescent="0.15">
      <c r="A1870" s="154">
        <v>10512</v>
      </c>
      <c r="B1870" s="155">
        <v>10512</v>
      </c>
      <c r="C1870" s="154">
        <v>50</v>
      </c>
      <c r="D1870" s="156" t="s">
        <v>383</v>
      </c>
      <c r="E1870" s="157" t="s">
        <v>419</v>
      </c>
      <c r="F1870" s="157" t="s">
        <v>414</v>
      </c>
      <c r="G1870" s="158">
        <v>-93.246570000000006</v>
      </c>
      <c r="H1870" s="159">
        <v>-7</v>
      </c>
      <c r="I1870" s="159">
        <v>2</v>
      </c>
      <c r="J1870" s="158">
        <v>342.58954999999997</v>
      </c>
      <c r="K1870" s="157" t="s">
        <v>411</v>
      </c>
    </row>
    <row r="1871" spans="1:11" s="58" customFormat="1" ht="14.85" customHeight="1" x14ac:dyDescent="0.15">
      <c r="A1871" s="154">
        <v>10512</v>
      </c>
      <c r="B1871" s="155">
        <v>10512</v>
      </c>
      <c r="C1871" s="154">
        <v>50</v>
      </c>
      <c r="D1871" s="156" t="s">
        <v>383</v>
      </c>
      <c r="E1871" s="157" t="s">
        <v>419</v>
      </c>
      <c r="F1871" s="157" t="s">
        <v>414</v>
      </c>
      <c r="G1871" s="158">
        <v>30.54888</v>
      </c>
      <c r="H1871" s="159">
        <v>-3</v>
      </c>
      <c r="I1871" s="159">
        <v>0</v>
      </c>
      <c r="J1871" s="158">
        <v>200.81107</v>
      </c>
      <c r="K1871" s="157" t="s">
        <v>408</v>
      </c>
    </row>
    <row r="1872" spans="1:11" s="58" customFormat="1" ht="14.85" customHeight="1" x14ac:dyDescent="0.15">
      <c r="A1872" s="154">
        <v>10521</v>
      </c>
      <c r="B1872" s="155">
        <v>10521</v>
      </c>
      <c r="C1872" s="154">
        <v>50</v>
      </c>
      <c r="D1872" s="156" t="s">
        <v>383</v>
      </c>
      <c r="E1872" s="157" t="s">
        <v>412</v>
      </c>
      <c r="F1872" s="157" t="s">
        <v>407</v>
      </c>
      <c r="G1872" s="158">
        <v>-10.127660000000001</v>
      </c>
      <c r="H1872" s="159">
        <v>-5</v>
      </c>
      <c r="I1872" s="159">
        <v>2</v>
      </c>
      <c r="J1872" s="158">
        <v>41.340629999999997</v>
      </c>
      <c r="K1872" s="157" t="s">
        <v>411</v>
      </c>
    </row>
    <row r="1873" spans="1:11" s="58" customFormat="1" ht="14.85" customHeight="1" x14ac:dyDescent="0.15">
      <c r="A1873" s="154">
        <v>10521</v>
      </c>
      <c r="B1873" s="155">
        <v>10521</v>
      </c>
      <c r="C1873" s="154">
        <v>50</v>
      </c>
      <c r="D1873" s="156" t="s">
        <v>383</v>
      </c>
      <c r="E1873" s="157" t="s">
        <v>412</v>
      </c>
      <c r="F1873" s="157" t="s">
        <v>407</v>
      </c>
      <c r="G1873" s="158">
        <v>-14.75164</v>
      </c>
      <c r="H1873" s="159">
        <v>-2</v>
      </c>
      <c r="I1873" s="159">
        <v>1</v>
      </c>
      <c r="J1873" s="158">
        <v>27.681789999999999</v>
      </c>
      <c r="K1873" s="157" t="s">
        <v>408</v>
      </c>
    </row>
    <row r="1874" spans="1:11" s="58" customFormat="1" ht="14.85" customHeight="1" x14ac:dyDescent="0.15">
      <c r="A1874" s="154">
        <v>10521</v>
      </c>
      <c r="B1874" s="155">
        <v>10521</v>
      </c>
      <c r="C1874" s="154">
        <v>50</v>
      </c>
      <c r="D1874" s="156" t="s">
        <v>383</v>
      </c>
      <c r="E1874" s="157" t="s">
        <v>412</v>
      </c>
      <c r="F1874" s="157" t="s">
        <v>413</v>
      </c>
      <c r="G1874" s="158">
        <v>316.78969000000001</v>
      </c>
      <c r="H1874" s="159">
        <v>-1</v>
      </c>
      <c r="I1874" s="159">
        <v>2</v>
      </c>
      <c r="J1874" s="158">
        <v>965.22605999999996</v>
      </c>
      <c r="K1874" s="157" t="s">
        <v>408</v>
      </c>
    </row>
    <row r="1875" spans="1:11" s="58" customFormat="1" ht="14.85" customHeight="1" x14ac:dyDescent="0.15">
      <c r="A1875" s="154">
        <v>10521</v>
      </c>
      <c r="B1875" s="155">
        <v>10521</v>
      </c>
      <c r="C1875" s="154">
        <v>50</v>
      </c>
      <c r="D1875" s="156" t="s">
        <v>383</v>
      </c>
      <c r="E1875" s="157" t="s">
        <v>412</v>
      </c>
      <c r="F1875" s="157" t="s">
        <v>414</v>
      </c>
      <c r="G1875" s="158">
        <v>151.23369</v>
      </c>
      <c r="H1875" s="159">
        <v>-7</v>
      </c>
      <c r="I1875" s="159">
        <v>5</v>
      </c>
      <c r="J1875" s="158">
        <v>362.06999000000002</v>
      </c>
      <c r="K1875" s="157" t="s">
        <v>411</v>
      </c>
    </row>
    <row r="1876" spans="1:11" s="58" customFormat="1" ht="14.85" customHeight="1" x14ac:dyDescent="0.15">
      <c r="A1876" s="154">
        <v>10521</v>
      </c>
      <c r="B1876" s="155">
        <v>10521</v>
      </c>
      <c r="C1876" s="154">
        <v>50</v>
      </c>
      <c r="D1876" s="156" t="s">
        <v>383</v>
      </c>
      <c r="E1876" s="157" t="s">
        <v>412</v>
      </c>
      <c r="F1876" s="157" t="s">
        <v>414</v>
      </c>
      <c r="G1876" s="158">
        <v>-2.3649499999999999</v>
      </c>
      <c r="H1876" s="159">
        <v>-9</v>
      </c>
      <c r="I1876" s="159">
        <v>0</v>
      </c>
      <c r="J1876" s="158">
        <v>222.54266000000001</v>
      </c>
      <c r="K1876" s="157" t="s">
        <v>408</v>
      </c>
    </row>
    <row r="1877" spans="1:11" s="58" customFormat="1" ht="14.85" customHeight="1" x14ac:dyDescent="0.15">
      <c r="A1877" s="154">
        <v>10521</v>
      </c>
      <c r="B1877" s="155">
        <v>10521</v>
      </c>
      <c r="C1877" s="154">
        <v>50</v>
      </c>
      <c r="D1877" s="156" t="s">
        <v>383</v>
      </c>
      <c r="E1877" s="157" t="s">
        <v>412</v>
      </c>
      <c r="F1877" s="157" t="s">
        <v>415</v>
      </c>
      <c r="G1877" s="158">
        <v>49.52</v>
      </c>
      <c r="H1877" s="159">
        <v>0</v>
      </c>
      <c r="I1877" s="159">
        <v>0</v>
      </c>
      <c r="J1877" s="158">
        <v>49.52</v>
      </c>
      <c r="K1877" s="157" t="s">
        <v>411</v>
      </c>
    </row>
    <row r="1878" spans="1:11" s="58" customFormat="1" ht="14.85" customHeight="1" x14ac:dyDescent="0.15">
      <c r="A1878" s="154">
        <v>10521</v>
      </c>
      <c r="B1878" s="155">
        <v>10521</v>
      </c>
      <c r="C1878" s="154">
        <v>50</v>
      </c>
      <c r="D1878" s="156" t="s">
        <v>383</v>
      </c>
      <c r="E1878" s="157" t="s">
        <v>412</v>
      </c>
      <c r="F1878" s="157" t="s">
        <v>415</v>
      </c>
      <c r="G1878" s="158">
        <v>52.18</v>
      </c>
      <c r="H1878" s="159">
        <v>0</v>
      </c>
      <c r="I1878" s="159">
        <v>0</v>
      </c>
      <c r="J1878" s="158">
        <v>52.2</v>
      </c>
      <c r="K1878" s="157" t="s">
        <v>408</v>
      </c>
    </row>
    <row r="1879" spans="1:11" s="58" customFormat="1" ht="14.85" customHeight="1" x14ac:dyDescent="0.15">
      <c r="A1879" s="154">
        <v>10521</v>
      </c>
      <c r="B1879" s="155">
        <v>10521</v>
      </c>
      <c r="C1879" s="154">
        <v>50</v>
      </c>
      <c r="D1879" s="156" t="s">
        <v>383</v>
      </c>
      <c r="E1879" s="157" t="s">
        <v>412</v>
      </c>
      <c r="F1879" s="157" t="s">
        <v>416</v>
      </c>
      <c r="G1879" s="158">
        <v>-61.996369999999999</v>
      </c>
      <c r="H1879" s="159">
        <v>-6</v>
      </c>
      <c r="I1879" s="159">
        <v>0</v>
      </c>
      <c r="J1879" s="158">
        <v>26.281490000000002</v>
      </c>
      <c r="K1879" s="157" t="s">
        <v>411</v>
      </c>
    </row>
    <row r="1880" spans="1:11" s="58" customFormat="1" ht="14.85" customHeight="1" x14ac:dyDescent="0.15">
      <c r="A1880" s="154">
        <v>10521</v>
      </c>
      <c r="B1880" s="155">
        <v>10521</v>
      </c>
      <c r="C1880" s="154">
        <v>50</v>
      </c>
      <c r="D1880" s="156" t="s">
        <v>383</v>
      </c>
      <c r="E1880" s="157" t="s">
        <v>412</v>
      </c>
      <c r="F1880" s="157" t="s">
        <v>416</v>
      </c>
      <c r="G1880" s="158">
        <v>31.73508</v>
      </c>
      <c r="H1880" s="159">
        <v>-3</v>
      </c>
      <c r="I1880" s="159">
        <v>0</v>
      </c>
      <c r="J1880" s="158">
        <v>55.007689999999997</v>
      </c>
      <c r="K1880" s="157" t="s">
        <v>408</v>
      </c>
    </row>
    <row r="1881" spans="1:11" s="58" customFormat="1" ht="14.85" customHeight="1" x14ac:dyDescent="0.15">
      <c r="A1881" s="154">
        <v>10521</v>
      </c>
      <c r="B1881" s="155">
        <v>10521</v>
      </c>
      <c r="C1881" s="154">
        <v>50</v>
      </c>
      <c r="D1881" s="156" t="s">
        <v>383</v>
      </c>
      <c r="E1881" s="157" t="s">
        <v>417</v>
      </c>
      <c r="F1881" s="157" t="s">
        <v>418</v>
      </c>
      <c r="G1881" s="158">
        <v>-16.317430000000002</v>
      </c>
      <c r="H1881" s="159">
        <v>-1</v>
      </c>
      <c r="I1881" s="159">
        <v>1</v>
      </c>
      <c r="J1881" s="158">
        <v>139.71155999999999</v>
      </c>
      <c r="K1881" s="157" t="s">
        <v>411</v>
      </c>
    </row>
    <row r="1882" spans="1:11" s="58" customFormat="1" ht="14.85" customHeight="1" x14ac:dyDescent="0.15">
      <c r="A1882" s="154">
        <v>10521</v>
      </c>
      <c r="B1882" s="155">
        <v>10521</v>
      </c>
      <c r="C1882" s="154">
        <v>50</v>
      </c>
      <c r="D1882" s="156" t="s">
        <v>383</v>
      </c>
      <c r="E1882" s="157" t="s">
        <v>417</v>
      </c>
      <c r="F1882" s="157" t="s">
        <v>418</v>
      </c>
      <c r="G1882" s="158">
        <v>278.09769999999997</v>
      </c>
      <c r="H1882" s="159">
        <v>0</v>
      </c>
      <c r="I1882" s="159">
        <v>0</v>
      </c>
      <c r="J1882" s="158">
        <v>454.27026000000001</v>
      </c>
      <c r="K1882" s="157" t="s">
        <v>408</v>
      </c>
    </row>
    <row r="1883" spans="1:11" s="58" customFormat="1" ht="14.85" customHeight="1" x14ac:dyDescent="0.15">
      <c r="A1883" s="154">
        <v>10521</v>
      </c>
      <c r="B1883" s="155">
        <v>10521</v>
      </c>
      <c r="C1883" s="154">
        <v>50</v>
      </c>
      <c r="D1883" s="156" t="s">
        <v>383</v>
      </c>
      <c r="E1883" s="157" t="s">
        <v>417</v>
      </c>
      <c r="F1883" s="157" t="s">
        <v>407</v>
      </c>
      <c r="G1883" s="158">
        <v>-64.516360000000006</v>
      </c>
      <c r="H1883" s="159">
        <v>-4</v>
      </c>
      <c r="I1883" s="159">
        <v>0</v>
      </c>
      <c r="J1883" s="158">
        <v>28.16874</v>
      </c>
      <c r="K1883" s="157" t="s">
        <v>411</v>
      </c>
    </row>
    <row r="1884" spans="1:11" s="58" customFormat="1" ht="14.85" customHeight="1" x14ac:dyDescent="0.15">
      <c r="A1884" s="154">
        <v>10521</v>
      </c>
      <c r="B1884" s="155">
        <v>10521</v>
      </c>
      <c r="C1884" s="154">
        <v>50</v>
      </c>
      <c r="D1884" s="156" t="s">
        <v>383</v>
      </c>
      <c r="E1884" s="157" t="s">
        <v>417</v>
      </c>
      <c r="F1884" s="157" t="s">
        <v>407</v>
      </c>
      <c r="G1884" s="158">
        <v>-10.692019999999999</v>
      </c>
      <c r="H1884" s="159">
        <v>-1</v>
      </c>
      <c r="I1884" s="159">
        <v>0</v>
      </c>
      <c r="J1884" s="158">
        <v>37.419319999999999</v>
      </c>
      <c r="K1884" s="157" t="s">
        <v>408</v>
      </c>
    </row>
    <row r="1885" spans="1:11" s="58" customFormat="1" ht="14.85" customHeight="1" x14ac:dyDescent="0.15">
      <c r="A1885" s="154">
        <v>10521</v>
      </c>
      <c r="B1885" s="155">
        <v>10521</v>
      </c>
      <c r="C1885" s="154">
        <v>50</v>
      </c>
      <c r="D1885" s="156" t="s">
        <v>383</v>
      </c>
      <c r="E1885" s="157" t="s">
        <v>419</v>
      </c>
      <c r="F1885" s="157" t="s">
        <v>414</v>
      </c>
      <c r="G1885" s="158">
        <v>-8.1487099999999995</v>
      </c>
      <c r="H1885" s="159">
        <v>-4</v>
      </c>
      <c r="I1885" s="159">
        <v>0</v>
      </c>
      <c r="J1885" s="158">
        <v>302.57468</v>
      </c>
      <c r="K1885" s="157" t="s">
        <v>411</v>
      </c>
    </row>
    <row r="1886" spans="1:11" s="58" customFormat="1" ht="14.85" customHeight="1" x14ac:dyDescent="0.15">
      <c r="A1886" s="154">
        <v>10521</v>
      </c>
      <c r="B1886" s="155">
        <v>10521</v>
      </c>
      <c r="C1886" s="154">
        <v>50</v>
      </c>
      <c r="D1886" s="156" t="s">
        <v>383</v>
      </c>
      <c r="E1886" s="157" t="s">
        <v>419</v>
      </c>
      <c r="F1886" s="157" t="s">
        <v>414</v>
      </c>
      <c r="G1886" s="158">
        <v>7.0750500000000001</v>
      </c>
      <c r="H1886" s="159">
        <v>0</v>
      </c>
      <c r="I1886" s="159">
        <v>0</v>
      </c>
      <c r="J1886" s="158">
        <v>383.43358000000001</v>
      </c>
      <c r="K1886" s="157" t="s">
        <v>408</v>
      </c>
    </row>
    <row r="1887" spans="1:11" s="58" customFormat="1" ht="14.85" customHeight="1" x14ac:dyDescent="0.15">
      <c r="A1887" s="154">
        <v>10524</v>
      </c>
      <c r="B1887" s="155">
        <v>10524</v>
      </c>
      <c r="C1887" s="154">
        <v>50</v>
      </c>
      <c r="D1887" s="156" t="s">
        <v>383</v>
      </c>
      <c r="E1887" s="157" t="s">
        <v>412</v>
      </c>
      <c r="F1887" s="157" t="s">
        <v>407</v>
      </c>
      <c r="G1887" s="158">
        <v>12.279780000000001</v>
      </c>
      <c r="H1887" s="159">
        <v>0</v>
      </c>
      <c r="I1887" s="159">
        <v>1</v>
      </c>
      <c r="J1887" s="158">
        <v>41.86345</v>
      </c>
      <c r="K1887" s="157" t="s">
        <v>411</v>
      </c>
    </row>
    <row r="1888" spans="1:11" s="58" customFormat="1" ht="14.85" customHeight="1" x14ac:dyDescent="0.15">
      <c r="A1888" s="154">
        <v>10524</v>
      </c>
      <c r="B1888" s="155">
        <v>10524</v>
      </c>
      <c r="C1888" s="154">
        <v>50</v>
      </c>
      <c r="D1888" s="156" t="s">
        <v>383</v>
      </c>
      <c r="E1888" s="157" t="s">
        <v>412</v>
      </c>
      <c r="F1888" s="157" t="s">
        <v>407</v>
      </c>
      <c r="G1888" s="158">
        <v>-20.019169999999999</v>
      </c>
      <c r="H1888" s="159">
        <v>-1</v>
      </c>
      <c r="I1888" s="159">
        <v>1</v>
      </c>
      <c r="J1888" s="158">
        <v>48.57056</v>
      </c>
      <c r="K1888" s="157" t="s">
        <v>408</v>
      </c>
    </row>
    <row r="1889" spans="1:11" s="58" customFormat="1" ht="14.85" customHeight="1" x14ac:dyDescent="0.15">
      <c r="A1889" s="154">
        <v>10524</v>
      </c>
      <c r="B1889" s="155">
        <v>10524</v>
      </c>
      <c r="C1889" s="154">
        <v>50</v>
      </c>
      <c r="D1889" s="156" t="s">
        <v>383</v>
      </c>
      <c r="E1889" s="157" t="s">
        <v>412</v>
      </c>
      <c r="F1889" s="157" t="s">
        <v>413</v>
      </c>
      <c r="G1889" s="158">
        <v>-19.366599999999998</v>
      </c>
      <c r="H1889" s="159">
        <v>-1</v>
      </c>
      <c r="I1889" s="159">
        <v>4</v>
      </c>
      <c r="J1889" s="158">
        <v>2101.0421500000002</v>
      </c>
      <c r="K1889" s="157" t="s">
        <v>408</v>
      </c>
    </row>
    <row r="1890" spans="1:11" s="58" customFormat="1" ht="14.85" customHeight="1" x14ac:dyDescent="0.15">
      <c r="A1890" s="154">
        <v>10524</v>
      </c>
      <c r="B1890" s="155">
        <v>10524</v>
      </c>
      <c r="C1890" s="154">
        <v>50</v>
      </c>
      <c r="D1890" s="156" t="s">
        <v>383</v>
      </c>
      <c r="E1890" s="157" t="s">
        <v>412</v>
      </c>
      <c r="F1890" s="157" t="s">
        <v>414</v>
      </c>
      <c r="G1890" s="158">
        <v>-149.44134</v>
      </c>
      <c r="H1890" s="159">
        <v>-1</v>
      </c>
      <c r="I1890" s="159">
        <v>5</v>
      </c>
      <c r="J1890" s="158">
        <v>1160.6298899999999</v>
      </c>
      <c r="K1890" s="157" t="s">
        <v>411</v>
      </c>
    </row>
    <row r="1891" spans="1:11" s="58" customFormat="1" ht="14.85" customHeight="1" x14ac:dyDescent="0.15">
      <c r="A1891" s="154">
        <v>10524</v>
      </c>
      <c r="B1891" s="155">
        <v>10524</v>
      </c>
      <c r="C1891" s="154">
        <v>50</v>
      </c>
      <c r="D1891" s="156" t="s">
        <v>383</v>
      </c>
      <c r="E1891" s="157" t="s">
        <v>412</v>
      </c>
      <c r="F1891" s="157" t="s">
        <v>414</v>
      </c>
      <c r="G1891" s="158">
        <v>-137.95555999999999</v>
      </c>
      <c r="H1891" s="159">
        <v>-3</v>
      </c>
      <c r="I1891" s="159">
        <v>3</v>
      </c>
      <c r="J1891" s="158">
        <v>423.06362000000001</v>
      </c>
      <c r="K1891" s="157" t="s">
        <v>408</v>
      </c>
    </row>
    <row r="1892" spans="1:11" s="58" customFormat="1" ht="14.85" customHeight="1" x14ac:dyDescent="0.15">
      <c r="A1892" s="154">
        <v>10524</v>
      </c>
      <c r="B1892" s="155">
        <v>10524</v>
      </c>
      <c r="C1892" s="154">
        <v>50</v>
      </c>
      <c r="D1892" s="156" t="s">
        <v>383</v>
      </c>
      <c r="E1892" s="157" t="s">
        <v>412</v>
      </c>
      <c r="F1892" s="157" t="s">
        <v>415</v>
      </c>
      <c r="G1892" s="158">
        <v>1.7</v>
      </c>
      <c r="H1892" s="159">
        <v>0</v>
      </c>
      <c r="I1892" s="159">
        <v>0</v>
      </c>
      <c r="J1892" s="158">
        <v>2.1</v>
      </c>
      <c r="K1892" s="157" t="s">
        <v>411</v>
      </c>
    </row>
    <row r="1893" spans="1:11" s="58" customFormat="1" ht="14.85" customHeight="1" x14ac:dyDescent="0.15">
      <c r="A1893" s="154">
        <v>10524</v>
      </c>
      <c r="B1893" s="155">
        <v>10524</v>
      </c>
      <c r="C1893" s="154">
        <v>50</v>
      </c>
      <c r="D1893" s="156" t="s">
        <v>383</v>
      </c>
      <c r="E1893" s="157" t="s">
        <v>412</v>
      </c>
      <c r="F1893" s="157" t="s">
        <v>415</v>
      </c>
      <c r="G1893" s="158">
        <v>150.91999999999999</v>
      </c>
      <c r="H1893" s="159">
        <v>0</v>
      </c>
      <c r="I1893" s="159">
        <v>0</v>
      </c>
      <c r="J1893" s="158">
        <v>181.92</v>
      </c>
      <c r="K1893" s="157" t="s">
        <v>408</v>
      </c>
    </row>
    <row r="1894" spans="1:11" s="58" customFormat="1" ht="14.85" customHeight="1" x14ac:dyDescent="0.15">
      <c r="A1894" s="154">
        <v>10524</v>
      </c>
      <c r="B1894" s="155">
        <v>10524</v>
      </c>
      <c r="C1894" s="154">
        <v>50</v>
      </c>
      <c r="D1894" s="156" t="s">
        <v>383</v>
      </c>
      <c r="E1894" s="157" t="s">
        <v>412</v>
      </c>
      <c r="F1894" s="157" t="s">
        <v>416</v>
      </c>
      <c r="G1894" s="158">
        <v>36.309019999999997</v>
      </c>
      <c r="H1894" s="159">
        <v>-5</v>
      </c>
      <c r="I1894" s="159">
        <v>0</v>
      </c>
      <c r="J1894" s="158">
        <v>65.959040000000002</v>
      </c>
      <c r="K1894" s="157" t="s">
        <v>411</v>
      </c>
    </row>
    <row r="1895" spans="1:11" s="58" customFormat="1" ht="14.85" customHeight="1" x14ac:dyDescent="0.15">
      <c r="A1895" s="154">
        <v>10524</v>
      </c>
      <c r="B1895" s="155">
        <v>10524</v>
      </c>
      <c r="C1895" s="154">
        <v>50</v>
      </c>
      <c r="D1895" s="156" t="s">
        <v>383</v>
      </c>
      <c r="E1895" s="157" t="s">
        <v>412</v>
      </c>
      <c r="F1895" s="157" t="s">
        <v>416</v>
      </c>
      <c r="G1895" s="158">
        <v>61.477330000000002</v>
      </c>
      <c r="H1895" s="159">
        <v>-3</v>
      </c>
      <c r="I1895" s="159">
        <v>2</v>
      </c>
      <c r="J1895" s="158">
        <v>105.38682</v>
      </c>
      <c r="K1895" s="157" t="s">
        <v>408</v>
      </c>
    </row>
    <row r="1896" spans="1:11" s="58" customFormat="1" ht="14.85" customHeight="1" x14ac:dyDescent="0.15">
      <c r="A1896" s="154">
        <v>10524</v>
      </c>
      <c r="B1896" s="155">
        <v>10524</v>
      </c>
      <c r="C1896" s="154">
        <v>50</v>
      </c>
      <c r="D1896" s="156" t="s">
        <v>383</v>
      </c>
      <c r="E1896" s="157" t="s">
        <v>417</v>
      </c>
      <c r="F1896" s="157" t="s">
        <v>418</v>
      </c>
      <c r="G1896" s="158">
        <v>-38.025199999999998</v>
      </c>
      <c r="H1896" s="159">
        <v>2</v>
      </c>
      <c r="I1896" s="159">
        <v>3</v>
      </c>
      <c r="J1896" s="158">
        <v>855.99725000000001</v>
      </c>
      <c r="K1896" s="157" t="s">
        <v>411</v>
      </c>
    </row>
    <row r="1897" spans="1:11" s="58" customFormat="1" ht="14.85" customHeight="1" x14ac:dyDescent="0.15">
      <c r="A1897" s="154">
        <v>10524</v>
      </c>
      <c r="B1897" s="155">
        <v>10524</v>
      </c>
      <c r="C1897" s="154">
        <v>50</v>
      </c>
      <c r="D1897" s="156" t="s">
        <v>383</v>
      </c>
      <c r="E1897" s="157" t="s">
        <v>417</v>
      </c>
      <c r="F1897" s="157" t="s">
        <v>418</v>
      </c>
      <c r="G1897" s="158">
        <v>68.396079999999998</v>
      </c>
      <c r="H1897" s="159">
        <v>0</v>
      </c>
      <c r="I1897" s="159">
        <v>1</v>
      </c>
      <c r="J1897" s="158">
        <v>71.053210000000007</v>
      </c>
      <c r="K1897" s="157" t="s">
        <v>408</v>
      </c>
    </row>
    <row r="1898" spans="1:11" s="58" customFormat="1" ht="14.85" customHeight="1" x14ac:dyDescent="0.15">
      <c r="A1898" s="154">
        <v>10524</v>
      </c>
      <c r="B1898" s="155">
        <v>10524</v>
      </c>
      <c r="C1898" s="154">
        <v>50</v>
      </c>
      <c r="D1898" s="156" t="s">
        <v>383</v>
      </c>
      <c r="E1898" s="157" t="s">
        <v>417</v>
      </c>
      <c r="F1898" s="157" t="s">
        <v>407</v>
      </c>
      <c r="G1898" s="158">
        <v>7.4939600000000004</v>
      </c>
      <c r="H1898" s="159">
        <v>-1</v>
      </c>
      <c r="I1898" s="159">
        <v>0</v>
      </c>
      <c r="J1898" s="158">
        <v>140.08618999999999</v>
      </c>
      <c r="K1898" s="157" t="s">
        <v>411</v>
      </c>
    </row>
    <row r="1899" spans="1:11" s="58" customFormat="1" ht="14.85" customHeight="1" x14ac:dyDescent="0.15">
      <c r="A1899" s="154">
        <v>10524</v>
      </c>
      <c r="B1899" s="155">
        <v>10524</v>
      </c>
      <c r="C1899" s="154">
        <v>50</v>
      </c>
      <c r="D1899" s="156" t="s">
        <v>383</v>
      </c>
      <c r="E1899" s="157" t="s">
        <v>417</v>
      </c>
      <c r="F1899" s="157" t="s">
        <v>407</v>
      </c>
      <c r="G1899" s="158">
        <v>-25.56467</v>
      </c>
      <c r="H1899" s="159">
        <v>-1</v>
      </c>
      <c r="I1899" s="159">
        <v>3</v>
      </c>
      <c r="J1899" s="158">
        <v>21.70139</v>
      </c>
      <c r="K1899" s="157" t="s">
        <v>408</v>
      </c>
    </row>
    <row r="1900" spans="1:11" s="58" customFormat="1" ht="14.85" customHeight="1" x14ac:dyDescent="0.15">
      <c r="A1900" s="154">
        <v>10524</v>
      </c>
      <c r="B1900" s="155">
        <v>10524</v>
      </c>
      <c r="C1900" s="154">
        <v>50</v>
      </c>
      <c r="D1900" s="156" t="s">
        <v>383</v>
      </c>
      <c r="E1900" s="157" t="s">
        <v>419</v>
      </c>
      <c r="F1900" s="157" t="s">
        <v>414</v>
      </c>
      <c r="G1900" s="158">
        <v>88.957189999999997</v>
      </c>
      <c r="H1900" s="159">
        <v>-3</v>
      </c>
      <c r="I1900" s="159">
        <v>1</v>
      </c>
      <c r="J1900" s="158">
        <v>637.76155000000006</v>
      </c>
      <c r="K1900" s="157" t="s">
        <v>411</v>
      </c>
    </row>
    <row r="1901" spans="1:11" s="58" customFormat="1" ht="14.85" customHeight="1" x14ac:dyDescent="0.15">
      <c r="A1901" s="154">
        <v>10524</v>
      </c>
      <c r="B1901" s="155">
        <v>10524</v>
      </c>
      <c r="C1901" s="154">
        <v>50</v>
      </c>
      <c r="D1901" s="156" t="s">
        <v>383</v>
      </c>
      <c r="E1901" s="157" t="s">
        <v>419</v>
      </c>
      <c r="F1901" s="157" t="s">
        <v>414</v>
      </c>
      <c r="G1901" s="158">
        <v>51.472900000000003</v>
      </c>
      <c r="H1901" s="159">
        <v>-4</v>
      </c>
      <c r="I1901" s="159">
        <v>0</v>
      </c>
      <c r="J1901" s="158">
        <v>485.29687000000001</v>
      </c>
      <c r="K1901" s="157" t="s">
        <v>408</v>
      </c>
    </row>
    <row r="1902" spans="1:11" s="58" customFormat="1" ht="14.85" customHeight="1" x14ac:dyDescent="0.15">
      <c r="A1902" s="154">
        <v>10539</v>
      </c>
      <c r="B1902" s="155">
        <v>10539</v>
      </c>
      <c r="C1902" s="154">
        <v>50</v>
      </c>
      <c r="D1902" s="156" t="s">
        <v>383</v>
      </c>
      <c r="E1902" s="157" t="s">
        <v>412</v>
      </c>
      <c r="F1902" s="157" t="s">
        <v>407</v>
      </c>
      <c r="G1902" s="158">
        <v>0</v>
      </c>
      <c r="H1902" s="159">
        <v>0</v>
      </c>
      <c r="I1902" s="159">
        <v>0</v>
      </c>
      <c r="J1902" s="158">
        <v>0.35</v>
      </c>
      <c r="K1902" s="157" t="s">
        <v>411</v>
      </c>
    </row>
    <row r="1903" spans="1:11" s="58" customFormat="1" ht="14.85" customHeight="1" x14ac:dyDescent="0.15">
      <c r="A1903" s="154">
        <v>10539</v>
      </c>
      <c r="B1903" s="155">
        <v>10539</v>
      </c>
      <c r="C1903" s="154">
        <v>50</v>
      </c>
      <c r="D1903" s="156" t="s">
        <v>383</v>
      </c>
      <c r="E1903" s="157" t="s">
        <v>412</v>
      </c>
      <c r="F1903" s="157" t="s">
        <v>407</v>
      </c>
      <c r="G1903" s="158">
        <v>0.90512000000000004</v>
      </c>
      <c r="H1903" s="159">
        <v>1</v>
      </c>
      <c r="I1903" s="159">
        <v>1</v>
      </c>
      <c r="J1903" s="158">
        <v>2.3102399999999998</v>
      </c>
      <c r="K1903" s="157" t="s">
        <v>408</v>
      </c>
    </row>
    <row r="1904" spans="1:11" s="58" customFormat="1" ht="14.85" customHeight="1" x14ac:dyDescent="0.15">
      <c r="A1904" s="154">
        <v>10539</v>
      </c>
      <c r="B1904" s="155">
        <v>10539</v>
      </c>
      <c r="C1904" s="154">
        <v>50</v>
      </c>
      <c r="D1904" s="156" t="s">
        <v>383</v>
      </c>
      <c r="E1904" s="157" t="s">
        <v>412</v>
      </c>
      <c r="F1904" s="157" t="s">
        <v>413</v>
      </c>
      <c r="G1904" s="158">
        <v>-0.34982000000000002</v>
      </c>
      <c r="H1904" s="159">
        <v>0</v>
      </c>
      <c r="I1904" s="159">
        <v>0</v>
      </c>
      <c r="J1904" s="158">
        <v>36.050179999999997</v>
      </c>
      <c r="K1904" s="157" t="s">
        <v>408</v>
      </c>
    </row>
    <row r="1905" spans="1:11" s="58" customFormat="1" ht="14.85" customHeight="1" x14ac:dyDescent="0.15">
      <c r="A1905" s="154">
        <v>10539</v>
      </c>
      <c r="B1905" s="155">
        <v>10539</v>
      </c>
      <c r="C1905" s="154">
        <v>50</v>
      </c>
      <c r="D1905" s="156" t="s">
        <v>383</v>
      </c>
      <c r="E1905" s="157" t="s">
        <v>412</v>
      </c>
      <c r="F1905" s="157" t="s">
        <v>414</v>
      </c>
      <c r="G1905" s="158">
        <v>60.260890000000003</v>
      </c>
      <c r="H1905" s="159">
        <v>-1</v>
      </c>
      <c r="I1905" s="159">
        <v>1</v>
      </c>
      <c r="J1905" s="158">
        <v>76.508420000000001</v>
      </c>
      <c r="K1905" s="157" t="s">
        <v>411</v>
      </c>
    </row>
    <row r="1906" spans="1:11" s="58" customFormat="1" ht="14.85" customHeight="1" x14ac:dyDescent="0.15">
      <c r="A1906" s="154">
        <v>10539</v>
      </c>
      <c r="B1906" s="155">
        <v>10539</v>
      </c>
      <c r="C1906" s="154">
        <v>50</v>
      </c>
      <c r="D1906" s="156" t="s">
        <v>383</v>
      </c>
      <c r="E1906" s="157" t="s">
        <v>412</v>
      </c>
      <c r="F1906" s="157" t="s">
        <v>414</v>
      </c>
      <c r="G1906" s="158">
        <v>38.804490000000001</v>
      </c>
      <c r="H1906" s="159">
        <v>3</v>
      </c>
      <c r="I1906" s="159">
        <v>3</v>
      </c>
      <c r="J1906" s="158">
        <v>346.53777000000002</v>
      </c>
      <c r="K1906" s="157" t="s">
        <v>408</v>
      </c>
    </row>
    <row r="1907" spans="1:11" s="58" customFormat="1" ht="14.85" customHeight="1" x14ac:dyDescent="0.15">
      <c r="A1907" s="154">
        <v>10539</v>
      </c>
      <c r="B1907" s="155">
        <v>10539</v>
      </c>
      <c r="C1907" s="154">
        <v>50</v>
      </c>
      <c r="D1907" s="156" t="s">
        <v>383</v>
      </c>
      <c r="E1907" s="157" t="s">
        <v>412</v>
      </c>
      <c r="F1907" s="157" t="s">
        <v>415</v>
      </c>
      <c r="G1907" s="158">
        <v>0.12</v>
      </c>
      <c r="H1907" s="159">
        <v>0</v>
      </c>
      <c r="I1907" s="159">
        <v>0</v>
      </c>
      <c r="J1907" s="158">
        <v>0.12</v>
      </c>
      <c r="K1907" s="157" t="s">
        <v>411</v>
      </c>
    </row>
    <row r="1908" spans="1:11" s="58" customFormat="1" ht="14.85" customHeight="1" x14ac:dyDescent="0.15">
      <c r="A1908" s="154">
        <v>10539</v>
      </c>
      <c r="B1908" s="155">
        <v>10539</v>
      </c>
      <c r="C1908" s="154">
        <v>50</v>
      </c>
      <c r="D1908" s="156" t="s">
        <v>383</v>
      </c>
      <c r="E1908" s="157" t="s">
        <v>412</v>
      </c>
      <c r="F1908" s="157" t="s">
        <v>415</v>
      </c>
      <c r="G1908" s="158">
        <v>2.48</v>
      </c>
      <c r="H1908" s="159">
        <v>0</v>
      </c>
      <c r="I1908" s="159">
        <v>0</v>
      </c>
      <c r="J1908" s="158">
        <v>2.48</v>
      </c>
      <c r="K1908" s="157" t="s">
        <v>408</v>
      </c>
    </row>
    <row r="1909" spans="1:11" s="58" customFormat="1" ht="14.85" customHeight="1" x14ac:dyDescent="0.15">
      <c r="A1909" s="154">
        <v>10539</v>
      </c>
      <c r="B1909" s="155">
        <v>10539</v>
      </c>
      <c r="C1909" s="154">
        <v>50</v>
      </c>
      <c r="D1909" s="156" t="s">
        <v>383</v>
      </c>
      <c r="E1909" s="157" t="s">
        <v>412</v>
      </c>
      <c r="F1909" s="157" t="s">
        <v>416</v>
      </c>
      <c r="G1909" s="158">
        <v>6.0887700000000002</v>
      </c>
      <c r="H1909" s="159">
        <v>0</v>
      </c>
      <c r="I1909" s="159">
        <v>0</v>
      </c>
      <c r="J1909" s="158">
        <v>6.0887700000000002</v>
      </c>
      <c r="K1909" s="157" t="s">
        <v>411</v>
      </c>
    </row>
    <row r="1910" spans="1:11" s="58" customFormat="1" ht="14.85" customHeight="1" x14ac:dyDescent="0.15">
      <c r="A1910" s="154">
        <v>10539</v>
      </c>
      <c r="B1910" s="155">
        <v>10539</v>
      </c>
      <c r="C1910" s="154">
        <v>50</v>
      </c>
      <c r="D1910" s="156" t="s">
        <v>383</v>
      </c>
      <c r="E1910" s="157" t="s">
        <v>412</v>
      </c>
      <c r="F1910" s="157" t="s">
        <v>416</v>
      </c>
      <c r="G1910" s="158">
        <v>2.4849999999999999</v>
      </c>
      <c r="H1910" s="159">
        <v>0</v>
      </c>
      <c r="I1910" s="159">
        <v>0</v>
      </c>
      <c r="J1910" s="158">
        <v>2.4849999999999999</v>
      </c>
      <c r="K1910" s="157" t="s">
        <v>408</v>
      </c>
    </row>
    <row r="1911" spans="1:11" s="58" customFormat="1" ht="14.85" customHeight="1" x14ac:dyDescent="0.15">
      <c r="A1911" s="154">
        <v>10539</v>
      </c>
      <c r="B1911" s="155">
        <v>10539</v>
      </c>
      <c r="C1911" s="154">
        <v>50</v>
      </c>
      <c r="D1911" s="156" t="s">
        <v>383</v>
      </c>
      <c r="E1911" s="157" t="s">
        <v>417</v>
      </c>
      <c r="F1911" s="157" t="s">
        <v>418</v>
      </c>
      <c r="G1911" s="158">
        <v>302.23426999999998</v>
      </c>
      <c r="H1911" s="159">
        <v>2</v>
      </c>
      <c r="I1911" s="159">
        <v>3</v>
      </c>
      <c r="J1911" s="158">
        <v>342.65005000000002</v>
      </c>
      <c r="K1911" s="157" t="s">
        <v>408</v>
      </c>
    </row>
    <row r="1912" spans="1:11" s="58" customFormat="1" ht="14.85" customHeight="1" x14ac:dyDescent="0.15">
      <c r="A1912" s="154">
        <v>10539</v>
      </c>
      <c r="B1912" s="155">
        <v>10539</v>
      </c>
      <c r="C1912" s="154">
        <v>50</v>
      </c>
      <c r="D1912" s="156" t="s">
        <v>383</v>
      </c>
      <c r="E1912" s="157" t="s">
        <v>417</v>
      </c>
      <c r="F1912" s="157" t="s">
        <v>407</v>
      </c>
      <c r="G1912" s="158">
        <v>0.55000000000000004</v>
      </c>
      <c r="H1912" s="159">
        <v>0</v>
      </c>
      <c r="I1912" s="159">
        <v>0</v>
      </c>
      <c r="J1912" s="158">
        <v>1.1000000000000001</v>
      </c>
      <c r="K1912" s="157" t="s">
        <v>411</v>
      </c>
    </row>
    <row r="1913" spans="1:11" s="58" customFormat="1" ht="14.85" customHeight="1" x14ac:dyDescent="0.15">
      <c r="A1913" s="154">
        <v>10539</v>
      </c>
      <c r="B1913" s="155">
        <v>10539</v>
      </c>
      <c r="C1913" s="154">
        <v>50</v>
      </c>
      <c r="D1913" s="156" t="s">
        <v>383</v>
      </c>
      <c r="E1913" s="157" t="s">
        <v>417</v>
      </c>
      <c r="F1913" s="157" t="s">
        <v>407</v>
      </c>
      <c r="G1913" s="158">
        <v>0.22622999999999999</v>
      </c>
      <c r="H1913" s="159">
        <v>-3</v>
      </c>
      <c r="I1913" s="159">
        <v>0</v>
      </c>
      <c r="J1913" s="158">
        <v>5.0196699999999996</v>
      </c>
      <c r="K1913" s="157" t="s">
        <v>408</v>
      </c>
    </row>
    <row r="1914" spans="1:11" s="58" customFormat="1" ht="14.85" customHeight="1" x14ac:dyDescent="0.15">
      <c r="A1914" s="154">
        <v>10539</v>
      </c>
      <c r="B1914" s="155">
        <v>10539</v>
      </c>
      <c r="C1914" s="154">
        <v>50</v>
      </c>
      <c r="D1914" s="156" t="s">
        <v>383</v>
      </c>
      <c r="E1914" s="157" t="s">
        <v>419</v>
      </c>
      <c r="F1914" s="157" t="s">
        <v>414</v>
      </c>
      <c r="G1914" s="158">
        <v>-19.34722</v>
      </c>
      <c r="H1914" s="159">
        <v>-1</v>
      </c>
      <c r="I1914" s="159">
        <v>0</v>
      </c>
      <c r="J1914" s="158">
        <v>26.25442</v>
      </c>
      <c r="K1914" s="157" t="s">
        <v>411</v>
      </c>
    </row>
    <row r="1915" spans="1:11" s="58" customFormat="1" ht="14.85" customHeight="1" x14ac:dyDescent="0.15">
      <c r="A1915" s="154">
        <v>10539</v>
      </c>
      <c r="B1915" s="155">
        <v>10539</v>
      </c>
      <c r="C1915" s="154">
        <v>50</v>
      </c>
      <c r="D1915" s="156" t="s">
        <v>383</v>
      </c>
      <c r="E1915" s="157" t="s">
        <v>419</v>
      </c>
      <c r="F1915" s="157" t="s">
        <v>414</v>
      </c>
      <c r="G1915" s="158">
        <v>-11.21072</v>
      </c>
      <c r="H1915" s="159">
        <v>0</v>
      </c>
      <c r="I1915" s="159">
        <v>0</v>
      </c>
      <c r="J1915" s="158">
        <v>18.587119999999999</v>
      </c>
      <c r="K1915" s="157" t="s">
        <v>408</v>
      </c>
    </row>
    <row r="1916" spans="1:11" s="58" customFormat="1" ht="14.85" customHeight="1" x14ac:dyDescent="0.15">
      <c r="A1916" s="154">
        <v>10541</v>
      </c>
      <c r="B1916" s="155">
        <v>10541</v>
      </c>
      <c r="C1916" s="154">
        <v>50</v>
      </c>
      <c r="D1916" s="156" t="s">
        <v>383</v>
      </c>
      <c r="E1916" s="157" t="s">
        <v>412</v>
      </c>
      <c r="F1916" s="157" t="s">
        <v>407</v>
      </c>
      <c r="G1916" s="158">
        <v>8.9758600000000008</v>
      </c>
      <c r="H1916" s="159">
        <v>-7</v>
      </c>
      <c r="I1916" s="159">
        <v>2</v>
      </c>
      <c r="J1916" s="158">
        <v>11.547269999999999</v>
      </c>
      <c r="K1916" s="157" t="s">
        <v>411</v>
      </c>
    </row>
    <row r="1917" spans="1:11" s="58" customFormat="1" ht="14.85" customHeight="1" x14ac:dyDescent="0.15">
      <c r="A1917" s="154">
        <v>10541</v>
      </c>
      <c r="B1917" s="155">
        <v>10541</v>
      </c>
      <c r="C1917" s="154">
        <v>50</v>
      </c>
      <c r="D1917" s="156" t="s">
        <v>383</v>
      </c>
      <c r="E1917" s="157" t="s">
        <v>412</v>
      </c>
      <c r="F1917" s="157" t="s">
        <v>407</v>
      </c>
      <c r="G1917" s="158">
        <v>-76.889660000000006</v>
      </c>
      <c r="H1917" s="159">
        <v>-9</v>
      </c>
      <c r="I1917" s="159">
        <v>2</v>
      </c>
      <c r="J1917" s="158">
        <v>3.3046099999999998</v>
      </c>
      <c r="K1917" s="157" t="s">
        <v>408</v>
      </c>
    </row>
    <row r="1918" spans="1:11" s="58" customFormat="1" ht="14.85" customHeight="1" x14ac:dyDescent="0.15">
      <c r="A1918" s="154">
        <v>10541</v>
      </c>
      <c r="B1918" s="155">
        <v>10541</v>
      </c>
      <c r="C1918" s="154">
        <v>50</v>
      </c>
      <c r="D1918" s="156" t="s">
        <v>383</v>
      </c>
      <c r="E1918" s="157" t="s">
        <v>412</v>
      </c>
      <c r="F1918" s="157" t="s">
        <v>413</v>
      </c>
      <c r="G1918" s="158">
        <v>-80.777770000000004</v>
      </c>
      <c r="H1918" s="159">
        <v>0</v>
      </c>
      <c r="I1918" s="159">
        <v>2</v>
      </c>
      <c r="J1918" s="158">
        <v>677.62693000000002</v>
      </c>
      <c r="K1918" s="157" t="s">
        <v>408</v>
      </c>
    </row>
    <row r="1919" spans="1:11" s="58" customFormat="1" ht="14.85" customHeight="1" x14ac:dyDescent="0.15">
      <c r="A1919" s="154">
        <v>10541</v>
      </c>
      <c r="B1919" s="155">
        <v>10541</v>
      </c>
      <c r="C1919" s="154">
        <v>50</v>
      </c>
      <c r="D1919" s="156" t="s">
        <v>383</v>
      </c>
      <c r="E1919" s="157" t="s">
        <v>412</v>
      </c>
      <c r="F1919" s="157" t="s">
        <v>414</v>
      </c>
      <c r="G1919" s="158">
        <v>16.54279</v>
      </c>
      <c r="H1919" s="159">
        <v>0</v>
      </c>
      <c r="I1919" s="159">
        <v>6</v>
      </c>
      <c r="J1919" s="158">
        <v>198.13275999999999</v>
      </c>
      <c r="K1919" s="157" t="s">
        <v>411</v>
      </c>
    </row>
    <row r="1920" spans="1:11" s="58" customFormat="1" ht="14.85" customHeight="1" x14ac:dyDescent="0.15">
      <c r="A1920" s="154">
        <v>10541</v>
      </c>
      <c r="B1920" s="155">
        <v>10541</v>
      </c>
      <c r="C1920" s="154">
        <v>50</v>
      </c>
      <c r="D1920" s="156" t="s">
        <v>383</v>
      </c>
      <c r="E1920" s="157" t="s">
        <v>412</v>
      </c>
      <c r="F1920" s="157" t="s">
        <v>414</v>
      </c>
      <c r="G1920" s="158">
        <v>-85.425640000000001</v>
      </c>
      <c r="H1920" s="159">
        <v>-2</v>
      </c>
      <c r="I1920" s="159">
        <v>2</v>
      </c>
      <c r="J1920" s="158">
        <v>44.680430000000001</v>
      </c>
      <c r="K1920" s="157" t="s">
        <v>408</v>
      </c>
    </row>
    <row r="1921" spans="1:11" s="58" customFormat="1" ht="14.85" customHeight="1" x14ac:dyDescent="0.15">
      <c r="A1921" s="154">
        <v>10541</v>
      </c>
      <c r="B1921" s="155">
        <v>10541</v>
      </c>
      <c r="C1921" s="154">
        <v>50</v>
      </c>
      <c r="D1921" s="156" t="s">
        <v>383</v>
      </c>
      <c r="E1921" s="157" t="s">
        <v>412</v>
      </c>
      <c r="F1921" s="157" t="s">
        <v>415</v>
      </c>
      <c r="G1921" s="158">
        <v>2.68</v>
      </c>
      <c r="H1921" s="159">
        <v>0</v>
      </c>
      <c r="I1921" s="159">
        <v>0</v>
      </c>
      <c r="J1921" s="158">
        <v>2.72</v>
      </c>
      <c r="K1921" s="157" t="s">
        <v>411</v>
      </c>
    </row>
    <row r="1922" spans="1:11" s="58" customFormat="1" ht="14.85" customHeight="1" x14ac:dyDescent="0.15">
      <c r="A1922" s="154">
        <v>10541</v>
      </c>
      <c r="B1922" s="155">
        <v>10541</v>
      </c>
      <c r="C1922" s="154">
        <v>50</v>
      </c>
      <c r="D1922" s="156" t="s">
        <v>383</v>
      </c>
      <c r="E1922" s="157" t="s">
        <v>412</v>
      </c>
      <c r="F1922" s="157" t="s">
        <v>415</v>
      </c>
      <c r="G1922" s="158">
        <v>105.18</v>
      </c>
      <c r="H1922" s="159">
        <v>0</v>
      </c>
      <c r="I1922" s="159">
        <v>0</v>
      </c>
      <c r="J1922" s="158">
        <v>107.18</v>
      </c>
      <c r="K1922" s="157" t="s">
        <v>408</v>
      </c>
    </row>
    <row r="1923" spans="1:11" s="58" customFormat="1" ht="14.85" customHeight="1" x14ac:dyDescent="0.15">
      <c r="A1923" s="154">
        <v>10541</v>
      </c>
      <c r="B1923" s="155">
        <v>10541</v>
      </c>
      <c r="C1923" s="154">
        <v>50</v>
      </c>
      <c r="D1923" s="156" t="s">
        <v>383</v>
      </c>
      <c r="E1923" s="157" t="s">
        <v>412</v>
      </c>
      <c r="F1923" s="157" t="s">
        <v>416</v>
      </c>
      <c r="G1923" s="158">
        <v>8.4079999999999995</v>
      </c>
      <c r="H1923" s="159">
        <v>-2</v>
      </c>
      <c r="I1923" s="159">
        <v>0</v>
      </c>
      <c r="J1923" s="158">
        <v>24.57377</v>
      </c>
      <c r="K1923" s="157" t="s">
        <v>411</v>
      </c>
    </row>
    <row r="1924" spans="1:11" s="58" customFormat="1" ht="14.85" customHeight="1" x14ac:dyDescent="0.15">
      <c r="A1924" s="154">
        <v>10541</v>
      </c>
      <c r="B1924" s="155">
        <v>10541</v>
      </c>
      <c r="C1924" s="154">
        <v>50</v>
      </c>
      <c r="D1924" s="156" t="s">
        <v>383</v>
      </c>
      <c r="E1924" s="157" t="s">
        <v>412</v>
      </c>
      <c r="F1924" s="157" t="s">
        <v>416</v>
      </c>
      <c r="G1924" s="158">
        <v>-22.83793</v>
      </c>
      <c r="H1924" s="159">
        <v>-2</v>
      </c>
      <c r="I1924" s="159">
        <v>0</v>
      </c>
      <c r="J1924" s="158">
        <v>6.3254200000000003</v>
      </c>
      <c r="K1924" s="157" t="s">
        <v>408</v>
      </c>
    </row>
    <row r="1925" spans="1:11" s="58" customFormat="1" ht="14.85" customHeight="1" x14ac:dyDescent="0.15">
      <c r="A1925" s="154">
        <v>10541</v>
      </c>
      <c r="B1925" s="155">
        <v>10541</v>
      </c>
      <c r="C1925" s="154">
        <v>50</v>
      </c>
      <c r="D1925" s="156" t="s">
        <v>383</v>
      </c>
      <c r="E1925" s="157" t="s">
        <v>417</v>
      </c>
      <c r="F1925" s="157" t="s">
        <v>418</v>
      </c>
      <c r="G1925" s="158">
        <v>70.316999999999993</v>
      </c>
      <c r="H1925" s="159">
        <v>0</v>
      </c>
      <c r="I1925" s="159">
        <v>0</v>
      </c>
      <c r="J1925" s="158">
        <v>75.516999999999996</v>
      </c>
      <c r="K1925" s="157" t="s">
        <v>411</v>
      </c>
    </row>
    <row r="1926" spans="1:11" s="58" customFormat="1" ht="14.85" customHeight="1" x14ac:dyDescent="0.15">
      <c r="A1926" s="154">
        <v>10541</v>
      </c>
      <c r="B1926" s="155">
        <v>10541</v>
      </c>
      <c r="C1926" s="154">
        <v>50</v>
      </c>
      <c r="D1926" s="156" t="s">
        <v>383</v>
      </c>
      <c r="E1926" s="157" t="s">
        <v>417</v>
      </c>
      <c r="F1926" s="157" t="s">
        <v>418</v>
      </c>
      <c r="G1926" s="158">
        <v>12.815200000000001</v>
      </c>
      <c r="H1926" s="159">
        <v>1</v>
      </c>
      <c r="I1926" s="159">
        <v>1</v>
      </c>
      <c r="J1926" s="158">
        <v>14.815200000000001</v>
      </c>
      <c r="K1926" s="157" t="s">
        <v>408</v>
      </c>
    </row>
    <row r="1927" spans="1:11" s="58" customFormat="1" ht="14.85" customHeight="1" x14ac:dyDescent="0.15">
      <c r="A1927" s="154">
        <v>10541</v>
      </c>
      <c r="B1927" s="155">
        <v>10541</v>
      </c>
      <c r="C1927" s="154">
        <v>50</v>
      </c>
      <c r="D1927" s="156" t="s">
        <v>383</v>
      </c>
      <c r="E1927" s="157" t="s">
        <v>417</v>
      </c>
      <c r="F1927" s="157" t="s">
        <v>407</v>
      </c>
      <c r="G1927" s="158">
        <v>3.3480400000000001</v>
      </c>
      <c r="H1927" s="159">
        <v>2</v>
      </c>
      <c r="I1927" s="159">
        <v>2</v>
      </c>
      <c r="J1927" s="158">
        <v>7.4825400000000002</v>
      </c>
      <c r="K1927" s="157" t="s">
        <v>411</v>
      </c>
    </row>
    <row r="1928" spans="1:11" s="58" customFormat="1" ht="14.85" customHeight="1" x14ac:dyDescent="0.15">
      <c r="A1928" s="154">
        <v>10541</v>
      </c>
      <c r="B1928" s="155">
        <v>10541</v>
      </c>
      <c r="C1928" s="154">
        <v>50</v>
      </c>
      <c r="D1928" s="156" t="s">
        <v>383</v>
      </c>
      <c r="E1928" s="157" t="s">
        <v>417</v>
      </c>
      <c r="F1928" s="157" t="s">
        <v>407</v>
      </c>
      <c r="G1928" s="158">
        <v>-27.604990000000001</v>
      </c>
      <c r="H1928" s="159">
        <v>0</v>
      </c>
      <c r="I1928" s="159">
        <v>0</v>
      </c>
      <c r="J1928" s="158">
        <v>29.599689999999999</v>
      </c>
      <c r="K1928" s="157" t="s">
        <v>408</v>
      </c>
    </row>
    <row r="1929" spans="1:11" s="58" customFormat="1" ht="14.85" customHeight="1" x14ac:dyDescent="0.15">
      <c r="A1929" s="154">
        <v>10541</v>
      </c>
      <c r="B1929" s="155">
        <v>10541</v>
      </c>
      <c r="C1929" s="154">
        <v>50</v>
      </c>
      <c r="D1929" s="156" t="s">
        <v>383</v>
      </c>
      <c r="E1929" s="157" t="s">
        <v>419</v>
      </c>
      <c r="F1929" s="157" t="s">
        <v>414</v>
      </c>
      <c r="G1929" s="158">
        <v>26.620850000000001</v>
      </c>
      <c r="H1929" s="159">
        <v>-2</v>
      </c>
      <c r="I1929" s="159">
        <v>1</v>
      </c>
      <c r="J1929" s="158">
        <v>243.73616000000001</v>
      </c>
      <c r="K1929" s="157" t="s">
        <v>411</v>
      </c>
    </row>
    <row r="1930" spans="1:11" s="58" customFormat="1" ht="14.85" customHeight="1" x14ac:dyDescent="0.15">
      <c r="A1930" s="154">
        <v>10541</v>
      </c>
      <c r="B1930" s="155">
        <v>10541</v>
      </c>
      <c r="C1930" s="154">
        <v>50</v>
      </c>
      <c r="D1930" s="156" t="s">
        <v>383</v>
      </c>
      <c r="E1930" s="157" t="s">
        <v>419</v>
      </c>
      <c r="F1930" s="157" t="s">
        <v>414</v>
      </c>
      <c r="G1930" s="158">
        <v>23.731000000000002</v>
      </c>
      <c r="H1930" s="159">
        <v>-3</v>
      </c>
      <c r="I1930" s="159">
        <v>0</v>
      </c>
      <c r="J1930" s="158">
        <v>194.72812999999999</v>
      </c>
      <c r="K1930" s="157" t="s">
        <v>408</v>
      </c>
    </row>
    <row r="1931" spans="1:11" s="58" customFormat="1" ht="14.85" customHeight="1" x14ac:dyDescent="0.15">
      <c r="A1931" s="154">
        <v>10550</v>
      </c>
      <c r="B1931" s="155">
        <v>10550</v>
      </c>
      <c r="C1931" s="154">
        <v>50</v>
      </c>
      <c r="D1931" s="156" t="s">
        <v>383</v>
      </c>
      <c r="E1931" s="157" t="s">
        <v>412</v>
      </c>
      <c r="F1931" s="157" t="s">
        <v>407</v>
      </c>
      <c r="G1931" s="158">
        <v>-106.83642999999999</v>
      </c>
      <c r="H1931" s="159">
        <v>-1</v>
      </c>
      <c r="I1931" s="159">
        <v>2</v>
      </c>
      <c r="J1931" s="158">
        <v>11.60242</v>
      </c>
      <c r="K1931" s="157" t="s">
        <v>411</v>
      </c>
    </row>
    <row r="1932" spans="1:11" s="58" customFormat="1" ht="14.85" customHeight="1" x14ac:dyDescent="0.15">
      <c r="A1932" s="154">
        <v>10550</v>
      </c>
      <c r="B1932" s="155">
        <v>10550</v>
      </c>
      <c r="C1932" s="154">
        <v>50</v>
      </c>
      <c r="D1932" s="156" t="s">
        <v>383</v>
      </c>
      <c r="E1932" s="157" t="s">
        <v>412</v>
      </c>
      <c r="F1932" s="157" t="s">
        <v>407</v>
      </c>
      <c r="G1932" s="158">
        <v>-69.408659999999998</v>
      </c>
      <c r="H1932" s="159">
        <v>-3</v>
      </c>
      <c r="I1932" s="159">
        <v>1</v>
      </c>
      <c r="J1932" s="158">
        <v>74.346419999999995</v>
      </c>
      <c r="K1932" s="157" t="s">
        <v>408</v>
      </c>
    </row>
    <row r="1933" spans="1:11" s="58" customFormat="1" ht="14.85" customHeight="1" x14ac:dyDescent="0.15">
      <c r="A1933" s="154">
        <v>10550</v>
      </c>
      <c r="B1933" s="155">
        <v>10550</v>
      </c>
      <c r="C1933" s="154">
        <v>50</v>
      </c>
      <c r="D1933" s="156" t="s">
        <v>383</v>
      </c>
      <c r="E1933" s="157" t="s">
        <v>412</v>
      </c>
      <c r="F1933" s="157" t="s">
        <v>413</v>
      </c>
      <c r="G1933" s="158">
        <v>441.93596000000002</v>
      </c>
      <c r="H1933" s="159">
        <v>5</v>
      </c>
      <c r="I1933" s="159">
        <v>8</v>
      </c>
      <c r="J1933" s="158">
        <v>3545.55375</v>
      </c>
      <c r="K1933" s="157" t="s">
        <v>408</v>
      </c>
    </row>
    <row r="1934" spans="1:11" s="58" customFormat="1" ht="14.85" customHeight="1" x14ac:dyDescent="0.15">
      <c r="A1934" s="154">
        <v>10550</v>
      </c>
      <c r="B1934" s="155">
        <v>10550</v>
      </c>
      <c r="C1934" s="154">
        <v>50</v>
      </c>
      <c r="D1934" s="156" t="s">
        <v>383</v>
      </c>
      <c r="E1934" s="157" t="s">
        <v>412</v>
      </c>
      <c r="F1934" s="157" t="s">
        <v>414</v>
      </c>
      <c r="G1934" s="158">
        <v>-97.030100000000004</v>
      </c>
      <c r="H1934" s="159">
        <v>-3</v>
      </c>
      <c r="I1934" s="159">
        <v>5</v>
      </c>
      <c r="J1934" s="158">
        <v>475.63306</v>
      </c>
      <c r="K1934" s="157" t="s">
        <v>411</v>
      </c>
    </row>
    <row r="1935" spans="1:11" s="58" customFormat="1" ht="14.85" customHeight="1" x14ac:dyDescent="0.15">
      <c r="A1935" s="154">
        <v>10550</v>
      </c>
      <c r="B1935" s="155">
        <v>10550</v>
      </c>
      <c r="C1935" s="154">
        <v>50</v>
      </c>
      <c r="D1935" s="156" t="s">
        <v>383</v>
      </c>
      <c r="E1935" s="157" t="s">
        <v>412</v>
      </c>
      <c r="F1935" s="157" t="s">
        <v>414</v>
      </c>
      <c r="G1935" s="158">
        <v>26.8626</v>
      </c>
      <c r="H1935" s="159">
        <v>-6</v>
      </c>
      <c r="I1935" s="159">
        <v>0</v>
      </c>
      <c r="J1935" s="158">
        <v>613.43808999999999</v>
      </c>
      <c r="K1935" s="157" t="s">
        <v>408</v>
      </c>
    </row>
    <row r="1936" spans="1:11" s="58" customFormat="1" ht="14.85" customHeight="1" x14ac:dyDescent="0.15">
      <c r="A1936" s="154">
        <v>10550</v>
      </c>
      <c r="B1936" s="155">
        <v>10550</v>
      </c>
      <c r="C1936" s="154">
        <v>50</v>
      </c>
      <c r="D1936" s="156" t="s">
        <v>383</v>
      </c>
      <c r="E1936" s="157" t="s">
        <v>412</v>
      </c>
      <c r="F1936" s="157" t="s">
        <v>415</v>
      </c>
      <c r="G1936" s="158">
        <v>26.56</v>
      </c>
      <c r="H1936" s="159">
        <v>0</v>
      </c>
      <c r="I1936" s="159">
        <v>0</v>
      </c>
      <c r="J1936" s="158">
        <v>26.6</v>
      </c>
      <c r="K1936" s="157" t="s">
        <v>411</v>
      </c>
    </row>
    <row r="1937" spans="1:11" s="58" customFormat="1" ht="14.85" customHeight="1" x14ac:dyDescent="0.15">
      <c r="A1937" s="154">
        <v>10550</v>
      </c>
      <c r="B1937" s="155">
        <v>10550</v>
      </c>
      <c r="C1937" s="154">
        <v>50</v>
      </c>
      <c r="D1937" s="156" t="s">
        <v>383</v>
      </c>
      <c r="E1937" s="157" t="s">
        <v>412</v>
      </c>
      <c r="F1937" s="157" t="s">
        <v>415</v>
      </c>
      <c r="G1937" s="158">
        <v>38.92</v>
      </c>
      <c r="H1937" s="159">
        <v>0</v>
      </c>
      <c r="I1937" s="159">
        <v>0</v>
      </c>
      <c r="J1937" s="158">
        <v>39</v>
      </c>
      <c r="K1937" s="157" t="s">
        <v>408</v>
      </c>
    </row>
    <row r="1938" spans="1:11" s="58" customFormat="1" ht="14.85" customHeight="1" x14ac:dyDescent="0.15">
      <c r="A1938" s="154">
        <v>10550</v>
      </c>
      <c r="B1938" s="155">
        <v>10550</v>
      </c>
      <c r="C1938" s="154">
        <v>50</v>
      </c>
      <c r="D1938" s="156" t="s">
        <v>383</v>
      </c>
      <c r="E1938" s="157" t="s">
        <v>412</v>
      </c>
      <c r="F1938" s="157" t="s">
        <v>416</v>
      </c>
      <c r="G1938" s="158">
        <v>18.953040000000001</v>
      </c>
      <c r="H1938" s="159">
        <v>-3</v>
      </c>
      <c r="I1938" s="159">
        <v>1</v>
      </c>
      <c r="J1938" s="158">
        <v>34.348379999999999</v>
      </c>
      <c r="K1938" s="157" t="s">
        <v>411</v>
      </c>
    </row>
    <row r="1939" spans="1:11" s="58" customFormat="1" ht="14.85" customHeight="1" x14ac:dyDescent="0.15">
      <c r="A1939" s="154">
        <v>10550</v>
      </c>
      <c r="B1939" s="155">
        <v>10550</v>
      </c>
      <c r="C1939" s="154">
        <v>50</v>
      </c>
      <c r="D1939" s="156" t="s">
        <v>383</v>
      </c>
      <c r="E1939" s="157" t="s">
        <v>412</v>
      </c>
      <c r="F1939" s="157" t="s">
        <v>416</v>
      </c>
      <c r="G1939" s="158">
        <v>12.564249999999999</v>
      </c>
      <c r="H1939" s="159">
        <v>-4</v>
      </c>
      <c r="I1939" s="159">
        <v>0</v>
      </c>
      <c r="J1939" s="158">
        <v>25.894570000000002</v>
      </c>
      <c r="K1939" s="157" t="s">
        <v>408</v>
      </c>
    </row>
    <row r="1940" spans="1:11" s="58" customFormat="1" ht="14.85" customHeight="1" x14ac:dyDescent="0.15">
      <c r="A1940" s="154">
        <v>10550</v>
      </c>
      <c r="B1940" s="155">
        <v>10550</v>
      </c>
      <c r="C1940" s="154">
        <v>50</v>
      </c>
      <c r="D1940" s="156" t="s">
        <v>383</v>
      </c>
      <c r="E1940" s="157" t="s">
        <v>417</v>
      </c>
      <c r="F1940" s="157" t="s">
        <v>418</v>
      </c>
      <c r="G1940" s="158">
        <v>-135.94637</v>
      </c>
      <c r="H1940" s="159">
        <v>0</v>
      </c>
      <c r="I1940" s="159">
        <v>1</v>
      </c>
      <c r="J1940" s="158">
        <v>152.66</v>
      </c>
      <c r="K1940" s="157" t="s">
        <v>411</v>
      </c>
    </row>
    <row r="1941" spans="1:11" s="58" customFormat="1" ht="14.85" customHeight="1" x14ac:dyDescent="0.15">
      <c r="A1941" s="154">
        <v>10550</v>
      </c>
      <c r="B1941" s="155">
        <v>10550</v>
      </c>
      <c r="C1941" s="154">
        <v>50</v>
      </c>
      <c r="D1941" s="156" t="s">
        <v>383</v>
      </c>
      <c r="E1941" s="157" t="s">
        <v>417</v>
      </c>
      <c r="F1941" s="157" t="s">
        <v>418</v>
      </c>
      <c r="G1941" s="158">
        <v>326.51112999999998</v>
      </c>
      <c r="H1941" s="159">
        <v>1</v>
      </c>
      <c r="I1941" s="159">
        <v>2</v>
      </c>
      <c r="J1941" s="158">
        <v>358.90087999999997</v>
      </c>
      <c r="K1941" s="157" t="s">
        <v>408</v>
      </c>
    </row>
    <row r="1942" spans="1:11" s="58" customFormat="1" ht="14.85" customHeight="1" x14ac:dyDescent="0.15">
      <c r="A1942" s="154">
        <v>10550</v>
      </c>
      <c r="B1942" s="155">
        <v>10550</v>
      </c>
      <c r="C1942" s="154">
        <v>50</v>
      </c>
      <c r="D1942" s="156" t="s">
        <v>383</v>
      </c>
      <c r="E1942" s="157" t="s">
        <v>417</v>
      </c>
      <c r="F1942" s="157" t="s">
        <v>407</v>
      </c>
      <c r="G1942" s="158">
        <v>11.92873</v>
      </c>
      <c r="H1942" s="159">
        <v>5</v>
      </c>
      <c r="I1942" s="159">
        <v>6</v>
      </c>
      <c r="J1942" s="158">
        <v>60.511749999999999</v>
      </c>
      <c r="K1942" s="157" t="s">
        <v>411</v>
      </c>
    </row>
    <row r="1943" spans="1:11" s="58" customFormat="1" ht="14.85" customHeight="1" x14ac:dyDescent="0.15">
      <c r="A1943" s="154">
        <v>10550</v>
      </c>
      <c r="B1943" s="155">
        <v>10550</v>
      </c>
      <c r="C1943" s="154">
        <v>50</v>
      </c>
      <c r="D1943" s="156" t="s">
        <v>383</v>
      </c>
      <c r="E1943" s="157" t="s">
        <v>417</v>
      </c>
      <c r="F1943" s="157" t="s">
        <v>407</v>
      </c>
      <c r="G1943" s="158">
        <v>-3.1530200000000002</v>
      </c>
      <c r="H1943" s="159">
        <v>2</v>
      </c>
      <c r="I1943" s="159">
        <v>3</v>
      </c>
      <c r="J1943" s="158">
        <v>16.9742</v>
      </c>
      <c r="K1943" s="157" t="s">
        <v>408</v>
      </c>
    </row>
    <row r="1944" spans="1:11" s="58" customFormat="1" ht="14.85" customHeight="1" x14ac:dyDescent="0.15">
      <c r="A1944" s="154">
        <v>10550</v>
      </c>
      <c r="B1944" s="155">
        <v>10550</v>
      </c>
      <c r="C1944" s="154">
        <v>50</v>
      </c>
      <c r="D1944" s="156" t="s">
        <v>383</v>
      </c>
      <c r="E1944" s="157" t="s">
        <v>419</v>
      </c>
      <c r="F1944" s="157" t="s">
        <v>414</v>
      </c>
      <c r="G1944" s="158">
        <v>106.37846999999999</v>
      </c>
      <c r="H1944" s="159">
        <v>0</v>
      </c>
      <c r="I1944" s="159">
        <v>1</v>
      </c>
      <c r="J1944" s="158">
        <v>490.82690000000002</v>
      </c>
      <c r="K1944" s="157" t="s">
        <v>411</v>
      </c>
    </row>
    <row r="1945" spans="1:11" s="58" customFormat="1" ht="14.85" customHeight="1" x14ac:dyDescent="0.15">
      <c r="A1945" s="154">
        <v>10550</v>
      </c>
      <c r="B1945" s="155">
        <v>10550</v>
      </c>
      <c r="C1945" s="154">
        <v>50</v>
      </c>
      <c r="D1945" s="156" t="s">
        <v>383</v>
      </c>
      <c r="E1945" s="157" t="s">
        <v>419</v>
      </c>
      <c r="F1945" s="157" t="s">
        <v>414</v>
      </c>
      <c r="G1945" s="158">
        <v>54.617150000000002</v>
      </c>
      <c r="H1945" s="159">
        <v>-3</v>
      </c>
      <c r="I1945" s="159">
        <v>0</v>
      </c>
      <c r="J1945" s="158">
        <v>378.70069999999998</v>
      </c>
      <c r="K1945" s="157" t="s">
        <v>408</v>
      </c>
    </row>
    <row r="1946" spans="1:11" s="58" customFormat="1" ht="14.85" customHeight="1" x14ac:dyDescent="0.15">
      <c r="A1946" s="154">
        <v>10551</v>
      </c>
      <c r="B1946" s="155">
        <v>10551</v>
      </c>
      <c r="C1946" s="154">
        <v>50</v>
      </c>
      <c r="D1946" s="156" t="s">
        <v>383</v>
      </c>
      <c r="E1946" s="157" t="s">
        <v>412</v>
      </c>
      <c r="F1946" s="157" t="s">
        <v>407</v>
      </c>
      <c r="G1946" s="158">
        <v>4.6591100000000001</v>
      </c>
      <c r="H1946" s="159">
        <v>-1</v>
      </c>
      <c r="I1946" s="159">
        <v>0</v>
      </c>
      <c r="J1946" s="158">
        <v>26.530090000000001</v>
      </c>
      <c r="K1946" s="157" t="s">
        <v>411</v>
      </c>
    </row>
    <row r="1947" spans="1:11" s="58" customFormat="1" ht="14.85" customHeight="1" x14ac:dyDescent="0.15">
      <c r="A1947" s="154">
        <v>10551</v>
      </c>
      <c r="B1947" s="155">
        <v>10551</v>
      </c>
      <c r="C1947" s="154">
        <v>50</v>
      </c>
      <c r="D1947" s="156" t="s">
        <v>383</v>
      </c>
      <c r="E1947" s="157" t="s">
        <v>412</v>
      </c>
      <c r="F1947" s="157" t="s">
        <v>407</v>
      </c>
      <c r="G1947" s="158">
        <v>-0.37636999999999998</v>
      </c>
      <c r="H1947" s="159">
        <v>-1</v>
      </c>
      <c r="I1947" s="159">
        <v>0</v>
      </c>
      <c r="J1947" s="158">
        <v>0.42363000000000001</v>
      </c>
      <c r="K1947" s="157" t="s">
        <v>408</v>
      </c>
    </row>
    <row r="1948" spans="1:11" s="58" customFormat="1" ht="14.85" customHeight="1" x14ac:dyDescent="0.15">
      <c r="A1948" s="154">
        <v>10551</v>
      </c>
      <c r="B1948" s="155">
        <v>10551</v>
      </c>
      <c r="C1948" s="154">
        <v>50</v>
      </c>
      <c r="D1948" s="156" t="s">
        <v>383</v>
      </c>
      <c r="E1948" s="157" t="s">
        <v>412</v>
      </c>
      <c r="F1948" s="157" t="s">
        <v>413</v>
      </c>
      <c r="G1948" s="158">
        <v>-29.941030000000001</v>
      </c>
      <c r="H1948" s="159">
        <v>1</v>
      </c>
      <c r="I1948" s="159">
        <v>1</v>
      </c>
      <c r="J1948" s="158">
        <v>1.05897</v>
      </c>
      <c r="K1948" s="157" t="s">
        <v>408</v>
      </c>
    </row>
    <row r="1949" spans="1:11" s="58" customFormat="1" ht="14.85" customHeight="1" x14ac:dyDescent="0.15">
      <c r="A1949" s="154">
        <v>10551</v>
      </c>
      <c r="B1949" s="155">
        <v>10551</v>
      </c>
      <c r="C1949" s="154">
        <v>50</v>
      </c>
      <c r="D1949" s="156" t="s">
        <v>383</v>
      </c>
      <c r="E1949" s="157" t="s">
        <v>412</v>
      </c>
      <c r="F1949" s="157" t="s">
        <v>414</v>
      </c>
      <c r="G1949" s="158">
        <v>-3.4214699999999998</v>
      </c>
      <c r="H1949" s="159">
        <v>-1</v>
      </c>
      <c r="I1949" s="159">
        <v>0</v>
      </c>
      <c r="J1949" s="158">
        <v>5.2947100000000002</v>
      </c>
      <c r="K1949" s="157" t="s">
        <v>411</v>
      </c>
    </row>
    <row r="1950" spans="1:11" s="58" customFormat="1" ht="14.85" customHeight="1" x14ac:dyDescent="0.15">
      <c r="A1950" s="154">
        <v>10551</v>
      </c>
      <c r="B1950" s="155">
        <v>10551</v>
      </c>
      <c r="C1950" s="154">
        <v>50</v>
      </c>
      <c r="D1950" s="156" t="s">
        <v>383</v>
      </c>
      <c r="E1950" s="157" t="s">
        <v>412</v>
      </c>
      <c r="F1950" s="157" t="s">
        <v>414</v>
      </c>
      <c r="G1950" s="158">
        <v>228.79131000000001</v>
      </c>
      <c r="H1950" s="159">
        <v>1</v>
      </c>
      <c r="I1950" s="159">
        <v>2</v>
      </c>
      <c r="J1950" s="158">
        <v>238.25306</v>
      </c>
      <c r="K1950" s="157" t="s">
        <v>408</v>
      </c>
    </row>
    <row r="1951" spans="1:11" s="58" customFormat="1" ht="14.85" customHeight="1" x14ac:dyDescent="0.15">
      <c r="A1951" s="154">
        <v>10551</v>
      </c>
      <c r="B1951" s="155">
        <v>10551</v>
      </c>
      <c r="C1951" s="154">
        <v>50</v>
      </c>
      <c r="D1951" s="156" t="s">
        <v>383</v>
      </c>
      <c r="E1951" s="157" t="s">
        <v>412</v>
      </c>
      <c r="F1951" s="157" t="s">
        <v>416</v>
      </c>
      <c r="G1951" s="158">
        <v>-8.3056300000000007</v>
      </c>
      <c r="H1951" s="159">
        <v>-1</v>
      </c>
      <c r="I1951" s="159">
        <v>0</v>
      </c>
      <c r="J1951" s="158">
        <v>0.93515999999999999</v>
      </c>
      <c r="K1951" s="157" t="s">
        <v>411</v>
      </c>
    </row>
    <row r="1952" spans="1:11" s="58" customFormat="1" ht="14.85" customHeight="1" x14ac:dyDescent="0.15">
      <c r="A1952" s="154">
        <v>10551</v>
      </c>
      <c r="B1952" s="155">
        <v>10551</v>
      </c>
      <c r="C1952" s="154">
        <v>50</v>
      </c>
      <c r="D1952" s="156" t="s">
        <v>383</v>
      </c>
      <c r="E1952" s="157" t="s">
        <v>412</v>
      </c>
      <c r="F1952" s="157" t="s">
        <v>416</v>
      </c>
      <c r="G1952" s="158">
        <v>3.8849999999999998</v>
      </c>
      <c r="H1952" s="159">
        <v>0</v>
      </c>
      <c r="I1952" s="159">
        <v>0</v>
      </c>
      <c r="J1952" s="158">
        <v>3.8849999999999998</v>
      </c>
      <c r="K1952" s="157" t="s">
        <v>408</v>
      </c>
    </row>
    <row r="1953" spans="1:11" s="58" customFormat="1" ht="14.85" customHeight="1" x14ac:dyDescent="0.15">
      <c r="A1953" s="154">
        <v>10551</v>
      </c>
      <c r="B1953" s="155">
        <v>10551</v>
      </c>
      <c r="C1953" s="154">
        <v>50</v>
      </c>
      <c r="D1953" s="156" t="s">
        <v>383</v>
      </c>
      <c r="E1953" s="157" t="s">
        <v>417</v>
      </c>
      <c r="F1953" s="157" t="s">
        <v>418</v>
      </c>
      <c r="G1953" s="158">
        <v>9.3340099999999993</v>
      </c>
      <c r="H1953" s="159">
        <v>-1</v>
      </c>
      <c r="I1953" s="159">
        <v>0</v>
      </c>
      <c r="J1953" s="158">
        <v>10</v>
      </c>
      <c r="K1953" s="157" t="s">
        <v>411</v>
      </c>
    </row>
    <row r="1954" spans="1:11" s="58" customFormat="1" ht="14.85" customHeight="1" x14ac:dyDescent="0.15">
      <c r="A1954" s="154">
        <v>10551</v>
      </c>
      <c r="B1954" s="155">
        <v>10551</v>
      </c>
      <c r="C1954" s="154">
        <v>50</v>
      </c>
      <c r="D1954" s="156" t="s">
        <v>383</v>
      </c>
      <c r="E1954" s="157" t="s">
        <v>417</v>
      </c>
      <c r="F1954" s="157" t="s">
        <v>418</v>
      </c>
      <c r="G1954" s="158">
        <v>0.55000000000000004</v>
      </c>
      <c r="H1954" s="159">
        <v>0</v>
      </c>
      <c r="I1954" s="159">
        <v>0</v>
      </c>
      <c r="J1954" s="158">
        <v>0.55000000000000004</v>
      </c>
      <c r="K1954" s="157" t="s">
        <v>408</v>
      </c>
    </row>
    <row r="1955" spans="1:11" s="58" customFormat="1" ht="14.85" customHeight="1" x14ac:dyDescent="0.15">
      <c r="A1955" s="154">
        <v>10551</v>
      </c>
      <c r="B1955" s="155">
        <v>10551</v>
      </c>
      <c r="C1955" s="154">
        <v>50</v>
      </c>
      <c r="D1955" s="156" t="s">
        <v>383</v>
      </c>
      <c r="E1955" s="157" t="s">
        <v>417</v>
      </c>
      <c r="F1955" s="157" t="s">
        <v>407</v>
      </c>
      <c r="G1955" s="158">
        <v>-2.03925</v>
      </c>
      <c r="H1955" s="159">
        <v>-2</v>
      </c>
      <c r="I1955" s="159">
        <v>0</v>
      </c>
      <c r="J1955" s="158">
        <v>11.64128</v>
      </c>
      <c r="K1955" s="157" t="s">
        <v>408</v>
      </c>
    </row>
    <row r="1956" spans="1:11" s="58" customFormat="1" ht="14.85" customHeight="1" x14ac:dyDescent="0.15">
      <c r="A1956" s="154">
        <v>10551</v>
      </c>
      <c r="B1956" s="155">
        <v>10551</v>
      </c>
      <c r="C1956" s="154">
        <v>50</v>
      </c>
      <c r="D1956" s="156" t="s">
        <v>383</v>
      </c>
      <c r="E1956" s="157" t="s">
        <v>419</v>
      </c>
      <c r="F1956" s="157" t="s">
        <v>414</v>
      </c>
      <c r="G1956" s="158">
        <v>-39.721519999999998</v>
      </c>
      <c r="H1956" s="159">
        <v>0</v>
      </c>
      <c r="I1956" s="159">
        <v>1</v>
      </c>
      <c r="J1956" s="158">
        <v>29.39939</v>
      </c>
      <c r="K1956" s="157" t="s">
        <v>411</v>
      </c>
    </row>
    <row r="1957" spans="1:11" s="58" customFormat="1" ht="14.85" customHeight="1" x14ac:dyDescent="0.15">
      <c r="A1957" s="154">
        <v>10551</v>
      </c>
      <c r="B1957" s="155">
        <v>10551</v>
      </c>
      <c r="C1957" s="154">
        <v>50</v>
      </c>
      <c r="D1957" s="156" t="s">
        <v>383</v>
      </c>
      <c r="E1957" s="157" t="s">
        <v>419</v>
      </c>
      <c r="F1957" s="157" t="s">
        <v>414</v>
      </c>
      <c r="G1957" s="158">
        <v>0.78261999999999898</v>
      </c>
      <c r="H1957" s="159">
        <v>0</v>
      </c>
      <c r="I1957" s="159">
        <v>1</v>
      </c>
      <c r="J1957" s="158">
        <v>54.801749999999998</v>
      </c>
      <c r="K1957" s="157" t="s">
        <v>408</v>
      </c>
    </row>
    <row r="1958" spans="1:11" s="58" customFormat="1" ht="14.85" customHeight="1" x14ac:dyDescent="0.15">
      <c r="A1958" s="154">
        <v>10560</v>
      </c>
      <c r="B1958" s="155">
        <v>10560</v>
      </c>
      <c r="C1958" s="154">
        <v>50</v>
      </c>
      <c r="D1958" s="156" t="s">
        <v>383</v>
      </c>
      <c r="E1958" s="157" t="s">
        <v>412</v>
      </c>
      <c r="F1958" s="157" t="s">
        <v>407</v>
      </c>
      <c r="G1958" s="158">
        <v>-0.16</v>
      </c>
      <c r="H1958" s="159">
        <v>-1</v>
      </c>
      <c r="I1958" s="159">
        <v>0</v>
      </c>
      <c r="J1958" s="158">
        <v>0</v>
      </c>
      <c r="K1958" s="157" t="s">
        <v>411</v>
      </c>
    </row>
    <row r="1959" spans="1:11" s="58" customFormat="1" ht="14.85" customHeight="1" x14ac:dyDescent="0.15">
      <c r="A1959" s="154">
        <v>10560</v>
      </c>
      <c r="B1959" s="155">
        <v>10560</v>
      </c>
      <c r="C1959" s="154">
        <v>50</v>
      </c>
      <c r="D1959" s="156" t="s">
        <v>383</v>
      </c>
      <c r="E1959" s="157" t="s">
        <v>412</v>
      </c>
      <c r="F1959" s="157" t="s">
        <v>407</v>
      </c>
      <c r="G1959" s="158">
        <v>1.1051200000000001</v>
      </c>
      <c r="H1959" s="159">
        <v>0</v>
      </c>
      <c r="I1959" s="159">
        <v>1</v>
      </c>
      <c r="J1959" s="158">
        <v>2.3102399999999998</v>
      </c>
      <c r="K1959" s="157" t="s">
        <v>408</v>
      </c>
    </row>
    <row r="1960" spans="1:11" s="58" customFormat="1" ht="14.85" customHeight="1" x14ac:dyDescent="0.15">
      <c r="A1960" s="154">
        <v>10560</v>
      </c>
      <c r="B1960" s="155">
        <v>10560</v>
      </c>
      <c r="C1960" s="154">
        <v>50</v>
      </c>
      <c r="D1960" s="156" t="s">
        <v>383</v>
      </c>
      <c r="E1960" s="157" t="s">
        <v>412</v>
      </c>
      <c r="F1960" s="157" t="s">
        <v>413</v>
      </c>
      <c r="G1960" s="158">
        <v>10.1092</v>
      </c>
      <c r="H1960" s="159">
        <v>1</v>
      </c>
      <c r="I1960" s="159">
        <v>1</v>
      </c>
      <c r="J1960" s="158">
        <v>10.1092</v>
      </c>
      <c r="K1960" s="157" t="s">
        <v>408</v>
      </c>
    </row>
    <row r="1961" spans="1:11" s="58" customFormat="1" ht="14.85" customHeight="1" x14ac:dyDescent="0.15">
      <c r="A1961" s="154">
        <v>10560</v>
      </c>
      <c r="B1961" s="155">
        <v>10560</v>
      </c>
      <c r="C1961" s="154">
        <v>50</v>
      </c>
      <c r="D1961" s="156" t="s">
        <v>383</v>
      </c>
      <c r="E1961" s="157" t="s">
        <v>412</v>
      </c>
      <c r="F1961" s="157" t="s">
        <v>414</v>
      </c>
      <c r="G1961" s="158">
        <v>1.7616000000000001</v>
      </c>
      <c r="H1961" s="159">
        <v>1</v>
      </c>
      <c r="I1961" s="159">
        <v>1</v>
      </c>
      <c r="J1961" s="158">
        <v>2.0916000000000001</v>
      </c>
      <c r="K1961" s="157" t="s">
        <v>411</v>
      </c>
    </row>
    <row r="1962" spans="1:11" s="58" customFormat="1" ht="14.85" customHeight="1" x14ac:dyDescent="0.15">
      <c r="A1962" s="154">
        <v>10560</v>
      </c>
      <c r="B1962" s="155">
        <v>10560</v>
      </c>
      <c r="C1962" s="154">
        <v>50</v>
      </c>
      <c r="D1962" s="156" t="s">
        <v>383</v>
      </c>
      <c r="E1962" s="157" t="s">
        <v>412</v>
      </c>
      <c r="F1962" s="157" t="s">
        <v>414</v>
      </c>
      <c r="G1962" s="158">
        <v>34.1145</v>
      </c>
      <c r="H1962" s="159">
        <v>2</v>
      </c>
      <c r="I1962" s="159">
        <v>2</v>
      </c>
      <c r="J1962" s="158">
        <v>35.301000000000002</v>
      </c>
      <c r="K1962" s="157" t="s">
        <v>408</v>
      </c>
    </row>
    <row r="1963" spans="1:11" s="58" customFormat="1" ht="14.85" customHeight="1" x14ac:dyDescent="0.15">
      <c r="A1963" s="154">
        <v>10560</v>
      </c>
      <c r="B1963" s="155">
        <v>10560</v>
      </c>
      <c r="C1963" s="154">
        <v>50</v>
      </c>
      <c r="D1963" s="156" t="s">
        <v>383</v>
      </c>
      <c r="E1963" s="157" t="s">
        <v>412</v>
      </c>
      <c r="F1963" s="157" t="s">
        <v>415</v>
      </c>
      <c r="G1963" s="158">
        <v>-0.16</v>
      </c>
      <c r="H1963" s="159">
        <v>0</v>
      </c>
      <c r="I1963" s="159">
        <v>0</v>
      </c>
      <c r="J1963" s="158">
        <v>0.04</v>
      </c>
      <c r="K1963" s="157" t="s">
        <v>408</v>
      </c>
    </row>
    <row r="1964" spans="1:11" s="58" customFormat="1" ht="14.85" customHeight="1" x14ac:dyDescent="0.15">
      <c r="A1964" s="154">
        <v>10560</v>
      </c>
      <c r="B1964" s="155">
        <v>10560</v>
      </c>
      <c r="C1964" s="154">
        <v>50</v>
      </c>
      <c r="D1964" s="156" t="s">
        <v>383</v>
      </c>
      <c r="E1964" s="157" t="s">
        <v>412</v>
      </c>
      <c r="F1964" s="157" t="s">
        <v>416</v>
      </c>
      <c r="G1964" s="158">
        <v>9.9250000000000007</v>
      </c>
      <c r="H1964" s="159">
        <v>0</v>
      </c>
      <c r="I1964" s="159">
        <v>0</v>
      </c>
      <c r="J1964" s="158">
        <v>9.9250000000000007</v>
      </c>
      <c r="K1964" s="157" t="s">
        <v>411</v>
      </c>
    </row>
    <row r="1965" spans="1:11" s="58" customFormat="1" ht="14.85" customHeight="1" x14ac:dyDescent="0.15">
      <c r="A1965" s="154">
        <v>10560</v>
      </c>
      <c r="B1965" s="155">
        <v>10560</v>
      </c>
      <c r="C1965" s="154">
        <v>50</v>
      </c>
      <c r="D1965" s="156" t="s">
        <v>383</v>
      </c>
      <c r="E1965" s="157" t="s">
        <v>412</v>
      </c>
      <c r="F1965" s="157" t="s">
        <v>416</v>
      </c>
      <c r="G1965" s="158">
        <v>0.72767999999999999</v>
      </c>
      <c r="H1965" s="159">
        <v>-1</v>
      </c>
      <c r="I1965" s="159">
        <v>0</v>
      </c>
      <c r="J1965" s="158">
        <v>1.88727</v>
      </c>
      <c r="K1965" s="157" t="s">
        <v>408</v>
      </c>
    </row>
    <row r="1966" spans="1:11" s="58" customFormat="1" ht="14.85" customHeight="1" x14ac:dyDescent="0.15">
      <c r="A1966" s="154">
        <v>10560</v>
      </c>
      <c r="B1966" s="155">
        <v>10560</v>
      </c>
      <c r="C1966" s="154">
        <v>50</v>
      </c>
      <c r="D1966" s="156" t="s">
        <v>383</v>
      </c>
      <c r="E1966" s="157" t="s">
        <v>417</v>
      </c>
      <c r="F1966" s="157" t="s">
        <v>418</v>
      </c>
      <c r="G1966" s="158">
        <v>1.2936000000000001</v>
      </c>
      <c r="H1966" s="159">
        <v>0</v>
      </c>
      <c r="I1966" s="159">
        <v>0</v>
      </c>
      <c r="J1966" s="158">
        <v>1.2936000000000001</v>
      </c>
      <c r="K1966" s="157" t="s">
        <v>411</v>
      </c>
    </row>
    <row r="1967" spans="1:11" s="58" customFormat="1" ht="14.85" customHeight="1" x14ac:dyDescent="0.15">
      <c r="A1967" s="154">
        <v>10560</v>
      </c>
      <c r="B1967" s="155">
        <v>10560</v>
      </c>
      <c r="C1967" s="154">
        <v>50</v>
      </c>
      <c r="D1967" s="156" t="s">
        <v>383</v>
      </c>
      <c r="E1967" s="157" t="s">
        <v>417</v>
      </c>
      <c r="F1967" s="157" t="s">
        <v>418</v>
      </c>
      <c r="G1967" s="158">
        <v>0.92669000000000001</v>
      </c>
      <c r="H1967" s="159">
        <v>-2</v>
      </c>
      <c r="I1967" s="159">
        <v>0</v>
      </c>
      <c r="J1967" s="158">
        <v>4.0640000000000001</v>
      </c>
      <c r="K1967" s="157" t="s">
        <v>408</v>
      </c>
    </row>
    <row r="1968" spans="1:11" s="58" customFormat="1" ht="14.85" customHeight="1" x14ac:dyDescent="0.15">
      <c r="A1968" s="154">
        <v>10560</v>
      </c>
      <c r="B1968" s="155">
        <v>10560</v>
      </c>
      <c r="C1968" s="154">
        <v>50</v>
      </c>
      <c r="D1968" s="156" t="s">
        <v>383</v>
      </c>
      <c r="E1968" s="157" t="s">
        <v>417</v>
      </c>
      <c r="F1968" s="157" t="s">
        <v>407</v>
      </c>
      <c r="G1968" s="158">
        <v>1.455E-2</v>
      </c>
      <c r="H1968" s="159">
        <v>0</v>
      </c>
      <c r="I1968" s="159">
        <v>0</v>
      </c>
      <c r="J1968" s="158">
        <v>5.4550000000000001E-2</v>
      </c>
      <c r="K1968" s="157" t="s">
        <v>408</v>
      </c>
    </row>
    <row r="1969" spans="1:11" s="58" customFormat="1" ht="14.85" customHeight="1" x14ac:dyDescent="0.15">
      <c r="A1969" s="154">
        <v>10560</v>
      </c>
      <c r="B1969" s="155">
        <v>10560</v>
      </c>
      <c r="C1969" s="154">
        <v>50</v>
      </c>
      <c r="D1969" s="156" t="s">
        <v>383</v>
      </c>
      <c r="E1969" s="157" t="s">
        <v>419</v>
      </c>
      <c r="F1969" s="157" t="s">
        <v>414</v>
      </c>
      <c r="G1969" s="158">
        <v>8.0738000000000003</v>
      </c>
      <c r="H1969" s="159">
        <v>1</v>
      </c>
      <c r="I1969" s="159">
        <v>1</v>
      </c>
      <c r="J1969" s="158">
        <v>11.855</v>
      </c>
      <c r="K1969" s="157" t="s">
        <v>411</v>
      </c>
    </row>
    <row r="1970" spans="1:11" s="58" customFormat="1" ht="14.85" customHeight="1" x14ac:dyDescent="0.15">
      <c r="A1970" s="154">
        <v>10560</v>
      </c>
      <c r="B1970" s="155">
        <v>10560</v>
      </c>
      <c r="C1970" s="154">
        <v>50</v>
      </c>
      <c r="D1970" s="156" t="s">
        <v>383</v>
      </c>
      <c r="E1970" s="157" t="s">
        <v>419</v>
      </c>
      <c r="F1970" s="157" t="s">
        <v>414</v>
      </c>
      <c r="G1970" s="158">
        <v>69.773949999999999</v>
      </c>
      <c r="H1970" s="159">
        <v>0</v>
      </c>
      <c r="I1970" s="159">
        <v>0</v>
      </c>
      <c r="J1970" s="158">
        <v>84.447950000000006</v>
      </c>
      <c r="K1970" s="157" t="s">
        <v>408</v>
      </c>
    </row>
    <row r="1971" spans="1:11" s="58" customFormat="1" ht="14.85" customHeight="1" x14ac:dyDescent="0.15">
      <c r="A1971" s="154">
        <v>10566</v>
      </c>
      <c r="B1971" s="155">
        <v>10566</v>
      </c>
      <c r="C1971" s="154">
        <v>50</v>
      </c>
      <c r="D1971" s="156" t="s">
        <v>383</v>
      </c>
      <c r="E1971" s="157" t="s">
        <v>412</v>
      </c>
      <c r="F1971" s="157" t="s">
        <v>407</v>
      </c>
      <c r="G1971" s="158">
        <v>-37.431629999999998</v>
      </c>
      <c r="H1971" s="159">
        <v>2</v>
      </c>
      <c r="I1971" s="159">
        <v>7</v>
      </c>
      <c r="J1971" s="158">
        <v>19.861989999999999</v>
      </c>
      <c r="K1971" s="157" t="s">
        <v>411</v>
      </c>
    </row>
    <row r="1972" spans="1:11" s="58" customFormat="1" ht="14.85" customHeight="1" x14ac:dyDescent="0.15">
      <c r="A1972" s="154">
        <v>10566</v>
      </c>
      <c r="B1972" s="155">
        <v>10566</v>
      </c>
      <c r="C1972" s="154">
        <v>50</v>
      </c>
      <c r="D1972" s="156" t="s">
        <v>383</v>
      </c>
      <c r="E1972" s="157" t="s">
        <v>412</v>
      </c>
      <c r="F1972" s="157" t="s">
        <v>407</v>
      </c>
      <c r="G1972" s="158">
        <v>-92.705740000000006</v>
      </c>
      <c r="H1972" s="159">
        <v>1</v>
      </c>
      <c r="I1972" s="159">
        <v>14</v>
      </c>
      <c r="J1972" s="158">
        <v>51.439120000000003</v>
      </c>
      <c r="K1972" s="157" t="s">
        <v>408</v>
      </c>
    </row>
    <row r="1973" spans="1:11" s="58" customFormat="1" ht="14.85" customHeight="1" x14ac:dyDescent="0.15">
      <c r="A1973" s="154">
        <v>10566</v>
      </c>
      <c r="B1973" s="155">
        <v>10566</v>
      </c>
      <c r="C1973" s="154">
        <v>50</v>
      </c>
      <c r="D1973" s="156" t="s">
        <v>383</v>
      </c>
      <c r="E1973" s="157" t="s">
        <v>412</v>
      </c>
      <c r="F1973" s="157" t="s">
        <v>413</v>
      </c>
      <c r="G1973" s="158">
        <v>910.57201999999995</v>
      </c>
      <c r="H1973" s="159">
        <v>7</v>
      </c>
      <c r="I1973" s="159">
        <v>12</v>
      </c>
      <c r="J1973" s="158">
        <v>2901.9727800000001</v>
      </c>
      <c r="K1973" s="157" t="s">
        <v>408</v>
      </c>
    </row>
    <row r="1974" spans="1:11" s="58" customFormat="1" ht="14.85" customHeight="1" x14ac:dyDescent="0.15">
      <c r="A1974" s="154">
        <v>10566</v>
      </c>
      <c r="B1974" s="155">
        <v>10566</v>
      </c>
      <c r="C1974" s="154">
        <v>50</v>
      </c>
      <c r="D1974" s="156" t="s">
        <v>383</v>
      </c>
      <c r="E1974" s="157" t="s">
        <v>412</v>
      </c>
      <c r="F1974" s="157" t="s">
        <v>414</v>
      </c>
      <c r="G1974" s="158">
        <v>-128.63829000000001</v>
      </c>
      <c r="H1974" s="159">
        <v>2</v>
      </c>
      <c r="I1974" s="159">
        <v>8</v>
      </c>
      <c r="J1974" s="158">
        <v>450.39666</v>
      </c>
      <c r="K1974" s="157" t="s">
        <v>411</v>
      </c>
    </row>
    <row r="1975" spans="1:11" s="58" customFormat="1" ht="14.85" customHeight="1" x14ac:dyDescent="0.15">
      <c r="A1975" s="154">
        <v>10566</v>
      </c>
      <c r="B1975" s="155">
        <v>10566</v>
      </c>
      <c r="C1975" s="154">
        <v>50</v>
      </c>
      <c r="D1975" s="156" t="s">
        <v>383</v>
      </c>
      <c r="E1975" s="157" t="s">
        <v>412</v>
      </c>
      <c r="F1975" s="157" t="s">
        <v>414</v>
      </c>
      <c r="G1975" s="158">
        <v>-3.68454999999999</v>
      </c>
      <c r="H1975" s="159">
        <v>-7</v>
      </c>
      <c r="I1975" s="159">
        <v>5</v>
      </c>
      <c r="J1975" s="158">
        <v>654.46896000000004</v>
      </c>
      <c r="K1975" s="157" t="s">
        <v>408</v>
      </c>
    </row>
    <row r="1976" spans="1:11" s="58" customFormat="1" ht="14.85" customHeight="1" x14ac:dyDescent="0.15">
      <c r="A1976" s="154">
        <v>10566</v>
      </c>
      <c r="B1976" s="155">
        <v>10566</v>
      </c>
      <c r="C1976" s="154">
        <v>50</v>
      </c>
      <c r="D1976" s="156" t="s">
        <v>383</v>
      </c>
      <c r="E1976" s="157" t="s">
        <v>412</v>
      </c>
      <c r="F1976" s="157" t="s">
        <v>415</v>
      </c>
      <c r="G1976" s="158">
        <v>34.14</v>
      </c>
      <c r="H1976" s="159">
        <v>0</v>
      </c>
      <c r="I1976" s="159">
        <v>0</v>
      </c>
      <c r="J1976" s="158">
        <v>55.88</v>
      </c>
      <c r="K1976" s="157" t="s">
        <v>411</v>
      </c>
    </row>
    <row r="1977" spans="1:11" s="58" customFormat="1" ht="14.85" customHeight="1" x14ac:dyDescent="0.15">
      <c r="A1977" s="154">
        <v>10566</v>
      </c>
      <c r="B1977" s="155">
        <v>10566</v>
      </c>
      <c r="C1977" s="154">
        <v>50</v>
      </c>
      <c r="D1977" s="156" t="s">
        <v>383</v>
      </c>
      <c r="E1977" s="157" t="s">
        <v>412</v>
      </c>
      <c r="F1977" s="157" t="s">
        <v>415</v>
      </c>
      <c r="G1977" s="158">
        <v>164.12</v>
      </c>
      <c r="H1977" s="159">
        <v>0</v>
      </c>
      <c r="I1977" s="159">
        <v>0</v>
      </c>
      <c r="J1977" s="158">
        <v>194</v>
      </c>
      <c r="K1977" s="157" t="s">
        <v>408</v>
      </c>
    </row>
    <row r="1978" spans="1:11" s="58" customFormat="1" ht="14.85" customHeight="1" x14ac:dyDescent="0.15">
      <c r="A1978" s="154">
        <v>10566</v>
      </c>
      <c r="B1978" s="155">
        <v>10566</v>
      </c>
      <c r="C1978" s="154">
        <v>50</v>
      </c>
      <c r="D1978" s="156" t="s">
        <v>383</v>
      </c>
      <c r="E1978" s="157" t="s">
        <v>412</v>
      </c>
      <c r="F1978" s="157" t="s">
        <v>416</v>
      </c>
      <c r="G1978" s="158">
        <v>107.09246</v>
      </c>
      <c r="H1978" s="159">
        <v>-3</v>
      </c>
      <c r="I1978" s="159">
        <v>0</v>
      </c>
      <c r="J1978" s="158">
        <v>133.64223999999999</v>
      </c>
      <c r="K1978" s="157" t="s">
        <v>411</v>
      </c>
    </row>
    <row r="1979" spans="1:11" s="58" customFormat="1" ht="14.85" customHeight="1" x14ac:dyDescent="0.15">
      <c r="A1979" s="154">
        <v>10566</v>
      </c>
      <c r="B1979" s="155">
        <v>10566</v>
      </c>
      <c r="C1979" s="154">
        <v>50</v>
      </c>
      <c r="D1979" s="156" t="s">
        <v>383</v>
      </c>
      <c r="E1979" s="157" t="s">
        <v>412</v>
      </c>
      <c r="F1979" s="157" t="s">
        <v>416</v>
      </c>
      <c r="G1979" s="158">
        <v>-138.67160000000001</v>
      </c>
      <c r="H1979" s="159">
        <v>-9</v>
      </c>
      <c r="I1979" s="159">
        <v>0</v>
      </c>
      <c r="J1979" s="158">
        <v>44.71293</v>
      </c>
      <c r="K1979" s="157" t="s">
        <v>408</v>
      </c>
    </row>
    <row r="1980" spans="1:11" s="58" customFormat="1" ht="14.85" customHeight="1" x14ac:dyDescent="0.15">
      <c r="A1980" s="154">
        <v>10566</v>
      </c>
      <c r="B1980" s="155">
        <v>10566</v>
      </c>
      <c r="C1980" s="154">
        <v>50</v>
      </c>
      <c r="D1980" s="156" t="s">
        <v>383</v>
      </c>
      <c r="E1980" s="157" t="s">
        <v>417</v>
      </c>
      <c r="F1980" s="157" t="s">
        <v>418</v>
      </c>
      <c r="G1980" s="158">
        <v>-10.66301</v>
      </c>
      <c r="H1980" s="159">
        <v>2</v>
      </c>
      <c r="I1980" s="159">
        <v>2</v>
      </c>
      <c r="J1980" s="158">
        <v>43.197290000000002</v>
      </c>
      <c r="K1980" s="157" t="s">
        <v>411</v>
      </c>
    </row>
    <row r="1981" spans="1:11" s="58" customFormat="1" ht="14.85" customHeight="1" x14ac:dyDescent="0.15">
      <c r="A1981" s="154">
        <v>10566</v>
      </c>
      <c r="B1981" s="155">
        <v>10566</v>
      </c>
      <c r="C1981" s="154">
        <v>50</v>
      </c>
      <c r="D1981" s="156" t="s">
        <v>383</v>
      </c>
      <c r="E1981" s="157" t="s">
        <v>417</v>
      </c>
      <c r="F1981" s="157" t="s">
        <v>418</v>
      </c>
      <c r="G1981" s="158">
        <v>-5.4469099999999999</v>
      </c>
      <c r="H1981" s="159">
        <v>-1</v>
      </c>
      <c r="I1981" s="159">
        <v>0</v>
      </c>
      <c r="J1981" s="158">
        <v>43.293140000000001</v>
      </c>
      <c r="K1981" s="157" t="s">
        <v>408</v>
      </c>
    </row>
    <row r="1982" spans="1:11" s="58" customFormat="1" ht="14.85" customHeight="1" x14ac:dyDescent="0.15">
      <c r="A1982" s="154">
        <v>10566</v>
      </c>
      <c r="B1982" s="155">
        <v>10566</v>
      </c>
      <c r="C1982" s="154">
        <v>50</v>
      </c>
      <c r="D1982" s="156" t="s">
        <v>383</v>
      </c>
      <c r="E1982" s="157" t="s">
        <v>417</v>
      </c>
      <c r="F1982" s="157" t="s">
        <v>407</v>
      </c>
      <c r="G1982" s="158">
        <v>20.451080000000001</v>
      </c>
      <c r="H1982" s="159">
        <v>4</v>
      </c>
      <c r="I1982" s="159">
        <v>4</v>
      </c>
      <c r="J1982" s="158">
        <v>25.180129999999998</v>
      </c>
      <c r="K1982" s="157" t="s">
        <v>411</v>
      </c>
    </row>
    <row r="1983" spans="1:11" s="58" customFormat="1" ht="14.85" customHeight="1" x14ac:dyDescent="0.15">
      <c r="A1983" s="154">
        <v>10566</v>
      </c>
      <c r="B1983" s="155">
        <v>10566</v>
      </c>
      <c r="C1983" s="154">
        <v>50</v>
      </c>
      <c r="D1983" s="156" t="s">
        <v>383</v>
      </c>
      <c r="E1983" s="157" t="s">
        <v>417</v>
      </c>
      <c r="F1983" s="157" t="s">
        <v>407</v>
      </c>
      <c r="G1983" s="158">
        <v>2.2172700000000001</v>
      </c>
      <c r="H1983" s="159">
        <v>-1</v>
      </c>
      <c r="I1983" s="159">
        <v>3</v>
      </c>
      <c r="J1983" s="158">
        <v>39.252980000000001</v>
      </c>
      <c r="K1983" s="157" t="s">
        <v>408</v>
      </c>
    </row>
    <row r="1984" spans="1:11" s="58" customFormat="1" ht="14.85" customHeight="1" x14ac:dyDescent="0.15">
      <c r="A1984" s="154">
        <v>10566</v>
      </c>
      <c r="B1984" s="155">
        <v>10566</v>
      </c>
      <c r="C1984" s="154">
        <v>50</v>
      </c>
      <c r="D1984" s="156" t="s">
        <v>383</v>
      </c>
      <c r="E1984" s="157" t="s">
        <v>419</v>
      </c>
      <c r="F1984" s="157" t="s">
        <v>414</v>
      </c>
      <c r="G1984" s="158">
        <v>12.37003</v>
      </c>
      <c r="H1984" s="159">
        <v>-2</v>
      </c>
      <c r="I1984" s="159">
        <v>1</v>
      </c>
      <c r="J1984" s="158">
        <v>511.19387</v>
      </c>
      <c r="K1984" s="157" t="s">
        <v>411</v>
      </c>
    </row>
    <row r="1985" spans="1:11" s="58" customFormat="1" ht="14.85" customHeight="1" x14ac:dyDescent="0.15">
      <c r="A1985" s="154">
        <v>10566</v>
      </c>
      <c r="B1985" s="155">
        <v>10566</v>
      </c>
      <c r="C1985" s="154">
        <v>50</v>
      </c>
      <c r="D1985" s="156" t="s">
        <v>383</v>
      </c>
      <c r="E1985" s="157" t="s">
        <v>419</v>
      </c>
      <c r="F1985" s="157" t="s">
        <v>414</v>
      </c>
      <c r="G1985" s="158">
        <v>-76.868530000000007</v>
      </c>
      <c r="H1985" s="159">
        <v>-5</v>
      </c>
      <c r="I1985" s="159">
        <v>0</v>
      </c>
      <c r="J1985" s="158">
        <v>454.53723000000002</v>
      </c>
      <c r="K1985" s="157" t="s">
        <v>408</v>
      </c>
    </row>
    <row r="1986" spans="1:11" s="58" customFormat="1" ht="14.85" customHeight="1" x14ac:dyDescent="0.15">
      <c r="A1986" s="154">
        <v>10571</v>
      </c>
      <c r="B1986" s="155">
        <v>10571</v>
      </c>
      <c r="C1986" s="154">
        <v>50</v>
      </c>
      <c r="D1986" s="156" t="s">
        <v>383</v>
      </c>
      <c r="E1986" s="157" t="s">
        <v>412</v>
      </c>
      <c r="F1986" s="157" t="s">
        <v>407</v>
      </c>
      <c r="G1986" s="158">
        <v>28.175699999999999</v>
      </c>
      <c r="H1986" s="159">
        <v>-1</v>
      </c>
      <c r="I1986" s="159">
        <v>0</v>
      </c>
      <c r="J1986" s="158">
        <v>42.398710000000001</v>
      </c>
      <c r="K1986" s="157" t="s">
        <v>411</v>
      </c>
    </row>
    <row r="1987" spans="1:11" s="58" customFormat="1" ht="14.85" customHeight="1" x14ac:dyDescent="0.15">
      <c r="A1987" s="154">
        <v>10571</v>
      </c>
      <c r="B1987" s="155">
        <v>10571</v>
      </c>
      <c r="C1987" s="154">
        <v>50</v>
      </c>
      <c r="D1987" s="156" t="s">
        <v>383</v>
      </c>
      <c r="E1987" s="157" t="s">
        <v>412</v>
      </c>
      <c r="F1987" s="157" t="s">
        <v>407</v>
      </c>
      <c r="G1987" s="158">
        <v>-16.1219</v>
      </c>
      <c r="H1987" s="159">
        <v>0</v>
      </c>
      <c r="I1987" s="159">
        <v>2</v>
      </c>
      <c r="J1987" s="158">
        <v>13.15756</v>
      </c>
      <c r="K1987" s="157" t="s">
        <v>408</v>
      </c>
    </row>
    <row r="1988" spans="1:11" s="58" customFormat="1" ht="14.85" customHeight="1" x14ac:dyDescent="0.15">
      <c r="A1988" s="154">
        <v>10571</v>
      </c>
      <c r="B1988" s="155">
        <v>10571</v>
      </c>
      <c r="C1988" s="154">
        <v>50</v>
      </c>
      <c r="D1988" s="156" t="s">
        <v>383</v>
      </c>
      <c r="E1988" s="157" t="s">
        <v>412</v>
      </c>
      <c r="F1988" s="157" t="s">
        <v>413</v>
      </c>
      <c r="G1988" s="158">
        <v>257.81481000000002</v>
      </c>
      <c r="H1988" s="159">
        <v>0</v>
      </c>
      <c r="I1988" s="159">
        <v>2</v>
      </c>
      <c r="J1988" s="158">
        <v>450.60095999999999</v>
      </c>
      <c r="K1988" s="157" t="s">
        <v>408</v>
      </c>
    </row>
    <row r="1989" spans="1:11" s="58" customFormat="1" ht="14.85" customHeight="1" x14ac:dyDescent="0.15">
      <c r="A1989" s="154">
        <v>10571</v>
      </c>
      <c r="B1989" s="155">
        <v>10571</v>
      </c>
      <c r="C1989" s="154">
        <v>50</v>
      </c>
      <c r="D1989" s="156" t="s">
        <v>383</v>
      </c>
      <c r="E1989" s="157" t="s">
        <v>412</v>
      </c>
      <c r="F1989" s="157" t="s">
        <v>414</v>
      </c>
      <c r="G1989" s="158">
        <v>102.80868</v>
      </c>
      <c r="H1989" s="159">
        <v>-8</v>
      </c>
      <c r="I1989" s="159">
        <v>9</v>
      </c>
      <c r="J1989" s="158">
        <v>263.45857999999998</v>
      </c>
      <c r="K1989" s="157" t="s">
        <v>411</v>
      </c>
    </row>
    <row r="1990" spans="1:11" s="58" customFormat="1" ht="14.85" customHeight="1" x14ac:dyDescent="0.15">
      <c r="A1990" s="154">
        <v>10571</v>
      </c>
      <c r="B1990" s="155">
        <v>10571</v>
      </c>
      <c r="C1990" s="154">
        <v>50</v>
      </c>
      <c r="D1990" s="156" t="s">
        <v>383</v>
      </c>
      <c r="E1990" s="157" t="s">
        <v>412</v>
      </c>
      <c r="F1990" s="157" t="s">
        <v>414</v>
      </c>
      <c r="G1990" s="158">
        <v>-399.45434</v>
      </c>
      <c r="H1990" s="159">
        <v>-4</v>
      </c>
      <c r="I1990" s="159">
        <v>5</v>
      </c>
      <c r="J1990" s="158">
        <v>175.02697000000001</v>
      </c>
      <c r="K1990" s="157" t="s">
        <v>408</v>
      </c>
    </row>
    <row r="1991" spans="1:11" s="58" customFormat="1" ht="14.85" customHeight="1" x14ac:dyDescent="0.15">
      <c r="A1991" s="154">
        <v>10571</v>
      </c>
      <c r="B1991" s="155">
        <v>10571</v>
      </c>
      <c r="C1991" s="154">
        <v>50</v>
      </c>
      <c r="D1991" s="156" t="s">
        <v>383</v>
      </c>
      <c r="E1991" s="157" t="s">
        <v>412</v>
      </c>
      <c r="F1991" s="157" t="s">
        <v>415</v>
      </c>
      <c r="G1991" s="158">
        <v>3.1</v>
      </c>
      <c r="H1991" s="159">
        <v>0</v>
      </c>
      <c r="I1991" s="159">
        <v>0</v>
      </c>
      <c r="J1991" s="158">
        <v>5.52</v>
      </c>
      <c r="K1991" s="157" t="s">
        <v>411</v>
      </c>
    </row>
    <row r="1992" spans="1:11" s="58" customFormat="1" ht="14.85" customHeight="1" x14ac:dyDescent="0.15">
      <c r="A1992" s="154">
        <v>10571</v>
      </c>
      <c r="B1992" s="155">
        <v>10571</v>
      </c>
      <c r="C1992" s="154">
        <v>50</v>
      </c>
      <c r="D1992" s="156" t="s">
        <v>383</v>
      </c>
      <c r="E1992" s="157" t="s">
        <v>412</v>
      </c>
      <c r="F1992" s="157" t="s">
        <v>415</v>
      </c>
      <c r="G1992" s="158">
        <v>52</v>
      </c>
      <c r="H1992" s="159">
        <v>0</v>
      </c>
      <c r="I1992" s="159">
        <v>0</v>
      </c>
      <c r="J1992" s="158">
        <v>72.02</v>
      </c>
      <c r="K1992" s="157" t="s">
        <v>408</v>
      </c>
    </row>
    <row r="1993" spans="1:11" s="58" customFormat="1" ht="14.85" customHeight="1" x14ac:dyDescent="0.15">
      <c r="A1993" s="154">
        <v>10571</v>
      </c>
      <c r="B1993" s="155">
        <v>10571</v>
      </c>
      <c r="C1993" s="154">
        <v>50</v>
      </c>
      <c r="D1993" s="156" t="s">
        <v>383</v>
      </c>
      <c r="E1993" s="157" t="s">
        <v>412</v>
      </c>
      <c r="F1993" s="157" t="s">
        <v>416</v>
      </c>
      <c r="G1993" s="158">
        <v>-54.523679999999999</v>
      </c>
      <c r="H1993" s="159">
        <v>-1</v>
      </c>
      <c r="I1993" s="159">
        <v>1</v>
      </c>
      <c r="J1993" s="158">
        <v>15.65133</v>
      </c>
      <c r="K1993" s="157" t="s">
        <v>411</v>
      </c>
    </row>
    <row r="1994" spans="1:11" s="58" customFormat="1" ht="14.85" customHeight="1" x14ac:dyDescent="0.15">
      <c r="A1994" s="154">
        <v>10571</v>
      </c>
      <c r="B1994" s="155">
        <v>10571</v>
      </c>
      <c r="C1994" s="154">
        <v>50</v>
      </c>
      <c r="D1994" s="156" t="s">
        <v>383</v>
      </c>
      <c r="E1994" s="157" t="s">
        <v>412</v>
      </c>
      <c r="F1994" s="157" t="s">
        <v>416</v>
      </c>
      <c r="G1994" s="158">
        <v>-101.17663</v>
      </c>
      <c r="H1994" s="159">
        <v>-3</v>
      </c>
      <c r="I1994" s="159">
        <v>0</v>
      </c>
      <c r="J1994" s="158">
        <v>8.1110399999999991</v>
      </c>
      <c r="K1994" s="157" t="s">
        <v>408</v>
      </c>
    </row>
    <row r="1995" spans="1:11" s="58" customFormat="1" ht="14.85" customHeight="1" x14ac:dyDescent="0.15">
      <c r="A1995" s="154">
        <v>10571</v>
      </c>
      <c r="B1995" s="155">
        <v>10571</v>
      </c>
      <c r="C1995" s="154">
        <v>50</v>
      </c>
      <c r="D1995" s="156" t="s">
        <v>383</v>
      </c>
      <c r="E1995" s="157" t="s">
        <v>417</v>
      </c>
      <c r="F1995" s="157" t="s">
        <v>418</v>
      </c>
      <c r="G1995" s="158">
        <v>82.220860000000002</v>
      </c>
      <c r="H1995" s="159">
        <v>1</v>
      </c>
      <c r="I1995" s="159">
        <v>2</v>
      </c>
      <c r="J1995" s="158">
        <v>82.806200000000004</v>
      </c>
      <c r="K1995" s="157" t="s">
        <v>411</v>
      </c>
    </row>
    <row r="1996" spans="1:11" s="58" customFormat="1" ht="14.85" customHeight="1" x14ac:dyDescent="0.15">
      <c r="A1996" s="154">
        <v>10571</v>
      </c>
      <c r="B1996" s="155">
        <v>10571</v>
      </c>
      <c r="C1996" s="154">
        <v>50</v>
      </c>
      <c r="D1996" s="156" t="s">
        <v>383</v>
      </c>
      <c r="E1996" s="157" t="s">
        <v>417</v>
      </c>
      <c r="F1996" s="157" t="s">
        <v>418</v>
      </c>
      <c r="G1996" s="158">
        <v>56.959600000000002</v>
      </c>
      <c r="H1996" s="159">
        <v>2</v>
      </c>
      <c r="I1996" s="159">
        <v>2</v>
      </c>
      <c r="J1996" s="158">
        <v>60.459600000000002</v>
      </c>
      <c r="K1996" s="157" t="s">
        <v>408</v>
      </c>
    </row>
    <row r="1997" spans="1:11" s="58" customFormat="1" ht="14.85" customHeight="1" x14ac:dyDescent="0.15">
      <c r="A1997" s="154">
        <v>10571</v>
      </c>
      <c r="B1997" s="155">
        <v>10571</v>
      </c>
      <c r="C1997" s="154">
        <v>50</v>
      </c>
      <c r="D1997" s="156" t="s">
        <v>383</v>
      </c>
      <c r="E1997" s="157" t="s">
        <v>417</v>
      </c>
      <c r="F1997" s="157" t="s">
        <v>407</v>
      </c>
      <c r="G1997" s="158">
        <v>0.81315000000000104</v>
      </c>
      <c r="H1997" s="159">
        <v>-2</v>
      </c>
      <c r="I1997" s="159">
        <v>0</v>
      </c>
      <c r="J1997" s="158">
        <v>12.3988</v>
      </c>
      <c r="K1997" s="157" t="s">
        <v>411</v>
      </c>
    </row>
    <row r="1998" spans="1:11" s="58" customFormat="1" ht="14.85" customHeight="1" x14ac:dyDescent="0.15">
      <c r="A1998" s="154">
        <v>10571</v>
      </c>
      <c r="B1998" s="155">
        <v>10571</v>
      </c>
      <c r="C1998" s="154">
        <v>50</v>
      </c>
      <c r="D1998" s="156" t="s">
        <v>383</v>
      </c>
      <c r="E1998" s="157" t="s">
        <v>417</v>
      </c>
      <c r="F1998" s="157" t="s">
        <v>407</v>
      </c>
      <c r="G1998" s="158">
        <v>6.3354499999999998</v>
      </c>
      <c r="H1998" s="159">
        <v>0</v>
      </c>
      <c r="I1998" s="159">
        <v>1</v>
      </c>
      <c r="J1998" s="158">
        <v>18.22569</v>
      </c>
      <c r="K1998" s="157" t="s">
        <v>408</v>
      </c>
    </row>
    <row r="1999" spans="1:11" s="58" customFormat="1" ht="14.85" customHeight="1" x14ac:dyDescent="0.15">
      <c r="A1999" s="154">
        <v>10571</v>
      </c>
      <c r="B1999" s="155">
        <v>10571</v>
      </c>
      <c r="C1999" s="154">
        <v>50</v>
      </c>
      <c r="D1999" s="156" t="s">
        <v>383</v>
      </c>
      <c r="E1999" s="157" t="s">
        <v>419</v>
      </c>
      <c r="F1999" s="157" t="s">
        <v>414</v>
      </c>
      <c r="G1999" s="158">
        <v>67.946950000000001</v>
      </c>
      <c r="H1999" s="159">
        <v>-2</v>
      </c>
      <c r="I1999" s="159">
        <v>2</v>
      </c>
      <c r="J1999" s="158">
        <v>360.61842999999999</v>
      </c>
      <c r="K1999" s="157" t="s">
        <v>411</v>
      </c>
    </row>
    <row r="2000" spans="1:11" s="58" customFormat="1" ht="14.85" customHeight="1" x14ac:dyDescent="0.15">
      <c r="A2000" s="154">
        <v>10571</v>
      </c>
      <c r="B2000" s="155">
        <v>10571</v>
      </c>
      <c r="C2000" s="154">
        <v>50</v>
      </c>
      <c r="D2000" s="156" t="s">
        <v>383</v>
      </c>
      <c r="E2000" s="157" t="s">
        <v>419</v>
      </c>
      <c r="F2000" s="157" t="s">
        <v>414</v>
      </c>
      <c r="G2000" s="158">
        <v>-6.5471000000000004</v>
      </c>
      <c r="H2000" s="159">
        <v>-1</v>
      </c>
      <c r="I2000" s="159">
        <v>3</v>
      </c>
      <c r="J2000" s="158">
        <v>218.04459</v>
      </c>
      <c r="K2000" s="157" t="s">
        <v>408</v>
      </c>
    </row>
    <row r="2001" spans="1:11" s="58" customFormat="1" ht="14.85" customHeight="1" x14ac:dyDescent="0.15">
      <c r="A2001" s="154">
        <v>10582</v>
      </c>
      <c r="B2001" s="155">
        <v>10582</v>
      </c>
      <c r="C2001" s="154">
        <v>50</v>
      </c>
      <c r="D2001" s="156" t="s">
        <v>383</v>
      </c>
      <c r="E2001" s="157" t="s">
        <v>412</v>
      </c>
      <c r="F2001" s="157" t="s">
        <v>407</v>
      </c>
      <c r="G2001" s="158">
        <v>2.2999999999999998</v>
      </c>
      <c r="H2001" s="159">
        <v>-1</v>
      </c>
      <c r="I2001" s="159">
        <v>0</v>
      </c>
      <c r="J2001" s="158">
        <v>5.5</v>
      </c>
      <c r="K2001" s="157" t="s">
        <v>408</v>
      </c>
    </row>
    <row r="2002" spans="1:11" s="58" customFormat="1" ht="14.85" customHeight="1" x14ac:dyDescent="0.15">
      <c r="A2002" s="154">
        <v>10582</v>
      </c>
      <c r="B2002" s="155">
        <v>10582</v>
      </c>
      <c r="C2002" s="154">
        <v>50</v>
      </c>
      <c r="D2002" s="156" t="s">
        <v>383</v>
      </c>
      <c r="E2002" s="157" t="s">
        <v>412</v>
      </c>
      <c r="F2002" s="157" t="s">
        <v>413</v>
      </c>
      <c r="G2002" s="158">
        <v>-10.34883</v>
      </c>
      <c r="H2002" s="159">
        <v>-4</v>
      </c>
      <c r="I2002" s="159">
        <v>0</v>
      </c>
      <c r="J2002" s="158">
        <v>100.00096000000001</v>
      </c>
      <c r="K2002" s="157" t="s">
        <v>408</v>
      </c>
    </row>
    <row r="2003" spans="1:11" s="58" customFormat="1" ht="14.85" customHeight="1" x14ac:dyDescent="0.15">
      <c r="A2003" s="154">
        <v>10582</v>
      </c>
      <c r="B2003" s="155">
        <v>10582</v>
      </c>
      <c r="C2003" s="154">
        <v>50</v>
      </c>
      <c r="D2003" s="156" t="s">
        <v>383</v>
      </c>
      <c r="E2003" s="157" t="s">
        <v>412</v>
      </c>
      <c r="F2003" s="157" t="s">
        <v>414</v>
      </c>
      <c r="G2003" s="158">
        <v>0.70752000000000004</v>
      </c>
      <c r="H2003" s="159">
        <v>-1</v>
      </c>
      <c r="I2003" s="159">
        <v>4</v>
      </c>
      <c r="J2003" s="158">
        <v>16.265070000000001</v>
      </c>
      <c r="K2003" s="157" t="s">
        <v>411</v>
      </c>
    </row>
    <row r="2004" spans="1:11" s="58" customFormat="1" ht="14.85" customHeight="1" x14ac:dyDescent="0.15">
      <c r="A2004" s="154">
        <v>10582</v>
      </c>
      <c r="B2004" s="155">
        <v>10582</v>
      </c>
      <c r="C2004" s="154">
        <v>50</v>
      </c>
      <c r="D2004" s="156" t="s">
        <v>383</v>
      </c>
      <c r="E2004" s="157" t="s">
        <v>412</v>
      </c>
      <c r="F2004" s="157" t="s">
        <v>414</v>
      </c>
      <c r="G2004" s="158">
        <v>-11.68948</v>
      </c>
      <c r="H2004" s="159">
        <v>-1</v>
      </c>
      <c r="I2004" s="159">
        <v>0</v>
      </c>
      <c r="J2004" s="158">
        <v>12.46875</v>
      </c>
      <c r="K2004" s="157" t="s">
        <v>408</v>
      </c>
    </row>
    <row r="2005" spans="1:11" s="58" customFormat="1" ht="14.85" customHeight="1" x14ac:dyDescent="0.15">
      <c r="A2005" s="154">
        <v>10582</v>
      </c>
      <c r="B2005" s="155">
        <v>10582</v>
      </c>
      <c r="C2005" s="154">
        <v>50</v>
      </c>
      <c r="D2005" s="156" t="s">
        <v>383</v>
      </c>
      <c r="E2005" s="157" t="s">
        <v>412</v>
      </c>
      <c r="F2005" s="157" t="s">
        <v>415</v>
      </c>
      <c r="G2005" s="158">
        <v>1.1200000000000001</v>
      </c>
      <c r="H2005" s="159">
        <v>0</v>
      </c>
      <c r="I2005" s="159">
        <v>0</v>
      </c>
      <c r="J2005" s="158">
        <v>1.1200000000000001</v>
      </c>
      <c r="K2005" s="157" t="s">
        <v>411</v>
      </c>
    </row>
    <row r="2006" spans="1:11" s="58" customFormat="1" ht="14.85" customHeight="1" x14ac:dyDescent="0.15">
      <c r="A2006" s="154">
        <v>10582</v>
      </c>
      <c r="B2006" s="155">
        <v>10582</v>
      </c>
      <c r="C2006" s="154">
        <v>50</v>
      </c>
      <c r="D2006" s="156" t="s">
        <v>383</v>
      </c>
      <c r="E2006" s="157" t="s">
        <v>412</v>
      </c>
      <c r="F2006" s="157" t="s">
        <v>415</v>
      </c>
      <c r="G2006" s="158">
        <v>25.12</v>
      </c>
      <c r="H2006" s="159">
        <v>0</v>
      </c>
      <c r="I2006" s="159">
        <v>0</v>
      </c>
      <c r="J2006" s="158">
        <v>25.14</v>
      </c>
      <c r="K2006" s="157" t="s">
        <v>408</v>
      </c>
    </row>
    <row r="2007" spans="1:11" s="58" customFormat="1" ht="14.85" customHeight="1" x14ac:dyDescent="0.15">
      <c r="A2007" s="154">
        <v>10582</v>
      </c>
      <c r="B2007" s="155">
        <v>10582</v>
      </c>
      <c r="C2007" s="154">
        <v>50</v>
      </c>
      <c r="D2007" s="156" t="s">
        <v>383</v>
      </c>
      <c r="E2007" s="157" t="s">
        <v>412</v>
      </c>
      <c r="F2007" s="157" t="s">
        <v>416</v>
      </c>
      <c r="G2007" s="158">
        <v>82.333590000000001</v>
      </c>
      <c r="H2007" s="159">
        <v>-2</v>
      </c>
      <c r="I2007" s="159">
        <v>0</v>
      </c>
      <c r="J2007" s="158">
        <v>105.53706</v>
      </c>
      <c r="K2007" s="157" t="s">
        <v>411</v>
      </c>
    </row>
    <row r="2008" spans="1:11" s="58" customFormat="1" ht="14.85" customHeight="1" x14ac:dyDescent="0.15">
      <c r="A2008" s="154">
        <v>10582</v>
      </c>
      <c r="B2008" s="155">
        <v>10582</v>
      </c>
      <c r="C2008" s="154">
        <v>50</v>
      </c>
      <c r="D2008" s="156" t="s">
        <v>383</v>
      </c>
      <c r="E2008" s="157" t="s">
        <v>412</v>
      </c>
      <c r="F2008" s="157" t="s">
        <v>416</v>
      </c>
      <c r="G2008" s="158">
        <v>-3.7985699999999998</v>
      </c>
      <c r="H2008" s="159">
        <v>-2</v>
      </c>
      <c r="I2008" s="159">
        <v>1</v>
      </c>
      <c r="J2008" s="158">
        <v>11.123150000000001</v>
      </c>
      <c r="K2008" s="157" t="s">
        <v>408</v>
      </c>
    </row>
    <row r="2009" spans="1:11" s="58" customFormat="1" ht="14.85" customHeight="1" x14ac:dyDescent="0.15">
      <c r="A2009" s="154">
        <v>10582</v>
      </c>
      <c r="B2009" s="155">
        <v>10582</v>
      </c>
      <c r="C2009" s="154">
        <v>50</v>
      </c>
      <c r="D2009" s="156" t="s">
        <v>383</v>
      </c>
      <c r="E2009" s="157" t="s">
        <v>417</v>
      </c>
      <c r="F2009" s="157" t="s">
        <v>418</v>
      </c>
      <c r="G2009" s="158">
        <v>6.5064000000000002</v>
      </c>
      <c r="H2009" s="159">
        <v>0</v>
      </c>
      <c r="I2009" s="159">
        <v>0</v>
      </c>
      <c r="J2009" s="158">
        <v>6.5064000000000002</v>
      </c>
      <c r="K2009" s="157" t="s">
        <v>411</v>
      </c>
    </row>
    <row r="2010" spans="1:11" s="58" customFormat="1" ht="14.85" customHeight="1" x14ac:dyDescent="0.15">
      <c r="A2010" s="154">
        <v>10582</v>
      </c>
      <c r="B2010" s="155">
        <v>10582</v>
      </c>
      <c r="C2010" s="154">
        <v>50</v>
      </c>
      <c r="D2010" s="156" t="s">
        <v>383</v>
      </c>
      <c r="E2010" s="157" t="s">
        <v>417</v>
      </c>
      <c r="F2010" s="157" t="s">
        <v>418</v>
      </c>
      <c r="G2010" s="158">
        <v>4.2186399999999997</v>
      </c>
      <c r="H2010" s="159">
        <v>0</v>
      </c>
      <c r="I2010" s="159">
        <v>0</v>
      </c>
      <c r="J2010" s="158">
        <v>4.2186399999999997</v>
      </c>
      <c r="K2010" s="157" t="s">
        <v>408</v>
      </c>
    </row>
    <row r="2011" spans="1:11" s="58" customFormat="1" ht="14.85" customHeight="1" x14ac:dyDescent="0.15">
      <c r="A2011" s="154">
        <v>10582</v>
      </c>
      <c r="B2011" s="155">
        <v>10582</v>
      </c>
      <c r="C2011" s="154">
        <v>50</v>
      </c>
      <c r="D2011" s="156" t="s">
        <v>383</v>
      </c>
      <c r="E2011" s="157" t="s">
        <v>417</v>
      </c>
      <c r="F2011" s="157" t="s">
        <v>407</v>
      </c>
      <c r="G2011" s="158">
        <v>0.48264000000000001</v>
      </c>
      <c r="H2011" s="159">
        <v>0</v>
      </c>
      <c r="I2011" s="159">
        <v>0</v>
      </c>
      <c r="J2011" s="158">
        <v>0.48264000000000001</v>
      </c>
      <c r="K2011" s="157" t="s">
        <v>411</v>
      </c>
    </row>
    <row r="2012" spans="1:11" s="58" customFormat="1" ht="14.85" customHeight="1" x14ac:dyDescent="0.15">
      <c r="A2012" s="154">
        <v>10582</v>
      </c>
      <c r="B2012" s="155">
        <v>10582</v>
      </c>
      <c r="C2012" s="154">
        <v>50</v>
      </c>
      <c r="D2012" s="156" t="s">
        <v>383</v>
      </c>
      <c r="E2012" s="157" t="s">
        <v>417</v>
      </c>
      <c r="F2012" s="157" t="s">
        <v>407</v>
      </c>
      <c r="G2012" s="158">
        <v>1.6156999999999999</v>
      </c>
      <c r="H2012" s="159">
        <v>2</v>
      </c>
      <c r="I2012" s="159">
        <v>3</v>
      </c>
      <c r="J2012" s="158">
        <v>1.8107</v>
      </c>
      <c r="K2012" s="157" t="s">
        <v>408</v>
      </c>
    </row>
    <row r="2013" spans="1:11" s="58" customFormat="1" ht="14.85" customHeight="1" x14ac:dyDescent="0.15">
      <c r="A2013" s="154">
        <v>10582</v>
      </c>
      <c r="B2013" s="155">
        <v>10582</v>
      </c>
      <c r="C2013" s="154">
        <v>50</v>
      </c>
      <c r="D2013" s="156" t="s">
        <v>383</v>
      </c>
      <c r="E2013" s="157" t="s">
        <v>419</v>
      </c>
      <c r="F2013" s="157" t="s">
        <v>414</v>
      </c>
      <c r="G2013" s="158">
        <v>8.4708100000000002</v>
      </c>
      <c r="H2013" s="159">
        <v>0</v>
      </c>
      <c r="I2013" s="159">
        <v>0</v>
      </c>
      <c r="J2013" s="158">
        <v>92.642669999999995</v>
      </c>
      <c r="K2013" s="157" t="s">
        <v>411</v>
      </c>
    </row>
    <row r="2014" spans="1:11" s="58" customFormat="1" ht="14.85" customHeight="1" x14ac:dyDescent="0.15">
      <c r="A2014" s="154">
        <v>10582</v>
      </c>
      <c r="B2014" s="155">
        <v>10582</v>
      </c>
      <c r="C2014" s="154">
        <v>50</v>
      </c>
      <c r="D2014" s="156" t="s">
        <v>383</v>
      </c>
      <c r="E2014" s="157" t="s">
        <v>419</v>
      </c>
      <c r="F2014" s="157" t="s">
        <v>414</v>
      </c>
      <c r="G2014" s="158">
        <v>19.338660000000001</v>
      </c>
      <c r="H2014" s="159">
        <v>0</v>
      </c>
      <c r="I2014" s="159">
        <v>0</v>
      </c>
      <c r="J2014" s="158">
        <v>47.981729999999999</v>
      </c>
      <c r="K2014" s="157" t="s">
        <v>408</v>
      </c>
    </row>
    <row r="2015" spans="1:11" s="58" customFormat="1" ht="14.85" customHeight="1" x14ac:dyDescent="0.15">
      <c r="A2015" s="154">
        <v>10583</v>
      </c>
      <c r="B2015" s="155">
        <v>10583</v>
      </c>
      <c r="C2015" s="154">
        <v>50</v>
      </c>
      <c r="D2015" s="156" t="s">
        <v>383</v>
      </c>
      <c r="E2015" s="157" t="s">
        <v>412</v>
      </c>
      <c r="F2015" s="157" t="s">
        <v>407</v>
      </c>
      <c r="G2015" s="158">
        <v>0.755</v>
      </c>
      <c r="H2015" s="159">
        <v>0</v>
      </c>
      <c r="I2015" s="159">
        <v>0</v>
      </c>
      <c r="J2015" s="158">
        <v>0.82499999999999996</v>
      </c>
      <c r="K2015" s="157" t="s">
        <v>411</v>
      </c>
    </row>
    <row r="2016" spans="1:11" s="58" customFormat="1" ht="14.85" customHeight="1" x14ac:dyDescent="0.15">
      <c r="A2016" s="154">
        <v>10583</v>
      </c>
      <c r="B2016" s="155">
        <v>10583</v>
      </c>
      <c r="C2016" s="154">
        <v>50</v>
      </c>
      <c r="D2016" s="156" t="s">
        <v>383</v>
      </c>
      <c r="E2016" s="157" t="s">
        <v>412</v>
      </c>
      <c r="F2016" s="157" t="s">
        <v>407</v>
      </c>
      <c r="G2016" s="158">
        <v>-0.36005999999999999</v>
      </c>
      <c r="H2016" s="159">
        <v>0</v>
      </c>
      <c r="I2016" s="159">
        <v>1</v>
      </c>
      <c r="J2016" s="158">
        <v>1.15584</v>
      </c>
      <c r="K2016" s="157" t="s">
        <v>408</v>
      </c>
    </row>
    <row r="2017" spans="1:11" s="58" customFormat="1" ht="14.85" customHeight="1" x14ac:dyDescent="0.15">
      <c r="A2017" s="154">
        <v>10583</v>
      </c>
      <c r="B2017" s="155">
        <v>10583</v>
      </c>
      <c r="C2017" s="154">
        <v>50</v>
      </c>
      <c r="D2017" s="156" t="s">
        <v>383</v>
      </c>
      <c r="E2017" s="157" t="s">
        <v>412</v>
      </c>
      <c r="F2017" s="157" t="s">
        <v>413</v>
      </c>
      <c r="G2017" s="158">
        <v>-8.4011200000000006</v>
      </c>
      <c r="H2017" s="159">
        <v>-1</v>
      </c>
      <c r="I2017" s="159">
        <v>2</v>
      </c>
      <c r="J2017" s="158">
        <v>79.485699999999994</v>
      </c>
      <c r="K2017" s="157" t="s">
        <v>408</v>
      </c>
    </row>
    <row r="2018" spans="1:11" s="58" customFormat="1" ht="14.85" customHeight="1" x14ac:dyDescent="0.15">
      <c r="A2018" s="154">
        <v>10583</v>
      </c>
      <c r="B2018" s="155">
        <v>10583</v>
      </c>
      <c r="C2018" s="154">
        <v>50</v>
      </c>
      <c r="D2018" s="156" t="s">
        <v>383</v>
      </c>
      <c r="E2018" s="157" t="s">
        <v>412</v>
      </c>
      <c r="F2018" s="157" t="s">
        <v>414</v>
      </c>
      <c r="G2018" s="158">
        <v>4.7119600000000004</v>
      </c>
      <c r="H2018" s="159">
        <v>-2</v>
      </c>
      <c r="I2018" s="159">
        <v>1</v>
      </c>
      <c r="J2018" s="158">
        <v>36.460129999999999</v>
      </c>
      <c r="K2018" s="157" t="s">
        <v>411</v>
      </c>
    </row>
    <row r="2019" spans="1:11" s="58" customFormat="1" ht="14.85" customHeight="1" x14ac:dyDescent="0.15">
      <c r="A2019" s="154">
        <v>10583</v>
      </c>
      <c r="B2019" s="155">
        <v>10583</v>
      </c>
      <c r="C2019" s="154">
        <v>50</v>
      </c>
      <c r="D2019" s="156" t="s">
        <v>383</v>
      </c>
      <c r="E2019" s="157" t="s">
        <v>412</v>
      </c>
      <c r="F2019" s="157" t="s">
        <v>414</v>
      </c>
      <c r="G2019" s="158">
        <v>-12.30245</v>
      </c>
      <c r="H2019" s="159">
        <v>-4</v>
      </c>
      <c r="I2019" s="159">
        <v>0</v>
      </c>
      <c r="J2019" s="158">
        <v>5.6735800000000003</v>
      </c>
      <c r="K2019" s="157" t="s">
        <v>408</v>
      </c>
    </row>
    <row r="2020" spans="1:11" s="58" customFormat="1" ht="14.85" customHeight="1" x14ac:dyDescent="0.15">
      <c r="A2020" s="154">
        <v>10583</v>
      </c>
      <c r="B2020" s="155">
        <v>10583</v>
      </c>
      <c r="C2020" s="154">
        <v>50</v>
      </c>
      <c r="D2020" s="156" t="s">
        <v>383</v>
      </c>
      <c r="E2020" s="157" t="s">
        <v>412</v>
      </c>
      <c r="F2020" s="157" t="s">
        <v>415</v>
      </c>
      <c r="G2020" s="158">
        <v>0.5</v>
      </c>
      <c r="H2020" s="159">
        <v>0</v>
      </c>
      <c r="I2020" s="159">
        <v>0</v>
      </c>
      <c r="J2020" s="158">
        <v>4.32</v>
      </c>
      <c r="K2020" s="157" t="s">
        <v>411</v>
      </c>
    </row>
    <row r="2021" spans="1:11" s="58" customFormat="1" ht="14.85" customHeight="1" x14ac:dyDescent="0.15">
      <c r="A2021" s="154">
        <v>10583</v>
      </c>
      <c r="B2021" s="155">
        <v>10583</v>
      </c>
      <c r="C2021" s="154">
        <v>50</v>
      </c>
      <c r="D2021" s="156" t="s">
        <v>383</v>
      </c>
      <c r="E2021" s="157" t="s">
        <v>412</v>
      </c>
      <c r="F2021" s="157" t="s">
        <v>415</v>
      </c>
      <c r="G2021" s="158">
        <v>-0.1</v>
      </c>
      <c r="H2021" s="159">
        <v>0</v>
      </c>
      <c r="I2021" s="159">
        <v>0</v>
      </c>
      <c r="J2021" s="158">
        <v>0</v>
      </c>
      <c r="K2021" s="157" t="s">
        <v>408</v>
      </c>
    </row>
    <row r="2022" spans="1:11" s="58" customFormat="1" ht="14.85" customHeight="1" x14ac:dyDescent="0.15">
      <c r="A2022" s="154">
        <v>10583</v>
      </c>
      <c r="B2022" s="155">
        <v>10583</v>
      </c>
      <c r="C2022" s="154">
        <v>50</v>
      </c>
      <c r="D2022" s="156" t="s">
        <v>383</v>
      </c>
      <c r="E2022" s="157" t="s">
        <v>412</v>
      </c>
      <c r="F2022" s="157" t="s">
        <v>416</v>
      </c>
      <c r="G2022" s="158">
        <v>-2.4553099999999999</v>
      </c>
      <c r="H2022" s="159">
        <v>-1</v>
      </c>
      <c r="I2022" s="159">
        <v>0</v>
      </c>
      <c r="J2022" s="158">
        <v>5.17889</v>
      </c>
      <c r="K2022" s="157" t="s">
        <v>411</v>
      </c>
    </row>
    <row r="2023" spans="1:11" s="58" customFormat="1" ht="14.85" customHeight="1" x14ac:dyDescent="0.15">
      <c r="A2023" s="154">
        <v>10583</v>
      </c>
      <c r="B2023" s="155">
        <v>10583</v>
      </c>
      <c r="C2023" s="154">
        <v>50</v>
      </c>
      <c r="D2023" s="156" t="s">
        <v>383</v>
      </c>
      <c r="E2023" s="157" t="s">
        <v>412</v>
      </c>
      <c r="F2023" s="157" t="s">
        <v>416</v>
      </c>
      <c r="G2023" s="158">
        <v>1.0106999999999999</v>
      </c>
      <c r="H2023" s="159">
        <v>-1</v>
      </c>
      <c r="I2023" s="159">
        <v>0</v>
      </c>
      <c r="J2023" s="158">
        <v>2.4202499999999998</v>
      </c>
      <c r="K2023" s="157" t="s">
        <v>408</v>
      </c>
    </row>
    <row r="2024" spans="1:11" s="58" customFormat="1" ht="14.85" customHeight="1" x14ac:dyDescent="0.15">
      <c r="A2024" s="154">
        <v>10583</v>
      </c>
      <c r="B2024" s="155">
        <v>10583</v>
      </c>
      <c r="C2024" s="154">
        <v>50</v>
      </c>
      <c r="D2024" s="156" t="s">
        <v>383</v>
      </c>
      <c r="E2024" s="157" t="s">
        <v>417</v>
      </c>
      <c r="F2024" s="157" t="s">
        <v>418</v>
      </c>
      <c r="G2024" s="158">
        <v>6.2116499999999997</v>
      </c>
      <c r="H2024" s="159">
        <v>-2</v>
      </c>
      <c r="I2024" s="159">
        <v>0</v>
      </c>
      <c r="J2024" s="158">
        <v>7.8426799999999997</v>
      </c>
      <c r="K2024" s="157" t="s">
        <v>411</v>
      </c>
    </row>
    <row r="2025" spans="1:11" s="58" customFormat="1" ht="14.85" customHeight="1" x14ac:dyDescent="0.15">
      <c r="A2025" s="154">
        <v>10583</v>
      </c>
      <c r="B2025" s="155">
        <v>10583</v>
      </c>
      <c r="C2025" s="154">
        <v>50</v>
      </c>
      <c r="D2025" s="156" t="s">
        <v>383</v>
      </c>
      <c r="E2025" s="157" t="s">
        <v>417</v>
      </c>
      <c r="F2025" s="157" t="s">
        <v>418</v>
      </c>
      <c r="G2025" s="158">
        <v>-8.6840000000000001E-2</v>
      </c>
      <c r="H2025" s="159">
        <v>-1</v>
      </c>
      <c r="I2025" s="159">
        <v>0</v>
      </c>
      <c r="J2025" s="158">
        <v>1.2390300000000001</v>
      </c>
      <c r="K2025" s="157" t="s">
        <v>408</v>
      </c>
    </row>
    <row r="2026" spans="1:11" s="58" customFormat="1" ht="14.85" customHeight="1" x14ac:dyDescent="0.15">
      <c r="A2026" s="154">
        <v>10583</v>
      </c>
      <c r="B2026" s="155">
        <v>10583</v>
      </c>
      <c r="C2026" s="154">
        <v>50</v>
      </c>
      <c r="D2026" s="156" t="s">
        <v>383</v>
      </c>
      <c r="E2026" s="157" t="s">
        <v>417</v>
      </c>
      <c r="F2026" s="157" t="s">
        <v>407</v>
      </c>
      <c r="G2026" s="158">
        <v>-4.2594500000000002</v>
      </c>
      <c r="H2026" s="159">
        <v>-2</v>
      </c>
      <c r="I2026" s="159">
        <v>0</v>
      </c>
      <c r="J2026" s="158">
        <v>6.66195</v>
      </c>
      <c r="K2026" s="157" t="s">
        <v>411</v>
      </c>
    </row>
    <row r="2027" spans="1:11" s="58" customFormat="1" ht="14.85" customHeight="1" x14ac:dyDescent="0.15">
      <c r="A2027" s="154">
        <v>10583</v>
      </c>
      <c r="B2027" s="155">
        <v>10583</v>
      </c>
      <c r="C2027" s="154">
        <v>50</v>
      </c>
      <c r="D2027" s="156" t="s">
        <v>383</v>
      </c>
      <c r="E2027" s="157" t="s">
        <v>417</v>
      </c>
      <c r="F2027" s="157" t="s">
        <v>407</v>
      </c>
      <c r="G2027" s="158">
        <v>-0.40788999999999997</v>
      </c>
      <c r="H2027" s="159">
        <v>-1</v>
      </c>
      <c r="I2027" s="159">
        <v>0</v>
      </c>
      <c r="J2027" s="158">
        <v>4.4999999999999997E-3</v>
      </c>
      <c r="K2027" s="157" t="s">
        <v>408</v>
      </c>
    </row>
    <row r="2028" spans="1:11" s="58" customFormat="1" ht="14.85" customHeight="1" x14ac:dyDescent="0.15">
      <c r="A2028" s="154">
        <v>10583</v>
      </c>
      <c r="B2028" s="155">
        <v>10583</v>
      </c>
      <c r="C2028" s="154">
        <v>50</v>
      </c>
      <c r="D2028" s="156" t="s">
        <v>383</v>
      </c>
      <c r="E2028" s="157" t="s">
        <v>419</v>
      </c>
      <c r="F2028" s="157" t="s">
        <v>414</v>
      </c>
      <c r="G2028" s="158">
        <v>23.322330000000001</v>
      </c>
      <c r="H2028" s="159">
        <v>-1</v>
      </c>
      <c r="I2028" s="159">
        <v>0</v>
      </c>
      <c r="J2028" s="158">
        <v>64.288550000000001</v>
      </c>
      <c r="K2028" s="157" t="s">
        <v>411</v>
      </c>
    </row>
    <row r="2029" spans="1:11" s="58" customFormat="1" ht="14.85" customHeight="1" x14ac:dyDescent="0.15">
      <c r="A2029" s="154">
        <v>10583</v>
      </c>
      <c r="B2029" s="155">
        <v>10583</v>
      </c>
      <c r="C2029" s="154">
        <v>50</v>
      </c>
      <c r="D2029" s="156" t="s">
        <v>383</v>
      </c>
      <c r="E2029" s="157" t="s">
        <v>419</v>
      </c>
      <c r="F2029" s="157" t="s">
        <v>414</v>
      </c>
      <c r="G2029" s="158">
        <v>37.612839999999998</v>
      </c>
      <c r="H2029" s="159">
        <v>-1</v>
      </c>
      <c r="I2029" s="159">
        <v>0</v>
      </c>
      <c r="J2029" s="158">
        <v>93.024439999999998</v>
      </c>
      <c r="K2029" s="157" t="s">
        <v>408</v>
      </c>
    </row>
    <row r="2030" spans="1:11" s="58" customFormat="1" ht="14.85" customHeight="1" x14ac:dyDescent="0.15">
      <c r="A2030" s="154">
        <v>10593</v>
      </c>
      <c r="B2030" s="155">
        <v>10593</v>
      </c>
      <c r="C2030" s="154">
        <v>0</v>
      </c>
      <c r="D2030" s="156" t="s">
        <v>409</v>
      </c>
      <c r="E2030" s="157" t="s">
        <v>412</v>
      </c>
      <c r="F2030" s="157" t="s">
        <v>413</v>
      </c>
      <c r="G2030" s="158">
        <v>8</v>
      </c>
      <c r="H2030" s="159">
        <v>0</v>
      </c>
      <c r="I2030" s="159">
        <v>0</v>
      </c>
      <c r="J2030" s="158">
        <v>8</v>
      </c>
      <c r="K2030" s="157" t="s">
        <v>408</v>
      </c>
    </row>
    <row r="2031" spans="1:11" s="58" customFormat="1" ht="14.85" customHeight="1" x14ac:dyDescent="0.15">
      <c r="A2031" s="154">
        <v>51101</v>
      </c>
      <c r="B2031" s="155">
        <v>51101</v>
      </c>
      <c r="C2031" s="154">
        <v>30</v>
      </c>
      <c r="D2031" s="156" t="s">
        <v>422</v>
      </c>
      <c r="E2031" s="157" t="s">
        <v>412</v>
      </c>
      <c r="F2031" s="157" t="s">
        <v>407</v>
      </c>
      <c r="G2031" s="158">
        <v>-51.635269999999998</v>
      </c>
      <c r="H2031" s="159">
        <v>-19</v>
      </c>
      <c r="I2031" s="159">
        <v>4</v>
      </c>
      <c r="J2031" s="158">
        <v>24.91245</v>
      </c>
      <c r="K2031" s="157" t="s">
        <v>411</v>
      </c>
    </row>
    <row r="2032" spans="1:11" s="58" customFormat="1" ht="14.85" customHeight="1" x14ac:dyDescent="0.15">
      <c r="A2032" s="154">
        <v>51101</v>
      </c>
      <c r="B2032" s="155">
        <v>51101</v>
      </c>
      <c r="C2032" s="154">
        <v>30</v>
      </c>
      <c r="D2032" s="156" t="s">
        <v>422</v>
      </c>
      <c r="E2032" s="157" t="s">
        <v>412</v>
      </c>
      <c r="F2032" s="157" t="s">
        <v>407</v>
      </c>
      <c r="G2032" s="158">
        <v>158.71414999999999</v>
      </c>
      <c r="H2032" s="159">
        <v>-6</v>
      </c>
      <c r="I2032" s="159">
        <v>9</v>
      </c>
      <c r="J2032" s="158">
        <v>440.34213999999997</v>
      </c>
      <c r="K2032" s="157" t="s">
        <v>408</v>
      </c>
    </row>
    <row r="2033" spans="1:11" s="58" customFormat="1" ht="14.85" customHeight="1" x14ac:dyDescent="0.15">
      <c r="A2033" s="154">
        <v>51101</v>
      </c>
      <c r="B2033" s="155">
        <v>51101</v>
      </c>
      <c r="C2033" s="154">
        <v>30</v>
      </c>
      <c r="D2033" s="156" t="s">
        <v>422</v>
      </c>
      <c r="E2033" s="157" t="s">
        <v>412</v>
      </c>
      <c r="F2033" s="157" t="s">
        <v>413</v>
      </c>
      <c r="G2033" s="158">
        <v>1.857E-2</v>
      </c>
      <c r="H2033" s="159">
        <v>1</v>
      </c>
      <c r="I2033" s="159">
        <v>1</v>
      </c>
      <c r="J2033" s="158">
        <v>23.80387</v>
      </c>
      <c r="K2033" s="157" t="s">
        <v>411</v>
      </c>
    </row>
    <row r="2034" spans="1:11" s="58" customFormat="1" ht="14.85" customHeight="1" x14ac:dyDescent="0.15">
      <c r="A2034" s="154">
        <v>51101</v>
      </c>
      <c r="B2034" s="155">
        <v>51101</v>
      </c>
      <c r="C2034" s="154">
        <v>30</v>
      </c>
      <c r="D2034" s="156" t="s">
        <v>422</v>
      </c>
      <c r="E2034" s="157" t="s">
        <v>412</v>
      </c>
      <c r="F2034" s="157" t="s">
        <v>413</v>
      </c>
      <c r="G2034" s="158">
        <v>1999.4268999999999</v>
      </c>
      <c r="H2034" s="159">
        <v>24</v>
      </c>
      <c r="I2034" s="159">
        <v>32</v>
      </c>
      <c r="J2034" s="158">
        <v>3639.2417700000001</v>
      </c>
      <c r="K2034" s="157" t="s">
        <v>408</v>
      </c>
    </row>
    <row r="2035" spans="1:11" s="58" customFormat="1" ht="14.85" customHeight="1" x14ac:dyDescent="0.15">
      <c r="A2035" s="154">
        <v>51101</v>
      </c>
      <c r="B2035" s="155">
        <v>51101</v>
      </c>
      <c r="C2035" s="154">
        <v>30</v>
      </c>
      <c r="D2035" s="156" t="s">
        <v>422</v>
      </c>
      <c r="E2035" s="157" t="s">
        <v>412</v>
      </c>
      <c r="F2035" s="157" t="s">
        <v>414</v>
      </c>
      <c r="G2035" s="158">
        <v>-351.29709000000003</v>
      </c>
      <c r="H2035" s="159">
        <v>-7</v>
      </c>
      <c r="I2035" s="159">
        <v>9</v>
      </c>
      <c r="J2035" s="158">
        <v>931.78644999999995</v>
      </c>
      <c r="K2035" s="157" t="s">
        <v>411</v>
      </c>
    </row>
    <row r="2036" spans="1:11" s="58" customFormat="1" ht="14.85" customHeight="1" x14ac:dyDescent="0.15">
      <c r="A2036" s="154">
        <v>51101</v>
      </c>
      <c r="B2036" s="155">
        <v>51101</v>
      </c>
      <c r="C2036" s="154">
        <v>30</v>
      </c>
      <c r="D2036" s="156" t="s">
        <v>422</v>
      </c>
      <c r="E2036" s="157" t="s">
        <v>412</v>
      </c>
      <c r="F2036" s="157" t="s">
        <v>414</v>
      </c>
      <c r="G2036" s="158">
        <v>249.00647000000001</v>
      </c>
      <c r="H2036" s="159">
        <v>-12</v>
      </c>
      <c r="I2036" s="159">
        <v>0</v>
      </c>
      <c r="J2036" s="158">
        <v>650.17663000000005</v>
      </c>
      <c r="K2036" s="157" t="s">
        <v>408</v>
      </c>
    </row>
    <row r="2037" spans="1:11" s="58" customFormat="1" ht="14.85" customHeight="1" x14ac:dyDescent="0.15">
      <c r="A2037" s="154">
        <v>51101</v>
      </c>
      <c r="B2037" s="155">
        <v>51101</v>
      </c>
      <c r="C2037" s="154">
        <v>30</v>
      </c>
      <c r="D2037" s="156" t="s">
        <v>422</v>
      </c>
      <c r="E2037" s="157" t="s">
        <v>412</v>
      </c>
      <c r="F2037" s="157" t="s">
        <v>415</v>
      </c>
      <c r="G2037" s="158">
        <v>-4.9400000000000004</v>
      </c>
      <c r="H2037" s="159">
        <v>0</v>
      </c>
      <c r="I2037" s="159">
        <v>0</v>
      </c>
      <c r="J2037" s="158">
        <v>14.16</v>
      </c>
      <c r="K2037" s="157" t="s">
        <v>411</v>
      </c>
    </row>
    <row r="2038" spans="1:11" s="58" customFormat="1" ht="14.85" customHeight="1" x14ac:dyDescent="0.15">
      <c r="A2038" s="154">
        <v>51101</v>
      </c>
      <c r="B2038" s="155">
        <v>51101</v>
      </c>
      <c r="C2038" s="154">
        <v>30</v>
      </c>
      <c r="D2038" s="156" t="s">
        <v>422</v>
      </c>
      <c r="E2038" s="157" t="s">
        <v>412</v>
      </c>
      <c r="F2038" s="157" t="s">
        <v>415</v>
      </c>
      <c r="G2038" s="158">
        <v>-126.42</v>
      </c>
      <c r="H2038" s="159">
        <v>0</v>
      </c>
      <c r="I2038" s="159">
        <v>0</v>
      </c>
      <c r="J2038" s="158">
        <v>74.44</v>
      </c>
      <c r="K2038" s="157" t="s">
        <v>408</v>
      </c>
    </row>
    <row r="2039" spans="1:11" s="58" customFormat="1" ht="14.85" customHeight="1" x14ac:dyDescent="0.15">
      <c r="A2039" s="154">
        <v>51101</v>
      </c>
      <c r="B2039" s="155">
        <v>51101</v>
      </c>
      <c r="C2039" s="154">
        <v>30</v>
      </c>
      <c r="D2039" s="156" t="s">
        <v>422</v>
      </c>
      <c r="E2039" s="157" t="s">
        <v>412</v>
      </c>
      <c r="F2039" s="157" t="s">
        <v>416</v>
      </c>
      <c r="G2039" s="158">
        <v>-69.546840000000003</v>
      </c>
      <c r="H2039" s="159">
        <v>-6</v>
      </c>
      <c r="I2039" s="159">
        <v>0</v>
      </c>
      <c r="J2039" s="158">
        <v>70.809309999999996</v>
      </c>
      <c r="K2039" s="157" t="s">
        <v>411</v>
      </c>
    </row>
    <row r="2040" spans="1:11" s="58" customFormat="1" ht="14.85" customHeight="1" x14ac:dyDescent="0.15">
      <c r="A2040" s="154">
        <v>51101</v>
      </c>
      <c r="B2040" s="155">
        <v>51101</v>
      </c>
      <c r="C2040" s="154">
        <v>30</v>
      </c>
      <c r="D2040" s="156" t="s">
        <v>422</v>
      </c>
      <c r="E2040" s="157" t="s">
        <v>412</v>
      </c>
      <c r="F2040" s="157" t="s">
        <v>416</v>
      </c>
      <c r="G2040" s="158">
        <v>-8.8894599999999997</v>
      </c>
      <c r="H2040" s="159">
        <v>-2</v>
      </c>
      <c r="I2040" s="159">
        <v>1</v>
      </c>
      <c r="J2040" s="158">
        <v>23.496790000000001</v>
      </c>
      <c r="K2040" s="157" t="s">
        <v>408</v>
      </c>
    </row>
    <row r="2041" spans="1:11" s="58" customFormat="1" ht="14.85" customHeight="1" x14ac:dyDescent="0.15">
      <c r="A2041" s="154">
        <v>51101</v>
      </c>
      <c r="B2041" s="155">
        <v>51101</v>
      </c>
      <c r="C2041" s="154">
        <v>30</v>
      </c>
      <c r="D2041" s="156" t="s">
        <v>422</v>
      </c>
      <c r="E2041" s="157" t="s">
        <v>417</v>
      </c>
      <c r="F2041" s="157" t="s">
        <v>418</v>
      </c>
      <c r="G2041" s="158">
        <v>347.19380999999998</v>
      </c>
      <c r="H2041" s="159">
        <v>4</v>
      </c>
      <c r="I2041" s="159">
        <v>7</v>
      </c>
      <c r="J2041" s="158">
        <v>385.35665</v>
      </c>
      <c r="K2041" s="157" t="s">
        <v>411</v>
      </c>
    </row>
    <row r="2042" spans="1:11" s="58" customFormat="1" ht="14.85" customHeight="1" x14ac:dyDescent="0.15">
      <c r="A2042" s="154">
        <v>51101</v>
      </c>
      <c r="B2042" s="155">
        <v>51101</v>
      </c>
      <c r="C2042" s="154">
        <v>30</v>
      </c>
      <c r="D2042" s="156" t="s">
        <v>422</v>
      </c>
      <c r="E2042" s="157" t="s">
        <v>417</v>
      </c>
      <c r="F2042" s="157" t="s">
        <v>418</v>
      </c>
      <c r="G2042" s="158">
        <v>67.743629999999996</v>
      </c>
      <c r="H2042" s="159">
        <v>0</v>
      </c>
      <c r="I2042" s="159">
        <v>2</v>
      </c>
      <c r="J2042" s="158">
        <v>88.442329999999998</v>
      </c>
      <c r="K2042" s="157" t="s">
        <v>408</v>
      </c>
    </row>
    <row r="2043" spans="1:11" s="58" customFormat="1" ht="14.85" customHeight="1" x14ac:dyDescent="0.15">
      <c r="A2043" s="154">
        <v>51101</v>
      </c>
      <c r="B2043" s="155">
        <v>51101</v>
      </c>
      <c r="C2043" s="154">
        <v>30</v>
      </c>
      <c r="D2043" s="156" t="s">
        <v>422</v>
      </c>
      <c r="E2043" s="157" t="s">
        <v>417</v>
      </c>
      <c r="F2043" s="157" t="s">
        <v>407</v>
      </c>
      <c r="G2043" s="158">
        <v>-52.259439999999998</v>
      </c>
      <c r="H2043" s="159">
        <v>-2</v>
      </c>
      <c r="I2043" s="159">
        <v>4</v>
      </c>
      <c r="J2043" s="158">
        <v>67.824439999999996</v>
      </c>
      <c r="K2043" s="157" t="s">
        <v>411</v>
      </c>
    </row>
    <row r="2044" spans="1:11" s="58" customFormat="1" ht="14.85" customHeight="1" x14ac:dyDescent="0.15">
      <c r="A2044" s="154">
        <v>51101</v>
      </c>
      <c r="B2044" s="155">
        <v>51101</v>
      </c>
      <c r="C2044" s="154">
        <v>30</v>
      </c>
      <c r="D2044" s="156" t="s">
        <v>422</v>
      </c>
      <c r="E2044" s="157" t="s">
        <v>417</v>
      </c>
      <c r="F2044" s="157" t="s">
        <v>407</v>
      </c>
      <c r="G2044" s="158">
        <v>-37.493279999999999</v>
      </c>
      <c r="H2044" s="159">
        <v>-1</v>
      </c>
      <c r="I2044" s="159">
        <v>2</v>
      </c>
      <c r="J2044" s="158">
        <v>30.25177</v>
      </c>
      <c r="K2044" s="157" t="s">
        <v>408</v>
      </c>
    </row>
    <row r="2045" spans="1:11" s="58" customFormat="1" ht="14.85" customHeight="1" x14ac:dyDescent="0.15">
      <c r="A2045" s="154">
        <v>51101</v>
      </c>
      <c r="B2045" s="155">
        <v>51101</v>
      </c>
      <c r="C2045" s="154">
        <v>30</v>
      </c>
      <c r="D2045" s="156" t="s">
        <v>422</v>
      </c>
      <c r="E2045" s="157" t="s">
        <v>419</v>
      </c>
      <c r="F2045" s="157" t="s">
        <v>414</v>
      </c>
      <c r="G2045" s="158">
        <v>-9.7052800000000001</v>
      </c>
      <c r="H2045" s="159">
        <v>-4</v>
      </c>
      <c r="I2045" s="159">
        <v>4</v>
      </c>
      <c r="J2045" s="158">
        <v>581.44614000000001</v>
      </c>
      <c r="K2045" s="157" t="s">
        <v>411</v>
      </c>
    </row>
    <row r="2046" spans="1:11" s="58" customFormat="1" ht="14.85" customHeight="1" x14ac:dyDescent="0.15">
      <c r="A2046" s="154">
        <v>51101</v>
      </c>
      <c r="B2046" s="155">
        <v>51101</v>
      </c>
      <c r="C2046" s="154">
        <v>30</v>
      </c>
      <c r="D2046" s="156" t="s">
        <v>422</v>
      </c>
      <c r="E2046" s="157" t="s">
        <v>419</v>
      </c>
      <c r="F2046" s="157" t="s">
        <v>414</v>
      </c>
      <c r="G2046" s="158">
        <v>-130.48089999999999</v>
      </c>
      <c r="H2046" s="159">
        <v>-1</v>
      </c>
      <c r="I2046" s="159">
        <v>4</v>
      </c>
      <c r="J2046" s="158">
        <v>318.23471000000001</v>
      </c>
      <c r="K2046" s="157" t="s">
        <v>408</v>
      </c>
    </row>
    <row r="2047" spans="1:11" s="58" customFormat="1" ht="14.85" customHeight="1" x14ac:dyDescent="0.15">
      <c r="A2047" s="154">
        <v>51101</v>
      </c>
      <c r="B2047" s="155">
        <v>51115</v>
      </c>
      <c r="C2047" s="154">
        <v>30</v>
      </c>
      <c r="D2047" s="156" t="s">
        <v>423</v>
      </c>
      <c r="E2047" s="157" t="s">
        <v>412</v>
      </c>
      <c r="F2047" s="157" t="s">
        <v>407</v>
      </c>
      <c r="G2047" s="158">
        <v>-20</v>
      </c>
      <c r="H2047" s="159">
        <v>-1</v>
      </c>
      <c r="I2047" s="159">
        <v>0</v>
      </c>
      <c r="J2047" s="158">
        <v>2.8552</v>
      </c>
      <c r="K2047" s="157" t="s">
        <v>411</v>
      </c>
    </row>
    <row r="2048" spans="1:11" s="58" customFormat="1" ht="14.85" customHeight="1" x14ac:dyDescent="0.15">
      <c r="A2048" s="154">
        <v>51101</v>
      </c>
      <c r="B2048" s="155">
        <v>51115</v>
      </c>
      <c r="C2048" s="154">
        <v>30</v>
      </c>
      <c r="D2048" s="156" t="s">
        <v>423</v>
      </c>
      <c r="E2048" s="157" t="s">
        <v>412</v>
      </c>
      <c r="F2048" s="157" t="s">
        <v>407</v>
      </c>
      <c r="G2048" s="158">
        <v>-6.7750000000000004</v>
      </c>
      <c r="H2048" s="159">
        <v>0</v>
      </c>
      <c r="I2048" s="159">
        <v>0</v>
      </c>
      <c r="J2048" s="158">
        <v>0</v>
      </c>
      <c r="K2048" s="157" t="s">
        <v>408</v>
      </c>
    </row>
    <row r="2049" spans="1:11" s="58" customFormat="1" ht="14.85" customHeight="1" x14ac:dyDescent="0.15">
      <c r="A2049" s="154">
        <v>51101</v>
      </c>
      <c r="B2049" s="155">
        <v>51115</v>
      </c>
      <c r="C2049" s="154">
        <v>30</v>
      </c>
      <c r="D2049" s="156" t="s">
        <v>423</v>
      </c>
      <c r="E2049" s="157" t="s">
        <v>412</v>
      </c>
      <c r="F2049" s="157" t="s">
        <v>413</v>
      </c>
      <c r="G2049" s="158">
        <v>9.7528100000000002</v>
      </c>
      <c r="H2049" s="159">
        <v>0</v>
      </c>
      <c r="I2049" s="159">
        <v>2</v>
      </c>
      <c r="J2049" s="158">
        <v>43.452820000000003</v>
      </c>
      <c r="K2049" s="157" t="s">
        <v>408</v>
      </c>
    </row>
    <row r="2050" spans="1:11" s="58" customFormat="1" ht="14.85" customHeight="1" x14ac:dyDescent="0.15">
      <c r="A2050" s="154">
        <v>51101</v>
      </c>
      <c r="B2050" s="155">
        <v>51115</v>
      </c>
      <c r="C2050" s="154">
        <v>30</v>
      </c>
      <c r="D2050" s="156" t="s">
        <v>423</v>
      </c>
      <c r="E2050" s="157" t="s">
        <v>412</v>
      </c>
      <c r="F2050" s="157" t="s">
        <v>414</v>
      </c>
      <c r="G2050" s="158">
        <v>-59.734699999999997</v>
      </c>
      <c r="H2050" s="159">
        <v>0</v>
      </c>
      <c r="I2050" s="159">
        <v>2</v>
      </c>
      <c r="J2050" s="158">
        <v>19.756620000000002</v>
      </c>
      <c r="K2050" s="157" t="s">
        <v>411</v>
      </c>
    </row>
    <row r="2051" spans="1:11" s="58" customFormat="1" ht="14.85" customHeight="1" x14ac:dyDescent="0.15">
      <c r="A2051" s="154">
        <v>51101</v>
      </c>
      <c r="B2051" s="155">
        <v>51115</v>
      </c>
      <c r="C2051" s="154">
        <v>30</v>
      </c>
      <c r="D2051" s="156" t="s">
        <v>423</v>
      </c>
      <c r="E2051" s="157" t="s">
        <v>412</v>
      </c>
      <c r="F2051" s="157" t="s">
        <v>414</v>
      </c>
      <c r="G2051" s="158">
        <v>-13.67197</v>
      </c>
      <c r="H2051" s="159">
        <v>-1</v>
      </c>
      <c r="I2051" s="159">
        <v>0</v>
      </c>
      <c r="J2051" s="158">
        <v>65.880880000000005</v>
      </c>
      <c r="K2051" s="157" t="s">
        <v>408</v>
      </c>
    </row>
    <row r="2052" spans="1:11" s="58" customFormat="1" ht="14.85" customHeight="1" x14ac:dyDescent="0.15">
      <c r="A2052" s="154">
        <v>51101</v>
      </c>
      <c r="B2052" s="155">
        <v>51115</v>
      </c>
      <c r="C2052" s="154">
        <v>30</v>
      </c>
      <c r="D2052" s="156" t="s">
        <v>423</v>
      </c>
      <c r="E2052" s="157" t="s">
        <v>412</v>
      </c>
      <c r="F2052" s="157" t="s">
        <v>415</v>
      </c>
      <c r="G2052" s="158">
        <v>0.44</v>
      </c>
      <c r="H2052" s="159">
        <v>0</v>
      </c>
      <c r="I2052" s="159">
        <v>0</v>
      </c>
      <c r="J2052" s="158">
        <v>0.44</v>
      </c>
      <c r="K2052" s="157" t="s">
        <v>411</v>
      </c>
    </row>
    <row r="2053" spans="1:11" s="58" customFormat="1" ht="14.85" customHeight="1" x14ac:dyDescent="0.15">
      <c r="A2053" s="154">
        <v>51101</v>
      </c>
      <c r="B2053" s="155">
        <v>51115</v>
      </c>
      <c r="C2053" s="154">
        <v>30</v>
      </c>
      <c r="D2053" s="156" t="s">
        <v>423</v>
      </c>
      <c r="E2053" s="157" t="s">
        <v>412</v>
      </c>
      <c r="F2053" s="157" t="s">
        <v>416</v>
      </c>
      <c r="G2053" s="158">
        <v>-6.28627</v>
      </c>
      <c r="H2053" s="159">
        <v>-1</v>
      </c>
      <c r="I2053" s="159">
        <v>0</v>
      </c>
      <c r="J2053" s="158">
        <v>1.68499</v>
      </c>
      <c r="K2053" s="157" t="s">
        <v>411</v>
      </c>
    </row>
    <row r="2054" spans="1:11" s="58" customFormat="1" ht="14.85" customHeight="1" x14ac:dyDescent="0.15">
      <c r="A2054" s="154">
        <v>51101</v>
      </c>
      <c r="B2054" s="155">
        <v>51115</v>
      </c>
      <c r="C2054" s="154">
        <v>30</v>
      </c>
      <c r="D2054" s="156" t="s">
        <v>423</v>
      </c>
      <c r="E2054" s="157" t="s">
        <v>412</v>
      </c>
      <c r="F2054" s="157" t="s">
        <v>416</v>
      </c>
      <c r="G2054" s="158">
        <v>0.67500000000000004</v>
      </c>
      <c r="H2054" s="159">
        <v>0</v>
      </c>
      <c r="I2054" s="159">
        <v>0</v>
      </c>
      <c r="J2054" s="158">
        <v>0.67500000000000004</v>
      </c>
      <c r="K2054" s="157" t="s">
        <v>408</v>
      </c>
    </row>
    <row r="2055" spans="1:11" s="58" customFormat="1" ht="14.85" customHeight="1" x14ac:dyDescent="0.15">
      <c r="A2055" s="154">
        <v>51101</v>
      </c>
      <c r="B2055" s="155">
        <v>51115</v>
      </c>
      <c r="C2055" s="154">
        <v>30</v>
      </c>
      <c r="D2055" s="156" t="s">
        <v>423</v>
      </c>
      <c r="E2055" s="157" t="s">
        <v>417</v>
      </c>
      <c r="F2055" s="157" t="s">
        <v>418</v>
      </c>
      <c r="G2055" s="158">
        <v>70</v>
      </c>
      <c r="H2055" s="159">
        <v>0</v>
      </c>
      <c r="I2055" s="159">
        <v>0</v>
      </c>
      <c r="J2055" s="158">
        <v>70</v>
      </c>
      <c r="K2055" s="157" t="s">
        <v>411</v>
      </c>
    </row>
    <row r="2056" spans="1:11" s="58" customFormat="1" ht="14.85" customHeight="1" x14ac:dyDescent="0.15">
      <c r="A2056" s="154">
        <v>51101</v>
      </c>
      <c r="B2056" s="155">
        <v>51115</v>
      </c>
      <c r="C2056" s="154">
        <v>30</v>
      </c>
      <c r="D2056" s="156" t="s">
        <v>423</v>
      </c>
      <c r="E2056" s="157" t="s">
        <v>417</v>
      </c>
      <c r="F2056" s="157" t="s">
        <v>418</v>
      </c>
      <c r="G2056" s="158">
        <v>0.86</v>
      </c>
      <c r="H2056" s="159">
        <v>1</v>
      </c>
      <c r="I2056" s="159">
        <v>1</v>
      </c>
      <c r="J2056" s="158">
        <v>0.86</v>
      </c>
      <c r="K2056" s="157" t="s">
        <v>408</v>
      </c>
    </row>
    <row r="2057" spans="1:11" s="58" customFormat="1" ht="14.85" customHeight="1" x14ac:dyDescent="0.15">
      <c r="A2057" s="154">
        <v>51101</v>
      </c>
      <c r="B2057" s="155">
        <v>51115</v>
      </c>
      <c r="C2057" s="154">
        <v>30</v>
      </c>
      <c r="D2057" s="156" t="s">
        <v>423</v>
      </c>
      <c r="E2057" s="157" t="s">
        <v>417</v>
      </c>
      <c r="F2057" s="157" t="s">
        <v>407</v>
      </c>
      <c r="G2057" s="158">
        <v>-9.4338999999999995</v>
      </c>
      <c r="H2057" s="159">
        <v>0</v>
      </c>
      <c r="I2057" s="159">
        <v>0</v>
      </c>
      <c r="J2057" s="158">
        <v>1.7261299999999999</v>
      </c>
      <c r="K2057" s="157" t="s">
        <v>411</v>
      </c>
    </row>
    <row r="2058" spans="1:11" s="58" customFormat="1" ht="14.85" customHeight="1" x14ac:dyDescent="0.15">
      <c r="A2058" s="154">
        <v>51101</v>
      </c>
      <c r="B2058" s="155">
        <v>51115</v>
      </c>
      <c r="C2058" s="154">
        <v>30</v>
      </c>
      <c r="D2058" s="156" t="s">
        <v>423</v>
      </c>
      <c r="E2058" s="157" t="s">
        <v>417</v>
      </c>
      <c r="F2058" s="157" t="s">
        <v>407</v>
      </c>
      <c r="G2058" s="158">
        <v>3.2298900000000001</v>
      </c>
      <c r="H2058" s="159">
        <v>0</v>
      </c>
      <c r="I2058" s="159">
        <v>0</v>
      </c>
      <c r="J2058" s="158">
        <v>5.6383599999999996</v>
      </c>
      <c r="K2058" s="157" t="s">
        <v>408</v>
      </c>
    </row>
    <row r="2059" spans="1:11" s="58" customFormat="1" ht="14.85" customHeight="1" x14ac:dyDescent="0.15">
      <c r="A2059" s="154">
        <v>51101</v>
      </c>
      <c r="B2059" s="155">
        <v>51115</v>
      </c>
      <c r="C2059" s="154">
        <v>30</v>
      </c>
      <c r="D2059" s="156" t="s">
        <v>423</v>
      </c>
      <c r="E2059" s="157" t="s">
        <v>419</v>
      </c>
      <c r="F2059" s="157" t="s">
        <v>414</v>
      </c>
      <c r="G2059" s="158">
        <v>-23.775870000000001</v>
      </c>
      <c r="H2059" s="159">
        <v>-3</v>
      </c>
      <c r="I2059" s="159">
        <v>0</v>
      </c>
      <c r="J2059" s="158">
        <v>48.174010000000003</v>
      </c>
      <c r="K2059" s="157" t="s">
        <v>411</v>
      </c>
    </row>
    <row r="2060" spans="1:11" s="58" customFormat="1" ht="14.85" customHeight="1" x14ac:dyDescent="0.15">
      <c r="A2060" s="154">
        <v>51101</v>
      </c>
      <c r="B2060" s="155">
        <v>51115</v>
      </c>
      <c r="C2060" s="154">
        <v>30</v>
      </c>
      <c r="D2060" s="156" t="s">
        <v>423</v>
      </c>
      <c r="E2060" s="157" t="s">
        <v>419</v>
      </c>
      <c r="F2060" s="157" t="s">
        <v>414</v>
      </c>
      <c r="G2060" s="158">
        <v>-22.42773</v>
      </c>
      <c r="H2060" s="159">
        <v>-3</v>
      </c>
      <c r="I2060" s="159">
        <v>0</v>
      </c>
      <c r="J2060" s="158">
        <v>28.549669999999999</v>
      </c>
      <c r="K2060" s="157" t="s">
        <v>408</v>
      </c>
    </row>
    <row r="2061" spans="1:11" s="58" customFormat="1" ht="14.85" customHeight="1" x14ac:dyDescent="0.15">
      <c r="A2061" s="154">
        <v>51115</v>
      </c>
      <c r="B2061" s="155">
        <v>51115</v>
      </c>
      <c r="C2061" s="154">
        <v>30</v>
      </c>
      <c r="D2061" s="156" t="s">
        <v>422</v>
      </c>
      <c r="E2061" s="157" t="s">
        <v>412</v>
      </c>
      <c r="F2061" s="157" t="s">
        <v>407</v>
      </c>
      <c r="G2061" s="158">
        <v>7</v>
      </c>
      <c r="H2061" s="159">
        <v>0</v>
      </c>
      <c r="I2061" s="159">
        <v>1</v>
      </c>
      <c r="J2061" s="158">
        <v>7</v>
      </c>
      <c r="K2061" s="157" t="s">
        <v>411</v>
      </c>
    </row>
    <row r="2062" spans="1:11" s="58" customFormat="1" ht="14.85" customHeight="1" x14ac:dyDescent="0.15">
      <c r="A2062" s="154">
        <v>51115</v>
      </c>
      <c r="B2062" s="155">
        <v>51115</v>
      </c>
      <c r="C2062" s="154">
        <v>30</v>
      </c>
      <c r="D2062" s="156" t="s">
        <v>422</v>
      </c>
      <c r="E2062" s="157" t="s">
        <v>412</v>
      </c>
      <c r="F2062" s="157" t="s">
        <v>407</v>
      </c>
      <c r="G2062" s="158">
        <v>0</v>
      </c>
      <c r="H2062" s="159">
        <v>-1</v>
      </c>
      <c r="I2062" s="159">
        <v>0</v>
      </c>
      <c r="J2062" s="158">
        <v>0</v>
      </c>
      <c r="K2062" s="157" t="s">
        <v>408</v>
      </c>
    </row>
    <row r="2063" spans="1:11" s="58" customFormat="1" ht="14.85" customHeight="1" x14ac:dyDescent="0.15">
      <c r="A2063" s="154">
        <v>51115</v>
      </c>
      <c r="B2063" s="155">
        <v>51115</v>
      </c>
      <c r="C2063" s="154">
        <v>30</v>
      </c>
      <c r="D2063" s="156" t="s">
        <v>422</v>
      </c>
      <c r="E2063" s="157" t="s">
        <v>412</v>
      </c>
      <c r="F2063" s="157" t="s">
        <v>413</v>
      </c>
      <c r="G2063" s="158">
        <v>29.950800000000001</v>
      </c>
      <c r="H2063" s="159">
        <v>3</v>
      </c>
      <c r="I2063" s="159">
        <v>4</v>
      </c>
      <c r="J2063" s="158">
        <v>31.504090000000001</v>
      </c>
      <c r="K2063" s="157" t="s">
        <v>408</v>
      </c>
    </row>
    <row r="2064" spans="1:11" s="58" customFormat="1" ht="14.85" customHeight="1" x14ac:dyDescent="0.15">
      <c r="A2064" s="154">
        <v>51115</v>
      </c>
      <c r="B2064" s="155">
        <v>51115</v>
      </c>
      <c r="C2064" s="154">
        <v>30</v>
      </c>
      <c r="D2064" s="156" t="s">
        <v>422</v>
      </c>
      <c r="E2064" s="157" t="s">
        <v>412</v>
      </c>
      <c r="F2064" s="157" t="s">
        <v>414</v>
      </c>
      <c r="G2064" s="158">
        <v>115.30664</v>
      </c>
      <c r="H2064" s="159">
        <v>0</v>
      </c>
      <c r="I2064" s="159">
        <v>1</v>
      </c>
      <c r="J2064" s="158">
        <v>144.78527</v>
      </c>
      <c r="K2064" s="157" t="s">
        <v>411</v>
      </c>
    </row>
    <row r="2065" spans="1:11" s="58" customFormat="1" ht="14.85" customHeight="1" x14ac:dyDescent="0.15">
      <c r="A2065" s="154">
        <v>51115</v>
      </c>
      <c r="B2065" s="155">
        <v>51115</v>
      </c>
      <c r="C2065" s="154">
        <v>30</v>
      </c>
      <c r="D2065" s="156" t="s">
        <v>422</v>
      </c>
      <c r="E2065" s="157" t="s">
        <v>412</v>
      </c>
      <c r="F2065" s="157" t="s">
        <v>414</v>
      </c>
      <c r="G2065" s="158">
        <v>-3.73814</v>
      </c>
      <c r="H2065" s="159">
        <v>-3</v>
      </c>
      <c r="I2065" s="159">
        <v>1</v>
      </c>
      <c r="J2065" s="158">
        <v>25.33539</v>
      </c>
      <c r="K2065" s="157" t="s">
        <v>408</v>
      </c>
    </row>
    <row r="2066" spans="1:11" s="58" customFormat="1" ht="14.85" customHeight="1" x14ac:dyDescent="0.15">
      <c r="A2066" s="154">
        <v>51115</v>
      </c>
      <c r="B2066" s="155">
        <v>51115</v>
      </c>
      <c r="C2066" s="154">
        <v>30</v>
      </c>
      <c r="D2066" s="156" t="s">
        <v>422</v>
      </c>
      <c r="E2066" s="157" t="s">
        <v>412</v>
      </c>
      <c r="F2066" s="157" t="s">
        <v>415</v>
      </c>
      <c r="G2066" s="158">
        <v>14.04</v>
      </c>
      <c r="H2066" s="159">
        <v>0</v>
      </c>
      <c r="I2066" s="159">
        <v>0</v>
      </c>
      <c r="J2066" s="158">
        <v>14.04</v>
      </c>
      <c r="K2066" s="157" t="s">
        <v>411</v>
      </c>
    </row>
    <row r="2067" spans="1:11" s="58" customFormat="1" ht="14.85" customHeight="1" x14ac:dyDescent="0.15">
      <c r="A2067" s="154">
        <v>51115</v>
      </c>
      <c r="B2067" s="155">
        <v>51115</v>
      </c>
      <c r="C2067" s="154">
        <v>30</v>
      </c>
      <c r="D2067" s="156" t="s">
        <v>422</v>
      </c>
      <c r="E2067" s="157" t="s">
        <v>412</v>
      </c>
      <c r="F2067" s="157" t="s">
        <v>415</v>
      </c>
      <c r="G2067" s="158">
        <v>-9.68</v>
      </c>
      <c r="H2067" s="159">
        <v>0</v>
      </c>
      <c r="I2067" s="159">
        <v>0</v>
      </c>
      <c r="J2067" s="158">
        <v>0.32</v>
      </c>
      <c r="K2067" s="157" t="s">
        <v>408</v>
      </c>
    </row>
    <row r="2068" spans="1:11" s="58" customFormat="1" ht="14.85" customHeight="1" x14ac:dyDescent="0.15">
      <c r="A2068" s="154">
        <v>51115</v>
      </c>
      <c r="B2068" s="155">
        <v>51115</v>
      </c>
      <c r="C2068" s="154">
        <v>30</v>
      </c>
      <c r="D2068" s="156" t="s">
        <v>422</v>
      </c>
      <c r="E2068" s="157" t="s">
        <v>412</v>
      </c>
      <c r="F2068" s="157" t="s">
        <v>416</v>
      </c>
      <c r="G2068" s="158">
        <v>-20.06326</v>
      </c>
      <c r="H2068" s="159">
        <v>-1</v>
      </c>
      <c r="I2068" s="159">
        <v>0</v>
      </c>
      <c r="J2068" s="158">
        <v>2.9558300000000002</v>
      </c>
      <c r="K2068" s="157" t="s">
        <v>411</v>
      </c>
    </row>
    <row r="2069" spans="1:11" s="58" customFormat="1" ht="14.85" customHeight="1" x14ac:dyDescent="0.15">
      <c r="A2069" s="154">
        <v>51115</v>
      </c>
      <c r="B2069" s="155">
        <v>51115</v>
      </c>
      <c r="C2069" s="154">
        <v>30</v>
      </c>
      <c r="D2069" s="156" t="s">
        <v>422</v>
      </c>
      <c r="E2069" s="157" t="s">
        <v>412</v>
      </c>
      <c r="F2069" s="157" t="s">
        <v>416</v>
      </c>
      <c r="G2069" s="158">
        <v>-73.630390000000006</v>
      </c>
      <c r="H2069" s="159">
        <v>-1</v>
      </c>
      <c r="I2069" s="159">
        <v>0</v>
      </c>
      <c r="J2069" s="158">
        <v>3.07605</v>
      </c>
      <c r="K2069" s="157" t="s">
        <v>408</v>
      </c>
    </row>
    <row r="2070" spans="1:11" s="58" customFormat="1" ht="14.85" customHeight="1" x14ac:dyDescent="0.15">
      <c r="A2070" s="154">
        <v>51115</v>
      </c>
      <c r="B2070" s="155">
        <v>51115</v>
      </c>
      <c r="C2070" s="154">
        <v>30</v>
      </c>
      <c r="D2070" s="156" t="s">
        <v>422</v>
      </c>
      <c r="E2070" s="157" t="s">
        <v>417</v>
      </c>
      <c r="F2070" s="157" t="s">
        <v>418</v>
      </c>
      <c r="G2070" s="158">
        <v>5.2</v>
      </c>
      <c r="H2070" s="159">
        <v>1</v>
      </c>
      <c r="I2070" s="159">
        <v>1</v>
      </c>
      <c r="J2070" s="158">
        <v>7.2</v>
      </c>
      <c r="K2070" s="157" t="s">
        <v>411</v>
      </c>
    </row>
    <row r="2071" spans="1:11" s="58" customFormat="1" ht="14.85" customHeight="1" x14ac:dyDescent="0.15">
      <c r="A2071" s="154">
        <v>51115</v>
      </c>
      <c r="B2071" s="155">
        <v>51115</v>
      </c>
      <c r="C2071" s="154">
        <v>30</v>
      </c>
      <c r="D2071" s="156" t="s">
        <v>422</v>
      </c>
      <c r="E2071" s="157" t="s">
        <v>417</v>
      </c>
      <c r="F2071" s="157" t="s">
        <v>418</v>
      </c>
      <c r="G2071" s="158">
        <v>0.96</v>
      </c>
      <c r="H2071" s="159">
        <v>0</v>
      </c>
      <c r="I2071" s="159">
        <v>0</v>
      </c>
      <c r="J2071" s="158">
        <v>0.96</v>
      </c>
      <c r="K2071" s="157" t="s">
        <v>408</v>
      </c>
    </row>
    <row r="2072" spans="1:11" s="58" customFormat="1" ht="14.85" customHeight="1" x14ac:dyDescent="0.15">
      <c r="A2072" s="154">
        <v>51115</v>
      </c>
      <c r="B2072" s="155">
        <v>51115</v>
      </c>
      <c r="C2072" s="154">
        <v>30</v>
      </c>
      <c r="D2072" s="156" t="s">
        <v>422</v>
      </c>
      <c r="E2072" s="157" t="s">
        <v>417</v>
      </c>
      <c r="F2072" s="157" t="s">
        <v>407</v>
      </c>
      <c r="G2072" s="158">
        <v>0.14421</v>
      </c>
      <c r="H2072" s="159">
        <v>-1</v>
      </c>
      <c r="I2072" s="159">
        <v>0</v>
      </c>
      <c r="J2072" s="158">
        <v>0.28005999999999998</v>
      </c>
      <c r="K2072" s="157" t="s">
        <v>411</v>
      </c>
    </row>
    <row r="2073" spans="1:11" s="58" customFormat="1" ht="14.85" customHeight="1" x14ac:dyDescent="0.15">
      <c r="A2073" s="154">
        <v>51115</v>
      </c>
      <c r="B2073" s="155">
        <v>51115</v>
      </c>
      <c r="C2073" s="154">
        <v>30</v>
      </c>
      <c r="D2073" s="156" t="s">
        <v>422</v>
      </c>
      <c r="E2073" s="157" t="s">
        <v>417</v>
      </c>
      <c r="F2073" s="157" t="s">
        <v>407</v>
      </c>
      <c r="G2073" s="158">
        <v>0.12249</v>
      </c>
      <c r="H2073" s="159">
        <v>-1</v>
      </c>
      <c r="I2073" s="159">
        <v>0</v>
      </c>
      <c r="J2073" s="158">
        <v>0.45401999999999998</v>
      </c>
      <c r="K2073" s="157" t="s">
        <v>408</v>
      </c>
    </row>
    <row r="2074" spans="1:11" s="58" customFormat="1" ht="14.85" customHeight="1" x14ac:dyDescent="0.15">
      <c r="A2074" s="154">
        <v>51115</v>
      </c>
      <c r="B2074" s="155">
        <v>51115</v>
      </c>
      <c r="C2074" s="154">
        <v>30</v>
      </c>
      <c r="D2074" s="156" t="s">
        <v>422</v>
      </c>
      <c r="E2074" s="157" t="s">
        <v>419</v>
      </c>
      <c r="F2074" s="157" t="s">
        <v>414</v>
      </c>
      <c r="G2074" s="158">
        <v>-13.010540000000001</v>
      </c>
      <c r="H2074" s="159">
        <v>-1</v>
      </c>
      <c r="I2074" s="159">
        <v>0</v>
      </c>
      <c r="J2074" s="158">
        <v>86.813490000000002</v>
      </c>
      <c r="K2074" s="157" t="s">
        <v>411</v>
      </c>
    </row>
    <row r="2075" spans="1:11" s="58" customFormat="1" ht="14.85" customHeight="1" x14ac:dyDescent="0.15">
      <c r="A2075" s="154">
        <v>51115</v>
      </c>
      <c r="B2075" s="155">
        <v>51115</v>
      </c>
      <c r="C2075" s="154">
        <v>30</v>
      </c>
      <c r="D2075" s="156" t="s">
        <v>422</v>
      </c>
      <c r="E2075" s="157" t="s">
        <v>419</v>
      </c>
      <c r="F2075" s="157" t="s">
        <v>414</v>
      </c>
      <c r="G2075" s="158">
        <v>-32.271259999999998</v>
      </c>
      <c r="H2075" s="159">
        <v>-1</v>
      </c>
      <c r="I2075" s="159">
        <v>0</v>
      </c>
      <c r="J2075" s="158">
        <v>68.880709999999993</v>
      </c>
      <c r="K2075" s="157" t="s">
        <v>408</v>
      </c>
    </row>
    <row r="2076" spans="1:11" s="58" customFormat="1" ht="14.85" customHeight="1" x14ac:dyDescent="0.15">
      <c r="A2076" s="154">
        <v>51120</v>
      </c>
      <c r="B2076" s="155">
        <v>51120</v>
      </c>
      <c r="C2076" s="154">
        <v>30</v>
      </c>
      <c r="D2076" s="156" t="s">
        <v>422</v>
      </c>
      <c r="E2076" s="157" t="s">
        <v>412</v>
      </c>
      <c r="F2076" s="157" t="s">
        <v>407</v>
      </c>
      <c r="G2076" s="158">
        <v>1.95</v>
      </c>
      <c r="H2076" s="159">
        <v>-1</v>
      </c>
      <c r="I2076" s="159">
        <v>0</v>
      </c>
      <c r="J2076" s="158">
        <v>2</v>
      </c>
      <c r="K2076" s="157" t="s">
        <v>411</v>
      </c>
    </row>
    <row r="2077" spans="1:11" s="58" customFormat="1" ht="14.85" customHeight="1" x14ac:dyDescent="0.15">
      <c r="A2077" s="154">
        <v>51120</v>
      </c>
      <c r="B2077" s="155">
        <v>51120</v>
      </c>
      <c r="C2077" s="154">
        <v>30</v>
      </c>
      <c r="D2077" s="156" t="s">
        <v>422</v>
      </c>
      <c r="E2077" s="157" t="s">
        <v>412</v>
      </c>
      <c r="F2077" s="157" t="s">
        <v>407</v>
      </c>
      <c r="G2077" s="158">
        <v>-0.26101999999999997</v>
      </c>
      <c r="H2077" s="159">
        <v>-3</v>
      </c>
      <c r="I2077" s="159">
        <v>0</v>
      </c>
      <c r="J2077" s="158">
        <v>1.2579999999999999E-2</v>
      </c>
      <c r="K2077" s="157" t="s">
        <v>408</v>
      </c>
    </row>
    <row r="2078" spans="1:11" s="58" customFormat="1" ht="14.85" customHeight="1" x14ac:dyDescent="0.15">
      <c r="A2078" s="154">
        <v>51120</v>
      </c>
      <c r="B2078" s="155">
        <v>51120</v>
      </c>
      <c r="C2078" s="154">
        <v>30</v>
      </c>
      <c r="D2078" s="156" t="s">
        <v>422</v>
      </c>
      <c r="E2078" s="157" t="s">
        <v>412</v>
      </c>
      <c r="F2078" s="157" t="s">
        <v>413</v>
      </c>
      <c r="G2078" s="158">
        <v>38.135440000000003</v>
      </c>
      <c r="H2078" s="159">
        <v>0</v>
      </c>
      <c r="I2078" s="159">
        <v>3</v>
      </c>
      <c r="J2078" s="158">
        <v>149.94641999999999</v>
      </c>
      <c r="K2078" s="157" t="s">
        <v>408</v>
      </c>
    </row>
    <row r="2079" spans="1:11" s="58" customFormat="1" ht="14.85" customHeight="1" x14ac:dyDescent="0.15">
      <c r="A2079" s="154">
        <v>51120</v>
      </c>
      <c r="B2079" s="155">
        <v>51120</v>
      </c>
      <c r="C2079" s="154">
        <v>30</v>
      </c>
      <c r="D2079" s="156" t="s">
        <v>422</v>
      </c>
      <c r="E2079" s="157" t="s">
        <v>412</v>
      </c>
      <c r="F2079" s="157" t="s">
        <v>414</v>
      </c>
      <c r="G2079" s="158">
        <v>-2.0163700000000002</v>
      </c>
      <c r="H2079" s="159">
        <v>-3</v>
      </c>
      <c r="I2079" s="159">
        <v>0</v>
      </c>
      <c r="J2079" s="158">
        <v>26.425000000000001</v>
      </c>
      <c r="K2079" s="157" t="s">
        <v>411</v>
      </c>
    </row>
    <row r="2080" spans="1:11" s="58" customFormat="1" ht="14.85" customHeight="1" x14ac:dyDescent="0.15">
      <c r="A2080" s="154">
        <v>51120</v>
      </c>
      <c r="B2080" s="155">
        <v>51120</v>
      </c>
      <c r="C2080" s="154">
        <v>30</v>
      </c>
      <c r="D2080" s="156" t="s">
        <v>422</v>
      </c>
      <c r="E2080" s="157" t="s">
        <v>412</v>
      </c>
      <c r="F2080" s="157" t="s">
        <v>414</v>
      </c>
      <c r="G2080" s="158">
        <v>7.0233800000000004</v>
      </c>
      <c r="H2080" s="159">
        <v>-4</v>
      </c>
      <c r="I2080" s="159">
        <v>0</v>
      </c>
      <c r="J2080" s="158">
        <v>17.575559999999999</v>
      </c>
      <c r="K2080" s="157" t="s">
        <v>408</v>
      </c>
    </row>
    <row r="2081" spans="1:11" s="58" customFormat="1" ht="14.85" customHeight="1" x14ac:dyDescent="0.15">
      <c r="A2081" s="154">
        <v>51120</v>
      </c>
      <c r="B2081" s="155">
        <v>51120</v>
      </c>
      <c r="C2081" s="154">
        <v>30</v>
      </c>
      <c r="D2081" s="156" t="s">
        <v>422</v>
      </c>
      <c r="E2081" s="157" t="s">
        <v>412</v>
      </c>
      <c r="F2081" s="157" t="s">
        <v>415</v>
      </c>
      <c r="G2081" s="158">
        <v>-0.02</v>
      </c>
      <c r="H2081" s="159">
        <v>0</v>
      </c>
      <c r="I2081" s="159">
        <v>0</v>
      </c>
      <c r="J2081" s="158">
        <v>0.2</v>
      </c>
      <c r="K2081" s="157" t="s">
        <v>411</v>
      </c>
    </row>
    <row r="2082" spans="1:11" s="58" customFormat="1" ht="14.85" customHeight="1" x14ac:dyDescent="0.15">
      <c r="A2082" s="154">
        <v>51120</v>
      </c>
      <c r="B2082" s="155">
        <v>51120</v>
      </c>
      <c r="C2082" s="154">
        <v>30</v>
      </c>
      <c r="D2082" s="156" t="s">
        <v>422</v>
      </c>
      <c r="E2082" s="157" t="s">
        <v>412</v>
      </c>
      <c r="F2082" s="157" t="s">
        <v>415</v>
      </c>
      <c r="G2082" s="158">
        <v>-0.16</v>
      </c>
      <c r="H2082" s="159">
        <v>0</v>
      </c>
      <c r="I2082" s="159">
        <v>0</v>
      </c>
      <c r="J2082" s="158">
        <v>0.28000000000000003</v>
      </c>
      <c r="K2082" s="157" t="s">
        <v>408</v>
      </c>
    </row>
    <row r="2083" spans="1:11" s="58" customFormat="1" ht="14.85" customHeight="1" x14ac:dyDescent="0.15">
      <c r="A2083" s="154">
        <v>51120</v>
      </c>
      <c r="B2083" s="155">
        <v>51120</v>
      </c>
      <c r="C2083" s="154">
        <v>30</v>
      </c>
      <c r="D2083" s="156" t="s">
        <v>422</v>
      </c>
      <c r="E2083" s="157" t="s">
        <v>412</v>
      </c>
      <c r="F2083" s="157" t="s">
        <v>416</v>
      </c>
      <c r="G2083" s="158">
        <v>12.524979999999999</v>
      </c>
      <c r="H2083" s="159">
        <v>-1</v>
      </c>
      <c r="I2083" s="159">
        <v>0</v>
      </c>
      <c r="J2083" s="158">
        <v>14.331250000000001</v>
      </c>
      <c r="K2083" s="157" t="s">
        <v>411</v>
      </c>
    </row>
    <row r="2084" spans="1:11" s="58" customFormat="1" ht="14.85" customHeight="1" x14ac:dyDescent="0.15">
      <c r="A2084" s="154">
        <v>51120</v>
      </c>
      <c r="B2084" s="155">
        <v>51120</v>
      </c>
      <c r="C2084" s="154">
        <v>30</v>
      </c>
      <c r="D2084" s="156" t="s">
        <v>422</v>
      </c>
      <c r="E2084" s="157" t="s">
        <v>412</v>
      </c>
      <c r="F2084" s="157" t="s">
        <v>416</v>
      </c>
      <c r="G2084" s="158">
        <v>-18.405889999999999</v>
      </c>
      <c r="H2084" s="159">
        <v>-1</v>
      </c>
      <c r="I2084" s="159">
        <v>0</v>
      </c>
      <c r="J2084" s="158">
        <v>1.8136099999999999</v>
      </c>
      <c r="K2084" s="157" t="s">
        <v>408</v>
      </c>
    </row>
    <row r="2085" spans="1:11" s="58" customFormat="1" ht="14.85" customHeight="1" x14ac:dyDescent="0.15">
      <c r="A2085" s="154">
        <v>51120</v>
      </c>
      <c r="B2085" s="155">
        <v>51120</v>
      </c>
      <c r="C2085" s="154">
        <v>30</v>
      </c>
      <c r="D2085" s="156" t="s">
        <v>422</v>
      </c>
      <c r="E2085" s="157" t="s">
        <v>417</v>
      </c>
      <c r="F2085" s="157" t="s">
        <v>418</v>
      </c>
      <c r="G2085" s="158">
        <v>0.79100000000000004</v>
      </c>
      <c r="H2085" s="159">
        <v>0</v>
      </c>
      <c r="I2085" s="159">
        <v>0</v>
      </c>
      <c r="J2085" s="158">
        <v>0.79100000000000004</v>
      </c>
      <c r="K2085" s="157" t="s">
        <v>411</v>
      </c>
    </row>
    <row r="2086" spans="1:11" s="58" customFormat="1" ht="14.85" customHeight="1" x14ac:dyDescent="0.15">
      <c r="A2086" s="154">
        <v>51120</v>
      </c>
      <c r="B2086" s="155">
        <v>51120</v>
      </c>
      <c r="C2086" s="154">
        <v>30</v>
      </c>
      <c r="D2086" s="156" t="s">
        <v>422</v>
      </c>
      <c r="E2086" s="157" t="s">
        <v>417</v>
      </c>
      <c r="F2086" s="157" t="s">
        <v>418</v>
      </c>
      <c r="G2086" s="158">
        <v>-12.624750000000001</v>
      </c>
      <c r="H2086" s="159">
        <v>0</v>
      </c>
      <c r="I2086" s="159">
        <v>0</v>
      </c>
      <c r="J2086" s="158">
        <v>5.4982499999999996</v>
      </c>
      <c r="K2086" s="157" t="s">
        <v>408</v>
      </c>
    </row>
    <row r="2087" spans="1:11" s="58" customFormat="1" ht="14.85" customHeight="1" x14ac:dyDescent="0.15">
      <c r="A2087" s="154">
        <v>51120</v>
      </c>
      <c r="B2087" s="155">
        <v>51120</v>
      </c>
      <c r="C2087" s="154">
        <v>30</v>
      </c>
      <c r="D2087" s="156" t="s">
        <v>422</v>
      </c>
      <c r="E2087" s="157" t="s">
        <v>417</v>
      </c>
      <c r="F2087" s="157" t="s">
        <v>407</v>
      </c>
      <c r="G2087" s="158">
        <v>5.1999999999999998E-3</v>
      </c>
      <c r="H2087" s="159">
        <v>2</v>
      </c>
      <c r="I2087" s="159">
        <v>2</v>
      </c>
      <c r="J2087" s="158">
        <v>0.20519999999999999</v>
      </c>
      <c r="K2087" s="157" t="s">
        <v>411</v>
      </c>
    </row>
    <row r="2088" spans="1:11" s="58" customFormat="1" ht="14.85" customHeight="1" x14ac:dyDescent="0.15">
      <c r="A2088" s="154">
        <v>51120</v>
      </c>
      <c r="B2088" s="155">
        <v>51120</v>
      </c>
      <c r="C2088" s="154">
        <v>30</v>
      </c>
      <c r="D2088" s="156" t="s">
        <v>422</v>
      </c>
      <c r="E2088" s="157" t="s">
        <v>417</v>
      </c>
      <c r="F2088" s="157" t="s">
        <v>407</v>
      </c>
      <c r="G2088" s="158">
        <v>4.5560000000000003E-2</v>
      </c>
      <c r="H2088" s="159">
        <v>-6</v>
      </c>
      <c r="I2088" s="159">
        <v>2</v>
      </c>
      <c r="J2088" s="158">
        <v>0.76880000000000004</v>
      </c>
      <c r="K2088" s="157" t="s">
        <v>408</v>
      </c>
    </row>
    <row r="2089" spans="1:11" s="58" customFormat="1" ht="14.85" customHeight="1" x14ac:dyDescent="0.15">
      <c r="A2089" s="154">
        <v>51120</v>
      </c>
      <c r="B2089" s="155">
        <v>51120</v>
      </c>
      <c r="C2089" s="154">
        <v>30</v>
      </c>
      <c r="D2089" s="156" t="s">
        <v>422</v>
      </c>
      <c r="E2089" s="157" t="s">
        <v>419</v>
      </c>
      <c r="F2089" s="157" t="s">
        <v>414</v>
      </c>
      <c r="G2089" s="158">
        <v>-24.08839</v>
      </c>
      <c r="H2089" s="159">
        <v>0</v>
      </c>
      <c r="I2089" s="159">
        <v>0</v>
      </c>
      <c r="J2089" s="158">
        <v>49.739699999999999</v>
      </c>
      <c r="K2089" s="157" t="s">
        <v>411</v>
      </c>
    </row>
    <row r="2090" spans="1:11" s="58" customFormat="1" ht="14.85" customHeight="1" x14ac:dyDescent="0.15">
      <c r="A2090" s="154">
        <v>51120</v>
      </c>
      <c r="B2090" s="155">
        <v>51120</v>
      </c>
      <c r="C2090" s="154">
        <v>30</v>
      </c>
      <c r="D2090" s="156" t="s">
        <v>422</v>
      </c>
      <c r="E2090" s="157" t="s">
        <v>419</v>
      </c>
      <c r="F2090" s="157" t="s">
        <v>414</v>
      </c>
      <c r="G2090" s="158">
        <v>19.941579999999998</v>
      </c>
      <c r="H2090" s="159">
        <v>-1</v>
      </c>
      <c r="I2090" s="159">
        <v>0</v>
      </c>
      <c r="J2090" s="158">
        <v>107.86572</v>
      </c>
      <c r="K2090" s="157" t="s">
        <v>408</v>
      </c>
    </row>
    <row r="2091" spans="1:11" s="58" customFormat="1" ht="14.85" customHeight="1" x14ac:dyDescent="0.15">
      <c r="A2091" s="154">
        <v>51151</v>
      </c>
      <c r="B2091" s="155">
        <v>51151</v>
      </c>
      <c r="C2091" s="154">
        <v>50</v>
      </c>
      <c r="D2091" s="156" t="s">
        <v>383</v>
      </c>
      <c r="E2091" s="157" t="s">
        <v>412</v>
      </c>
      <c r="F2091" s="157" t="s">
        <v>407</v>
      </c>
      <c r="G2091" s="158">
        <v>-0.54310000000000003</v>
      </c>
      <c r="H2091" s="159">
        <v>-3</v>
      </c>
      <c r="I2091" s="159">
        <v>0</v>
      </c>
      <c r="J2091" s="158">
        <v>2.8700000000000002E-3</v>
      </c>
      <c r="K2091" s="157" t="s">
        <v>411</v>
      </c>
    </row>
    <row r="2092" spans="1:11" s="58" customFormat="1" ht="14.85" customHeight="1" x14ac:dyDescent="0.15">
      <c r="A2092" s="154">
        <v>51151</v>
      </c>
      <c r="B2092" s="155">
        <v>51151</v>
      </c>
      <c r="C2092" s="154">
        <v>50</v>
      </c>
      <c r="D2092" s="156" t="s">
        <v>383</v>
      </c>
      <c r="E2092" s="157" t="s">
        <v>412</v>
      </c>
      <c r="F2092" s="157" t="s">
        <v>407</v>
      </c>
      <c r="G2092" s="158">
        <v>-1.0320499999999999</v>
      </c>
      <c r="H2092" s="159">
        <v>-3</v>
      </c>
      <c r="I2092" s="159">
        <v>1</v>
      </c>
      <c r="J2092" s="158">
        <v>10.06706</v>
      </c>
      <c r="K2092" s="157" t="s">
        <v>408</v>
      </c>
    </row>
    <row r="2093" spans="1:11" s="58" customFormat="1" ht="14.85" customHeight="1" x14ac:dyDescent="0.15">
      <c r="A2093" s="154">
        <v>51151</v>
      </c>
      <c r="B2093" s="155">
        <v>51151</v>
      </c>
      <c r="C2093" s="154">
        <v>50</v>
      </c>
      <c r="D2093" s="156" t="s">
        <v>383</v>
      </c>
      <c r="E2093" s="157" t="s">
        <v>412</v>
      </c>
      <c r="F2093" s="157" t="s">
        <v>413</v>
      </c>
      <c r="G2093" s="158">
        <v>37.968290000000003</v>
      </c>
      <c r="H2093" s="159">
        <v>-1</v>
      </c>
      <c r="I2093" s="159">
        <v>3</v>
      </c>
      <c r="J2093" s="158">
        <v>94.695449999999994</v>
      </c>
      <c r="K2093" s="157" t="s">
        <v>408</v>
      </c>
    </row>
    <row r="2094" spans="1:11" s="58" customFormat="1" ht="14.85" customHeight="1" x14ac:dyDescent="0.15">
      <c r="A2094" s="154">
        <v>51151</v>
      </c>
      <c r="B2094" s="155">
        <v>51151</v>
      </c>
      <c r="C2094" s="154">
        <v>50</v>
      </c>
      <c r="D2094" s="156" t="s">
        <v>383</v>
      </c>
      <c r="E2094" s="157" t="s">
        <v>412</v>
      </c>
      <c r="F2094" s="157" t="s">
        <v>414</v>
      </c>
      <c r="G2094" s="158">
        <v>112.00788</v>
      </c>
      <c r="H2094" s="159">
        <v>0</v>
      </c>
      <c r="I2094" s="159">
        <v>1</v>
      </c>
      <c r="J2094" s="158">
        <v>149.24788000000001</v>
      </c>
      <c r="K2094" s="157" t="s">
        <v>411</v>
      </c>
    </row>
    <row r="2095" spans="1:11" s="58" customFormat="1" ht="14.85" customHeight="1" x14ac:dyDescent="0.15">
      <c r="A2095" s="154">
        <v>51151</v>
      </c>
      <c r="B2095" s="155">
        <v>51151</v>
      </c>
      <c r="C2095" s="154">
        <v>50</v>
      </c>
      <c r="D2095" s="156" t="s">
        <v>383</v>
      </c>
      <c r="E2095" s="157" t="s">
        <v>412</v>
      </c>
      <c r="F2095" s="157" t="s">
        <v>414</v>
      </c>
      <c r="G2095" s="158">
        <v>531.06443999999999</v>
      </c>
      <c r="H2095" s="159">
        <v>-4</v>
      </c>
      <c r="I2095" s="159">
        <v>1</v>
      </c>
      <c r="J2095" s="158">
        <v>701.74713999999994</v>
      </c>
      <c r="K2095" s="157" t="s">
        <v>408</v>
      </c>
    </row>
    <row r="2096" spans="1:11" s="58" customFormat="1" ht="14.85" customHeight="1" x14ac:dyDescent="0.15">
      <c r="A2096" s="154">
        <v>51151</v>
      </c>
      <c r="B2096" s="155">
        <v>51151</v>
      </c>
      <c r="C2096" s="154">
        <v>50</v>
      </c>
      <c r="D2096" s="156" t="s">
        <v>383</v>
      </c>
      <c r="E2096" s="157" t="s">
        <v>412</v>
      </c>
      <c r="F2096" s="157" t="s">
        <v>415</v>
      </c>
      <c r="G2096" s="158">
        <v>-0.82</v>
      </c>
      <c r="H2096" s="159">
        <v>0</v>
      </c>
      <c r="I2096" s="159">
        <v>0</v>
      </c>
      <c r="J2096" s="158">
        <v>0.22</v>
      </c>
      <c r="K2096" s="157" t="s">
        <v>411</v>
      </c>
    </row>
    <row r="2097" spans="1:11" s="58" customFormat="1" ht="14.85" customHeight="1" x14ac:dyDescent="0.15">
      <c r="A2097" s="154">
        <v>51151</v>
      </c>
      <c r="B2097" s="155">
        <v>51151</v>
      </c>
      <c r="C2097" s="154">
        <v>50</v>
      </c>
      <c r="D2097" s="156" t="s">
        <v>383</v>
      </c>
      <c r="E2097" s="157" t="s">
        <v>412</v>
      </c>
      <c r="F2097" s="157" t="s">
        <v>415</v>
      </c>
      <c r="G2097" s="158">
        <v>40.78</v>
      </c>
      <c r="H2097" s="159">
        <v>0</v>
      </c>
      <c r="I2097" s="159">
        <v>0</v>
      </c>
      <c r="J2097" s="158">
        <v>40.98</v>
      </c>
      <c r="K2097" s="157" t="s">
        <v>408</v>
      </c>
    </row>
    <row r="2098" spans="1:11" s="58" customFormat="1" ht="14.85" customHeight="1" x14ac:dyDescent="0.15">
      <c r="A2098" s="154">
        <v>51151</v>
      </c>
      <c r="B2098" s="155">
        <v>51151</v>
      </c>
      <c r="C2098" s="154">
        <v>50</v>
      </c>
      <c r="D2098" s="156" t="s">
        <v>383</v>
      </c>
      <c r="E2098" s="157" t="s">
        <v>412</v>
      </c>
      <c r="F2098" s="157" t="s">
        <v>416</v>
      </c>
      <c r="G2098" s="158">
        <v>20.703970000000002</v>
      </c>
      <c r="H2098" s="159">
        <v>0</v>
      </c>
      <c r="I2098" s="159">
        <v>0</v>
      </c>
      <c r="J2098" s="158">
        <v>20.703970000000002</v>
      </c>
      <c r="K2098" s="157" t="s">
        <v>411</v>
      </c>
    </row>
    <row r="2099" spans="1:11" s="58" customFormat="1" ht="14.85" customHeight="1" x14ac:dyDescent="0.15">
      <c r="A2099" s="154">
        <v>51151</v>
      </c>
      <c r="B2099" s="155">
        <v>51151</v>
      </c>
      <c r="C2099" s="154">
        <v>50</v>
      </c>
      <c r="D2099" s="156" t="s">
        <v>383</v>
      </c>
      <c r="E2099" s="157" t="s">
        <v>412</v>
      </c>
      <c r="F2099" s="157" t="s">
        <v>416</v>
      </c>
      <c r="G2099" s="158">
        <v>5.5891099999999998</v>
      </c>
      <c r="H2099" s="159">
        <v>0</v>
      </c>
      <c r="I2099" s="159">
        <v>0</v>
      </c>
      <c r="J2099" s="158">
        <v>5.5891099999999998</v>
      </c>
      <c r="K2099" s="157" t="s">
        <v>408</v>
      </c>
    </row>
    <row r="2100" spans="1:11" s="58" customFormat="1" ht="14.85" customHeight="1" x14ac:dyDescent="0.15">
      <c r="A2100" s="154">
        <v>51151</v>
      </c>
      <c r="B2100" s="155">
        <v>51151</v>
      </c>
      <c r="C2100" s="154">
        <v>50</v>
      </c>
      <c r="D2100" s="156" t="s">
        <v>383</v>
      </c>
      <c r="E2100" s="157" t="s">
        <v>417</v>
      </c>
      <c r="F2100" s="157" t="s">
        <v>418</v>
      </c>
      <c r="G2100" s="158">
        <v>1.7004600000000001</v>
      </c>
      <c r="H2100" s="159">
        <v>-1</v>
      </c>
      <c r="I2100" s="159">
        <v>0</v>
      </c>
      <c r="J2100" s="158">
        <v>3.1750500000000001</v>
      </c>
      <c r="K2100" s="157" t="s">
        <v>411</v>
      </c>
    </row>
    <row r="2101" spans="1:11" s="58" customFormat="1" ht="14.85" customHeight="1" x14ac:dyDescent="0.15">
      <c r="A2101" s="154">
        <v>51151</v>
      </c>
      <c r="B2101" s="155">
        <v>51151</v>
      </c>
      <c r="C2101" s="154">
        <v>50</v>
      </c>
      <c r="D2101" s="156" t="s">
        <v>383</v>
      </c>
      <c r="E2101" s="157" t="s">
        <v>417</v>
      </c>
      <c r="F2101" s="157" t="s">
        <v>418</v>
      </c>
      <c r="G2101" s="158">
        <v>1.96644</v>
      </c>
      <c r="H2101" s="159">
        <v>0</v>
      </c>
      <c r="I2101" s="159">
        <v>0</v>
      </c>
      <c r="J2101" s="158">
        <v>1.96644</v>
      </c>
      <c r="K2101" s="157" t="s">
        <v>408</v>
      </c>
    </row>
    <row r="2102" spans="1:11" s="58" customFormat="1" ht="14.85" customHeight="1" x14ac:dyDescent="0.15">
      <c r="A2102" s="154">
        <v>51151</v>
      </c>
      <c r="B2102" s="155">
        <v>51151</v>
      </c>
      <c r="C2102" s="154">
        <v>50</v>
      </c>
      <c r="D2102" s="156" t="s">
        <v>383</v>
      </c>
      <c r="E2102" s="157" t="s">
        <v>417</v>
      </c>
      <c r="F2102" s="157" t="s">
        <v>407</v>
      </c>
      <c r="G2102" s="158">
        <v>7.9500000000000005E-3</v>
      </c>
      <c r="H2102" s="159">
        <v>0</v>
      </c>
      <c r="I2102" s="159">
        <v>0</v>
      </c>
      <c r="J2102" s="158">
        <v>0.20795</v>
      </c>
      <c r="K2102" s="157" t="s">
        <v>411</v>
      </c>
    </row>
    <row r="2103" spans="1:11" s="58" customFormat="1" ht="14.85" customHeight="1" x14ac:dyDescent="0.15">
      <c r="A2103" s="154">
        <v>51151</v>
      </c>
      <c r="B2103" s="155">
        <v>51151</v>
      </c>
      <c r="C2103" s="154">
        <v>50</v>
      </c>
      <c r="D2103" s="156" t="s">
        <v>383</v>
      </c>
      <c r="E2103" s="157" t="s">
        <v>417</v>
      </c>
      <c r="F2103" s="157" t="s">
        <v>407</v>
      </c>
      <c r="G2103" s="158">
        <v>0.193</v>
      </c>
      <c r="H2103" s="159">
        <v>0</v>
      </c>
      <c r="I2103" s="159">
        <v>0</v>
      </c>
      <c r="J2103" s="158">
        <v>0.32601000000000002</v>
      </c>
      <c r="K2103" s="157" t="s">
        <v>408</v>
      </c>
    </row>
    <row r="2104" spans="1:11" s="58" customFormat="1" ht="14.85" customHeight="1" x14ac:dyDescent="0.15">
      <c r="A2104" s="154">
        <v>51151</v>
      </c>
      <c r="B2104" s="155">
        <v>51151</v>
      </c>
      <c r="C2104" s="154">
        <v>50</v>
      </c>
      <c r="D2104" s="156" t="s">
        <v>383</v>
      </c>
      <c r="E2104" s="157" t="s">
        <v>419</v>
      </c>
      <c r="F2104" s="157" t="s">
        <v>414</v>
      </c>
      <c r="G2104" s="158">
        <v>18.064029999999999</v>
      </c>
      <c r="H2104" s="159">
        <v>-3</v>
      </c>
      <c r="I2104" s="159">
        <v>0</v>
      </c>
      <c r="J2104" s="158">
        <v>50.31908</v>
      </c>
      <c r="K2104" s="157" t="s">
        <v>411</v>
      </c>
    </row>
    <row r="2105" spans="1:11" s="58" customFormat="1" ht="14.85" customHeight="1" x14ac:dyDescent="0.15">
      <c r="A2105" s="154">
        <v>51151</v>
      </c>
      <c r="B2105" s="155">
        <v>51151</v>
      </c>
      <c r="C2105" s="154">
        <v>50</v>
      </c>
      <c r="D2105" s="156" t="s">
        <v>383</v>
      </c>
      <c r="E2105" s="157" t="s">
        <v>419</v>
      </c>
      <c r="F2105" s="157" t="s">
        <v>414</v>
      </c>
      <c r="G2105" s="158">
        <v>0.36726999999999999</v>
      </c>
      <c r="H2105" s="159">
        <v>-2</v>
      </c>
      <c r="I2105" s="159">
        <v>0</v>
      </c>
      <c r="J2105" s="158">
        <v>48.62679</v>
      </c>
      <c r="K2105" s="157" t="s">
        <v>408</v>
      </c>
    </row>
    <row r="2106" spans="1:11" s="58" customFormat="1" ht="14.85" customHeight="1" x14ac:dyDescent="0.15">
      <c r="A2106" s="154">
        <v>51154</v>
      </c>
      <c r="B2106" s="155">
        <v>51154</v>
      </c>
      <c r="C2106" s="154">
        <v>50</v>
      </c>
      <c r="D2106" s="156" t="s">
        <v>383</v>
      </c>
      <c r="E2106" s="157" t="s">
        <v>412</v>
      </c>
      <c r="F2106" s="157" t="s">
        <v>407</v>
      </c>
      <c r="G2106" s="158">
        <v>7.6364099999999997</v>
      </c>
      <c r="H2106" s="159">
        <v>-3</v>
      </c>
      <c r="I2106" s="159">
        <v>1</v>
      </c>
      <c r="J2106" s="158">
        <v>12.62331</v>
      </c>
      <c r="K2106" s="157" t="s">
        <v>411</v>
      </c>
    </row>
    <row r="2107" spans="1:11" s="58" customFormat="1" ht="14.85" customHeight="1" x14ac:dyDescent="0.15">
      <c r="A2107" s="154">
        <v>51154</v>
      </c>
      <c r="B2107" s="155">
        <v>51154</v>
      </c>
      <c r="C2107" s="154">
        <v>50</v>
      </c>
      <c r="D2107" s="156" t="s">
        <v>383</v>
      </c>
      <c r="E2107" s="157" t="s">
        <v>412</v>
      </c>
      <c r="F2107" s="157" t="s">
        <v>407</v>
      </c>
      <c r="G2107" s="158">
        <v>-16.838999999999999</v>
      </c>
      <c r="H2107" s="159">
        <v>0</v>
      </c>
      <c r="I2107" s="159">
        <v>0</v>
      </c>
      <c r="J2107" s="158">
        <v>22.15</v>
      </c>
      <c r="K2107" s="157" t="s">
        <v>408</v>
      </c>
    </row>
    <row r="2108" spans="1:11" s="58" customFormat="1" ht="14.85" customHeight="1" x14ac:dyDescent="0.15">
      <c r="A2108" s="154">
        <v>51154</v>
      </c>
      <c r="B2108" s="155">
        <v>51154</v>
      </c>
      <c r="C2108" s="154">
        <v>50</v>
      </c>
      <c r="D2108" s="156" t="s">
        <v>383</v>
      </c>
      <c r="E2108" s="157" t="s">
        <v>412</v>
      </c>
      <c r="F2108" s="157" t="s">
        <v>413</v>
      </c>
      <c r="G2108" s="158">
        <v>51.70693</v>
      </c>
      <c r="H2108" s="159">
        <v>3</v>
      </c>
      <c r="I2108" s="159">
        <v>3</v>
      </c>
      <c r="J2108" s="158">
        <v>122.20395000000001</v>
      </c>
      <c r="K2108" s="157" t="s">
        <v>408</v>
      </c>
    </row>
    <row r="2109" spans="1:11" s="58" customFormat="1" ht="14.85" customHeight="1" x14ac:dyDescent="0.15">
      <c r="A2109" s="154">
        <v>51154</v>
      </c>
      <c r="B2109" s="155">
        <v>51154</v>
      </c>
      <c r="C2109" s="154">
        <v>50</v>
      </c>
      <c r="D2109" s="156" t="s">
        <v>383</v>
      </c>
      <c r="E2109" s="157" t="s">
        <v>412</v>
      </c>
      <c r="F2109" s="157" t="s">
        <v>414</v>
      </c>
      <c r="G2109" s="158">
        <v>-15.387119999999999</v>
      </c>
      <c r="H2109" s="159">
        <v>-2</v>
      </c>
      <c r="I2109" s="159">
        <v>1</v>
      </c>
      <c r="J2109" s="158">
        <v>20.083300000000001</v>
      </c>
      <c r="K2109" s="157" t="s">
        <v>411</v>
      </c>
    </row>
    <row r="2110" spans="1:11" s="58" customFormat="1" ht="14.85" customHeight="1" x14ac:dyDescent="0.15">
      <c r="A2110" s="154">
        <v>51154</v>
      </c>
      <c r="B2110" s="155">
        <v>51154</v>
      </c>
      <c r="C2110" s="154">
        <v>50</v>
      </c>
      <c r="D2110" s="156" t="s">
        <v>383</v>
      </c>
      <c r="E2110" s="157" t="s">
        <v>412</v>
      </c>
      <c r="F2110" s="157" t="s">
        <v>414</v>
      </c>
      <c r="G2110" s="158">
        <v>-3.4485399999999999</v>
      </c>
      <c r="H2110" s="159">
        <v>-2</v>
      </c>
      <c r="I2110" s="159">
        <v>3</v>
      </c>
      <c r="J2110" s="158">
        <v>101.76772</v>
      </c>
      <c r="K2110" s="157" t="s">
        <v>408</v>
      </c>
    </row>
    <row r="2111" spans="1:11" s="58" customFormat="1" ht="14.85" customHeight="1" x14ac:dyDescent="0.15">
      <c r="A2111" s="154">
        <v>51154</v>
      </c>
      <c r="B2111" s="155">
        <v>51154</v>
      </c>
      <c r="C2111" s="154">
        <v>50</v>
      </c>
      <c r="D2111" s="156" t="s">
        <v>383</v>
      </c>
      <c r="E2111" s="157" t="s">
        <v>412</v>
      </c>
      <c r="F2111" s="157" t="s">
        <v>415</v>
      </c>
      <c r="G2111" s="158">
        <v>0.02</v>
      </c>
      <c r="H2111" s="159">
        <v>0</v>
      </c>
      <c r="I2111" s="159">
        <v>0</v>
      </c>
      <c r="J2111" s="158">
        <v>0.02</v>
      </c>
      <c r="K2111" s="157" t="s">
        <v>411</v>
      </c>
    </row>
    <row r="2112" spans="1:11" s="58" customFormat="1" ht="14.85" customHeight="1" x14ac:dyDescent="0.15">
      <c r="A2112" s="154">
        <v>51154</v>
      </c>
      <c r="B2112" s="155">
        <v>51154</v>
      </c>
      <c r="C2112" s="154">
        <v>50</v>
      </c>
      <c r="D2112" s="156" t="s">
        <v>383</v>
      </c>
      <c r="E2112" s="157" t="s">
        <v>412</v>
      </c>
      <c r="F2112" s="157" t="s">
        <v>416</v>
      </c>
      <c r="G2112" s="158">
        <v>4.3268399999999998</v>
      </c>
      <c r="H2112" s="159">
        <v>-1</v>
      </c>
      <c r="I2112" s="159">
        <v>0</v>
      </c>
      <c r="J2112" s="158">
        <v>7.3483700000000001</v>
      </c>
      <c r="K2112" s="157" t="s">
        <v>411</v>
      </c>
    </row>
    <row r="2113" spans="1:11" s="58" customFormat="1" ht="14.85" customHeight="1" x14ac:dyDescent="0.15">
      <c r="A2113" s="154">
        <v>51154</v>
      </c>
      <c r="B2113" s="155">
        <v>51154</v>
      </c>
      <c r="C2113" s="154">
        <v>50</v>
      </c>
      <c r="D2113" s="156" t="s">
        <v>383</v>
      </c>
      <c r="E2113" s="157" t="s">
        <v>412</v>
      </c>
      <c r="F2113" s="157" t="s">
        <v>416</v>
      </c>
      <c r="G2113" s="158">
        <v>-19.668279999999999</v>
      </c>
      <c r="H2113" s="159">
        <v>-1</v>
      </c>
      <c r="I2113" s="159">
        <v>0</v>
      </c>
      <c r="J2113" s="158">
        <v>21.631170000000001</v>
      </c>
      <c r="K2113" s="157" t="s">
        <v>408</v>
      </c>
    </row>
    <row r="2114" spans="1:11" s="58" customFormat="1" ht="14.85" customHeight="1" x14ac:dyDescent="0.15">
      <c r="A2114" s="154">
        <v>51154</v>
      </c>
      <c r="B2114" s="155">
        <v>51154</v>
      </c>
      <c r="C2114" s="154">
        <v>50</v>
      </c>
      <c r="D2114" s="156" t="s">
        <v>383</v>
      </c>
      <c r="E2114" s="157" t="s">
        <v>417</v>
      </c>
      <c r="F2114" s="157" t="s">
        <v>418</v>
      </c>
      <c r="G2114" s="158">
        <v>0.78100000000000003</v>
      </c>
      <c r="H2114" s="159">
        <v>0</v>
      </c>
      <c r="I2114" s="159">
        <v>0</v>
      </c>
      <c r="J2114" s="158">
        <v>0.78100000000000003</v>
      </c>
      <c r="K2114" s="157" t="s">
        <v>411</v>
      </c>
    </row>
    <row r="2115" spans="1:11" s="58" customFormat="1" ht="14.85" customHeight="1" x14ac:dyDescent="0.15">
      <c r="A2115" s="154">
        <v>51154</v>
      </c>
      <c r="B2115" s="155">
        <v>51154</v>
      </c>
      <c r="C2115" s="154">
        <v>50</v>
      </c>
      <c r="D2115" s="156" t="s">
        <v>383</v>
      </c>
      <c r="E2115" s="157" t="s">
        <v>417</v>
      </c>
      <c r="F2115" s="157" t="s">
        <v>418</v>
      </c>
      <c r="G2115" s="158">
        <v>16.672709999999999</v>
      </c>
      <c r="H2115" s="159">
        <v>1</v>
      </c>
      <c r="I2115" s="159">
        <v>2</v>
      </c>
      <c r="J2115" s="158">
        <v>17.354199999999999</v>
      </c>
      <c r="K2115" s="157" t="s">
        <v>408</v>
      </c>
    </row>
    <row r="2116" spans="1:11" s="58" customFormat="1" ht="14.85" customHeight="1" x14ac:dyDescent="0.15">
      <c r="A2116" s="154">
        <v>51154</v>
      </c>
      <c r="B2116" s="155">
        <v>51154</v>
      </c>
      <c r="C2116" s="154">
        <v>50</v>
      </c>
      <c r="D2116" s="156" t="s">
        <v>383</v>
      </c>
      <c r="E2116" s="157" t="s">
        <v>417</v>
      </c>
      <c r="F2116" s="157" t="s">
        <v>407</v>
      </c>
      <c r="G2116" s="158">
        <v>0</v>
      </c>
      <c r="H2116" s="159">
        <v>-1</v>
      </c>
      <c r="I2116" s="159">
        <v>0</v>
      </c>
      <c r="J2116" s="158">
        <v>0</v>
      </c>
      <c r="K2116" s="157" t="s">
        <v>411</v>
      </c>
    </row>
    <row r="2117" spans="1:11" s="58" customFormat="1" ht="14.85" customHeight="1" x14ac:dyDescent="0.15">
      <c r="A2117" s="154">
        <v>51154</v>
      </c>
      <c r="B2117" s="155">
        <v>51154</v>
      </c>
      <c r="C2117" s="154">
        <v>50</v>
      </c>
      <c r="D2117" s="156" t="s">
        <v>383</v>
      </c>
      <c r="E2117" s="157" t="s">
        <v>417</v>
      </c>
      <c r="F2117" s="157" t="s">
        <v>407</v>
      </c>
      <c r="G2117" s="158">
        <v>2.6534399999999998</v>
      </c>
      <c r="H2117" s="159">
        <v>-1</v>
      </c>
      <c r="I2117" s="159">
        <v>0</v>
      </c>
      <c r="J2117" s="158">
        <v>9.9817900000000002</v>
      </c>
      <c r="K2117" s="157" t="s">
        <v>408</v>
      </c>
    </row>
    <row r="2118" spans="1:11" s="58" customFormat="1" ht="14.85" customHeight="1" x14ac:dyDescent="0.15">
      <c r="A2118" s="154">
        <v>51154</v>
      </c>
      <c r="B2118" s="155">
        <v>51154</v>
      </c>
      <c r="C2118" s="154">
        <v>50</v>
      </c>
      <c r="D2118" s="156" t="s">
        <v>383</v>
      </c>
      <c r="E2118" s="157" t="s">
        <v>419</v>
      </c>
      <c r="F2118" s="157" t="s">
        <v>414</v>
      </c>
      <c r="G2118" s="158">
        <v>-0.99360999999999999</v>
      </c>
      <c r="H2118" s="159">
        <v>-4</v>
      </c>
      <c r="I2118" s="159">
        <v>0</v>
      </c>
      <c r="J2118" s="158">
        <v>139.75651999999999</v>
      </c>
      <c r="K2118" s="157" t="s">
        <v>411</v>
      </c>
    </row>
    <row r="2119" spans="1:11" s="58" customFormat="1" ht="14.85" customHeight="1" x14ac:dyDescent="0.15">
      <c r="A2119" s="154">
        <v>51154</v>
      </c>
      <c r="B2119" s="155">
        <v>51154</v>
      </c>
      <c r="C2119" s="154">
        <v>50</v>
      </c>
      <c r="D2119" s="156" t="s">
        <v>383</v>
      </c>
      <c r="E2119" s="157" t="s">
        <v>419</v>
      </c>
      <c r="F2119" s="157" t="s">
        <v>414</v>
      </c>
      <c r="G2119" s="158">
        <v>-12.07865</v>
      </c>
      <c r="H2119" s="159">
        <v>0</v>
      </c>
      <c r="I2119" s="159">
        <v>0</v>
      </c>
      <c r="J2119" s="158">
        <v>62.898269999999997</v>
      </c>
      <c r="K2119" s="157" t="s">
        <v>408</v>
      </c>
    </row>
    <row r="2120" spans="1:11" s="58" customFormat="1" ht="14.85" customHeight="1" x14ac:dyDescent="0.15">
      <c r="A2120" s="154">
        <v>51156</v>
      </c>
      <c r="B2120" s="155">
        <v>51156</v>
      </c>
      <c r="C2120" s="154">
        <v>50</v>
      </c>
      <c r="D2120" s="156" t="s">
        <v>383</v>
      </c>
      <c r="E2120" s="157" t="s">
        <v>412</v>
      </c>
      <c r="F2120" s="157" t="s">
        <v>407</v>
      </c>
      <c r="G2120" s="158">
        <v>-0.9</v>
      </c>
      <c r="H2120" s="159">
        <v>-1</v>
      </c>
      <c r="I2120" s="159">
        <v>1</v>
      </c>
      <c r="J2120" s="158">
        <v>1.1000000000000001</v>
      </c>
      <c r="K2120" s="157" t="s">
        <v>411</v>
      </c>
    </row>
    <row r="2121" spans="1:11" s="58" customFormat="1" ht="14.85" customHeight="1" x14ac:dyDescent="0.15">
      <c r="A2121" s="154">
        <v>51156</v>
      </c>
      <c r="B2121" s="155">
        <v>51156</v>
      </c>
      <c r="C2121" s="154">
        <v>50</v>
      </c>
      <c r="D2121" s="156" t="s">
        <v>383</v>
      </c>
      <c r="E2121" s="157" t="s">
        <v>412</v>
      </c>
      <c r="F2121" s="157" t="s">
        <v>407</v>
      </c>
      <c r="G2121" s="158">
        <v>10.214359999999999</v>
      </c>
      <c r="H2121" s="159">
        <v>-3</v>
      </c>
      <c r="I2121" s="159">
        <v>2</v>
      </c>
      <c r="J2121" s="158">
        <v>12.17108</v>
      </c>
      <c r="K2121" s="157" t="s">
        <v>408</v>
      </c>
    </row>
    <row r="2122" spans="1:11" s="58" customFormat="1" ht="14.85" customHeight="1" x14ac:dyDescent="0.15">
      <c r="A2122" s="154">
        <v>51156</v>
      </c>
      <c r="B2122" s="155">
        <v>51156</v>
      </c>
      <c r="C2122" s="154">
        <v>50</v>
      </c>
      <c r="D2122" s="156" t="s">
        <v>383</v>
      </c>
      <c r="E2122" s="157" t="s">
        <v>412</v>
      </c>
      <c r="F2122" s="157" t="s">
        <v>413</v>
      </c>
      <c r="G2122" s="158">
        <v>202.71616</v>
      </c>
      <c r="H2122" s="159">
        <v>-1</v>
      </c>
      <c r="I2122" s="159">
        <v>5</v>
      </c>
      <c r="J2122" s="158">
        <v>1656.31295</v>
      </c>
      <c r="K2122" s="157" t="s">
        <v>408</v>
      </c>
    </row>
    <row r="2123" spans="1:11" s="58" customFormat="1" ht="14.85" customHeight="1" x14ac:dyDescent="0.15">
      <c r="A2123" s="154">
        <v>51156</v>
      </c>
      <c r="B2123" s="155">
        <v>51156</v>
      </c>
      <c r="C2123" s="154">
        <v>50</v>
      </c>
      <c r="D2123" s="156" t="s">
        <v>383</v>
      </c>
      <c r="E2123" s="157" t="s">
        <v>412</v>
      </c>
      <c r="F2123" s="157" t="s">
        <v>414</v>
      </c>
      <c r="G2123" s="158">
        <v>-5.0927300000000004</v>
      </c>
      <c r="H2123" s="159">
        <v>-5</v>
      </c>
      <c r="I2123" s="159">
        <v>2</v>
      </c>
      <c r="J2123" s="158">
        <v>45.39087</v>
      </c>
      <c r="K2123" s="157" t="s">
        <v>411</v>
      </c>
    </row>
    <row r="2124" spans="1:11" s="58" customFormat="1" ht="14.85" customHeight="1" x14ac:dyDescent="0.15">
      <c r="A2124" s="154">
        <v>51156</v>
      </c>
      <c r="B2124" s="155">
        <v>51156</v>
      </c>
      <c r="C2124" s="154">
        <v>50</v>
      </c>
      <c r="D2124" s="156" t="s">
        <v>383</v>
      </c>
      <c r="E2124" s="157" t="s">
        <v>412</v>
      </c>
      <c r="F2124" s="157" t="s">
        <v>414</v>
      </c>
      <c r="G2124" s="158">
        <v>-88.577879999999993</v>
      </c>
      <c r="H2124" s="159">
        <v>-8</v>
      </c>
      <c r="I2124" s="159">
        <v>0</v>
      </c>
      <c r="J2124" s="158">
        <v>356.18527999999998</v>
      </c>
      <c r="K2124" s="157" t="s">
        <v>408</v>
      </c>
    </row>
    <row r="2125" spans="1:11" s="58" customFormat="1" ht="14.85" customHeight="1" x14ac:dyDescent="0.15">
      <c r="A2125" s="154">
        <v>51156</v>
      </c>
      <c r="B2125" s="155">
        <v>51156</v>
      </c>
      <c r="C2125" s="154">
        <v>50</v>
      </c>
      <c r="D2125" s="156" t="s">
        <v>383</v>
      </c>
      <c r="E2125" s="157" t="s">
        <v>412</v>
      </c>
      <c r="F2125" s="157" t="s">
        <v>415</v>
      </c>
      <c r="G2125" s="158">
        <v>5.04</v>
      </c>
      <c r="H2125" s="159">
        <v>0</v>
      </c>
      <c r="I2125" s="159">
        <v>0</v>
      </c>
      <c r="J2125" s="158">
        <v>5.24</v>
      </c>
      <c r="K2125" s="157" t="s">
        <v>411</v>
      </c>
    </row>
    <row r="2126" spans="1:11" s="58" customFormat="1" ht="14.85" customHeight="1" x14ac:dyDescent="0.15">
      <c r="A2126" s="154">
        <v>51156</v>
      </c>
      <c r="B2126" s="155">
        <v>51156</v>
      </c>
      <c r="C2126" s="154">
        <v>50</v>
      </c>
      <c r="D2126" s="156" t="s">
        <v>383</v>
      </c>
      <c r="E2126" s="157" t="s">
        <v>412</v>
      </c>
      <c r="F2126" s="157" t="s">
        <v>415</v>
      </c>
      <c r="G2126" s="158">
        <v>291.88</v>
      </c>
      <c r="H2126" s="159">
        <v>0</v>
      </c>
      <c r="I2126" s="159">
        <v>0</v>
      </c>
      <c r="J2126" s="158">
        <v>326.12</v>
      </c>
      <c r="K2126" s="157" t="s">
        <v>408</v>
      </c>
    </row>
    <row r="2127" spans="1:11" s="58" customFormat="1" ht="14.85" customHeight="1" x14ac:dyDescent="0.15">
      <c r="A2127" s="154">
        <v>51156</v>
      </c>
      <c r="B2127" s="155">
        <v>51156</v>
      </c>
      <c r="C2127" s="154">
        <v>50</v>
      </c>
      <c r="D2127" s="156" t="s">
        <v>383</v>
      </c>
      <c r="E2127" s="157" t="s">
        <v>412</v>
      </c>
      <c r="F2127" s="157" t="s">
        <v>416</v>
      </c>
      <c r="G2127" s="158">
        <v>26.336120000000001</v>
      </c>
      <c r="H2127" s="159">
        <v>-1</v>
      </c>
      <c r="I2127" s="159">
        <v>0</v>
      </c>
      <c r="J2127" s="158">
        <v>29.743269999999999</v>
      </c>
      <c r="K2127" s="157" t="s">
        <v>411</v>
      </c>
    </row>
    <row r="2128" spans="1:11" s="58" customFormat="1" ht="14.85" customHeight="1" x14ac:dyDescent="0.15">
      <c r="A2128" s="154">
        <v>51156</v>
      </c>
      <c r="B2128" s="155">
        <v>51156</v>
      </c>
      <c r="C2128" s="154">
        <v>50</v>
      </c>
      <c r="D2128" s="156" t="s">
        <v>383</v>
      </c>
      <c r="E2128" s="157" t="s">
        <v>412</v>
      </c>
      <c r="F2128" s="157" t="s">
        <v>416</v>
      </c>
      <c r="G2128" s="158">
        <v>0.66317999999999999</v>
      </c>
      <c r="H2128" s="159">
        <v>0</v>
      </c>
      <c r="I2128" s="159">
        <v>2</v>
      </c>
      <c r="J2128" s="158">
        <v>16.494730000000001</v>
      </c>
      <c r="K2128" s="157" t="s">
        <v>408</v>
      </c>
    </row>
    <row r="2129" spans="1:11" s="58" customFormat="1" ht="14.85" customHeight="1" x14ac:dyDescent="0.15">
      <c r="A2129" s="154">
        <v>51156</v>
      </c>
      <c r="B2129" s="155">
        <v>51156</v>
      </c>
      <c r="C2129" s="154">
        <v>50</v>
      </c>
      <c r="D2129" s="156" t="s">
        <v>383</v>
      </c>
      <c r="E2129" s="157" t="s">
        <v>417</v>
      </c>
      <c r="F2129" s="157" t="s">
        <v>418</v>
      </c>
      <c r="G2129" s="158">
        <v>6.2805200000000001</v>
      </c>
      <c r="H2129" s="159">
        <v>-1</v>
      </c>
      <c r="I2129" s="159">
        <v>0</v>
      </c>
      <c r="J2129" s="158">
        <v>6.7393999999999998</v>
      </c>
      <c r="K2129" s="157" t="s">
        <v>411</v>
      </c>
    </row>
    <row r="2130" spans="1:11" s="58" customFormat="1" ht="14.85" customHeight="1" x14ac:dyDescent="0.15">
      <c r="A2130" s="154">
        <v>51156</v>
      </c>
      <c r="B2130" s="155">
        <v>51156</v>
      </c>
      <c r="C2130" s="154">
        <v>50</v>
      </c>
      <c r="D2130" s="156" t="s">
        <v>383</v>
      </c>
      <c r="E2130" s="157" t="s">
        <v>417</v>
      </c>
      <c r="F2130" s="157" t="s">
        <v>418</v>
      </c>
      <c r="G2130" s="158">
        <v>1.8480300000000001</v>
      </c>
      <c r="H2130" s="159">
        <v>-1</v>
      </c>
      <c r="I2130" s="159">
        <v>0</v>
      </c>
      <c r="J2130" s="158">
        <v>2.6166</v>
      </c>
      <c r="K2130" s="157" t="s">
        <v>408</v>
      </c>
    </row>
    <row r="2131" spans="1:11" s="58" customFormat="1" ht="14.85" customHeight="1" x14ac:dyDescent="0.15">
      <c r="A2131" s="154">
        <v>51156</v>
      </c>
      <c r="B2131" s="155">
        <v>51156</v>
      </c>
      <c r="C2131" s="154">
        <v>50</v>
      </c>
      <c r="D2131" s="156" t="s">
        <v>383</v>
      </c>
      <c r="E2131" s="157" t="s">
        <v>417</v>
      </c>
      <c r="F2131" s="157" t="s">
        <v>407</v>
      </c>
      <c r="G2131" s="158">
        <v>1.36229</v>
      </c>
      <c r="H2131" s="159">
        <v>2</v>
      </c>
      <c r="I2131" s="159">
        <v>2</v>
      </c>
      <c r="J2131" s="158">
        <v>4.0266599999999997</v>
      </c>
      <c r="K2131" s="157" t="s">
        <v>411</v>
      </c>
    </row>
    <row r="2132" spans="1:11" s="58" customFormat="1" ht="14.85" customHeight="1" x14ac:dyDescent="0.15">
      <c r="A2132" s="154">
        <v>51156</v>
      </c>
      <c r="B2132" s="155">
        <v>51156</v>
      </c>
      <c r="C2132" s="154">
        <v>50</v>
      </c>
      <c r="D2132" s="156" t="s">
        <v>383</v>
      </c>
      <c r="E2132" s="157" t="s">
        <v>417</v>
      </c>
      <c r="F2132" s="157" t="s">
        <v>407</v>
      </c>
      <c r="G2132" s="158">
        <v>11.156230000000001</v>
      </c>
      <c r="H2132" s="159">
        <v>-1</v>
      </c>
      <c r="I2132" s="159">
        <v>0</v>
      </c>
      <c r="J2132" s="158">
        <v>15.19224</v>
      </c>
      <c r="K2132" s="157" t="s">
        <v>408</v>
      </c>
    </row>
    <row r="2133" spans="1:11" s="58" customFormat="1" ht="14.85" customHeight="1" x14ac:dyDescent="0.15">
      <c r="A2133" s="154">
        <v>51156</v>
      </c>
      <c r="B2133" s="155">
        <v>51156</v>
      </c>
      <c r="C2133" s="154">
        <v>50</v>
      </c>
      <c r="D2133" s="156" t="s">
        <v>383</v>
      </c>
      <c r="E2133" s="157" t="s">
        <v>419</v>
      </c>
      <c r="F2133" s="157" t="s">
        <v>414</v>
      </c>
      <c r="G2133" s="158">
        <v>-25.34327</v>
      </c>
      <c r="H2133" s="159">
        <v>-5</v>
      </c>
      <c r="I2133" s="159">
        <v>0</v>
      </c>
      <c r="J2133" s="158">
        <v>200.86284000000001</v>
      </c>
      <c r="K2133" s="157" t="s">
        <v>411</v>
      </c>
    </row>
    <row r="2134" spans="1:11" s="58" customFormat="1" ht="14.85" customHeight="1" x14ac:dyDescent="0.15">
      <c r="A2134" s="154">
        <v>51156</v>
      </c>
      <c r="B2134" s="155">
        <v>51156</v>
      </c>
      <c r="C2134" s="154">
        <v>50</v>
      </c>
      <c r="D2134" s="156" t="s">
        <v>383</v>
      </c>
      <c r="E2134" s="157" t="s">
        <v>419</v>
      </c>
      <c r="F2134" s="157" t="s">
        <v>414</v>
      </c>
      <c r="G2134" s="158">
        <v>22.863409999999998</v>
      </c>
      <c r="H2134" s="159">
        <v>-5</v>
      </c>
      <c r="I2134" s="159">
        <v>0</v>
      </c>
      <c r="J2134" s="158">
        <v>215.19591</v>
      </c>
      <c r="K2134" s="157" t="s">
        <v>408</v>
      </c>
    </row>
    <row r="2135" spans="1:11" s="58" customFormat="1" ht="14.85" customHeight="1" x14ac:dyDescent="0.15">
      <c r="A2135" s="154">
        <v>51166</v>
      </c>
      <c r="B2135" s="155">
        <v>51166</v>
      </c>
      <c r="C2135" s="154">
        <v>30</v>
      </c>
      <c r="D2135" s="156" t="s">
        <v>422</v>
      </c>
      <c r="E2135" s="157" t="s">
        <v>412</v>
      </c>
      <c r="F2135" s="157" t="s">
        <v>407</v>
      </c>
      <c r="G2135" s="158">
        <v>-1.80949</v>
      </c>
      <c r="H2135" s="159">
        <v>-5</v>
      </c>
      <c r="I2135" s="159">
        <v>1</v>
      </c>
      <c r="J2135" s="158">
        <v>2.36185</v>
      </c>
      <c r="K2135" s="157" t="s">
        <v>411</v>
      </c>
    </row>
    <row r="2136" spans="1:11" s="58" customFormat="1" ht="14.85" customHeight="1" x14ac:dyDescent="0.15">
      <c r="A2136" s="154">
        <v>51166</v>
      </c>
      <c r="B2136" s="155">
        <v>51166</v>
      </c>
      <c r="C2136" s="154">
        <v>30</v>
      </c>
      <c r="D2136" s="156" t="s">
        <v>422</v>
      </c>
      <c r="E2136" s="157" t="s">
        <v>412</v>
      </c>
      <c r="F2136" s="157" t="s">
        <v>407</v>
      </c>
      <c r="G2136" s="158">
        <v>14.687200000000001</v>
      </c>
      <c r="H2136" s="159">
        <v>-1</v>
      </c>
      <c r="I2136" s="159">
        <v>0</v>
      </c>
      <c r="J2136" s="158">
        <v>14.687200000000001</v>
      </c>
      <c r="K2136" s="157" t="s">
        <v>408</v>
      </c>
    </row>
    <row r="2137" spans="1:11" s="58" customFormat="1" ht="14.85" customHeight="1" x14ac:dyDescent="0.15">
      <c r="A2137" s="154">
        <v>51166</v>
      </c>
      <c r="B2137" s="155">
        <v>51166</v>
      </c>
      <c r="C2137" s="154">
        <v>30</v>
      </c>
      <c r="D2137" s="156" t="s">
        <v>422</v>
      </c>
      <c r="E2137" s="157" t="s">
        <v>412</v>
      </c>
      <c r="F2137" s="157" t="s">
        <v>413</v>
      </c>
      <c r="G2137" s="158">
        <v>195.90081000000001</v>
      </c>
      <c r="H2137" s="159">
        <v>-1</v>
      </c>
      <c r="I2137" s="159">
        <v>0</v>
      </c>
      <c r="J2137" s="158">
        <v>388.06927000000002</v>
      </c>
      <c r="K2137" s="157" t="s">
        <v>408</v>
      </c>
    </row>
    <row r="2138" spans="1:11" s="58" customFormat="1" ht="14.85" customHeight="1" x14ac:dyDescent="0.15">
      <c r="A2138" s="154">
        <v>51166</v>
      </c>
      <c r="B2138" s="155">
        <v>51166</v>
      </c>
      <c r="C2138" s="154">
        <v>30</v>
      </c>
      <c r="D2138" s="156" t="s">
        <v>422</v>
      </c>
      <c r="E2138" s="157" t="s">
        <v>412</v>
      </c>
      <c r="F2138" s="157" t="s">
        <v>414</v>
      </c>
      <c r="G2138" s="158">
        <v>-29.033349999999999</v>
      </c>
      <c r="H2138" s="159">
        <v>-3</v>
      </c>
      <c r="I2138" s="159">
        <v>2</v>
      </c>
      <c r="J2138" s="158">
        <v>77.934870000000004</v>
      </c>
      <c r="K2138" s="157" t="s">
        <v>411</v>
      </c>
    </row>
    <row r="2139" spans="1:11" s="58" customFormat="1" ht="14.85" customHeight="1" x14ac:dyDescent="0.15">
      <c r="A2139" s="154">
        <v>51166</v>
      </c>
      <c r="B2139" s="155">
        <v>51166</v>
      </c>
      <c r="C2139" s="154">
        <v>30</v>
      </c>
      <c r="D2139" s="156" t="s">
        <v>422</v>
      </c>
      <c r="E2139" s="157" t="s">
        <v>412</v>
      </c>
      <c r="F2139" s="157" t="s">
        <v>414</v>
      </c>
      <c r="G2139" s="158">
        <v>71.263869999999997</v>
      </c>
      <c r="H2139" s="159">
        <v>1</v>
      </c>
      <c r="I2139" s="159">
        <v>2</v>
      </c>
      <c r="J2139" s="158">
        <v>170.04920000000001</v>
      </c>
      <c r="K2139" s="157" t="s">
        <v>408</v>
      </c>
    </row>
    <row r="2140" spans="1:11" s="58" customFormat="1" ht="14.85" customHeight="1" x14ac:dyDescent="0.15">
      <c r="A2140" s="154">
        <v>51166</v>
      </c>
      <c r="B2140" s="155">
        <v>51166</v>
      </c>
      <c r="C2140" s="154">
        <v>30</v>
      </c>
      <c r="D2140" s="156" t="s">
        <v>422</v>
      </c>
      <c r="E2140" s="157" t="s">
        <v>412</v>
      </c>
      <c r="F2140" s="157" t="s">
        <v>415</v>
      </c>
      <c r="G2140" s="158">
        <v>-35.72</v>
      </c>
      <c r="H2140" s="159">
        <v>0</v>
      </c>
      <c r="I2140" s="159">
        <v>0</v>
      </c>
      <c r="J2140" s="158">
        <v>0</v>
      </c>
      <c r="K2140" s="157" t="s">
        <v>411</v>
      </c>
    </row>
    <row r="2141" spans="1:11" s="58" customFormat="1" ht="14.85" customHeight="1" x14ac:dyDescent="0.15">
      <c r="A2141" s="154">
        <v>51166</v>
      </c>
      <c r="B2141" s="155">
        <v>51166</v>
      </c>
      <c r="C2141" s="154">
        <v>30</v>
      </c>
      <c r="D2141" s="156" t="s">
        <v>422</v>
      </c>
      <c r="E2141" s="157" t="s">
        <v>412</v>
      </c>
      <c r="F2141" s="157" t="s">
        <v>415</v>
      </c>
      <c r="G2141" s="158">
        <v>0.08</v>
      </c>
      <c r="H2141" s="159">
        <v>0</v>
      </c>
      <c r="I2141" s="159">
        <v>0</v>
      </c>
      <c r="J2141" s="158">
        <v>0.14000000000000001</v>
      </c>
      <c r="K2141" s="157" t="s">
        <v>408</v>
      </c>
    </row>
    <row r="2142" spans="1:11" s="58" customFormat="1" ht="14.85" customHeight="1" x14ac:dyDescent="0.15">
      <c r="A2142" s="154">
        <v>51166</v>
      </c>
      <c r="B2142" s="155">
        <v>51166</v>
      </c>
      <c r="C2142" s="154">
        <v>30</v>
      </c>
      <c r="D2142" s="156" t="s">
        <v>422</v>
      </c>
      <c r="E2142" s="157" t="s">
        <v>412</v>
      </c>
      <c r="F2142" s="157" t="s">
        <v>416</v>
      </c>
      <c r="G2142" s="158">
        <v>-83.603260000000006</v>
      </c>
      <c r="H2142" s="159">
        <v>-2</v>
      </c>
      <c r="I2142" s="159">
        <v>1</v>
      </c>
      <c r="J2142" s="158">
        <v>11.71486</v>
      </c>
      <c r="K2142" s="157" t="s">
        <v>411</v>
      </c>
    </row>
    <row r="2143" spans="1:11" s="58" customFormat="1" ht="14.85" customHeight="1" x14ac:dyDescent="0.15">
      <c r="A2143" s="154">
        <v>51166</v>
      </c>
      <c r="B2143" s="155">
        <v>51166</v>
      </c>
      <c r="C2143" s="154">
        <v>30</v>
      </c>
      <c r="D2143" s="156" t="s">
        <v>422</v>
      </c>
      <c r="E2143" s="157" t="s">
        <v>412</v>
      </c>
      <c r="F2143" s="157" t="s">
        <v>416</v>
      </c>
      <c r="G2143" s="158">
        <v>-36.916020000000003</v>
      </c>
      <c r="H2143" s="159">
        <v>-3</v>
      </c>
      <c r="I2143" s="159">
        <v>0</v>
      </c>
      <c r="J2143" s="158">
        <v>3.9524300000000001</v>
      </c>
      <c r="K2143" s="157" t="s">
        <v>408</v>
      </c>
    </row>
    <row r="2144" spans="1:11" s="58" customFormat="1" ht="14.85" customHeight="1" x14ac:dyDescent="0.15">
      <c r="A2144" s="154">
        <v>51166</v>
      </c>
      <c r="B2144" s="155">
        <v>51166</v>
      </c>
      <c r="C2144" s="154">
        <v>30</v>
      </c>
      <c r="D2144" s="156" t="s">
        <v>422</v>
      </c>
      <c r="E2144" s="157" t="s">
        <v>417</v>
      </c>
      <c r="F2144" s="157" t="s">
        <v>418</v>
      </c>
      <c r="G2144" s="158">
        <v>0.12644</v>
      </c>
      <c r="H2144" s="159">
        <v>-1</v>
      </c>
      <c r="I2144" s="159">
        <v>0</v>
      </c>
      <c r="J2144" s="158">
        <v>2.0044</v>
      </c>
      <c r="K2144" s="157" t="s">
        <v>411</v>
      </c>
    </row>
    <row r="2145" spans="1:11" s="58" customFormat="1" ht="14.85" customHeight="1" x14ac:dyDescent="0.15">
      <c r="A2145" s="154">
        <v>51166</v>
      </c>
      <c r="B2145" s="155">
        <v>51166</v>
      </c>
      <c r="C2145" s="154">
        <v>30</v>
      </c>
      <c r="D2145" s="156" t="s">
        <v>422</v>
      </c>
      <c r="E2145" s="157" t="s">
        <v>417</v>
      </c>
      <c r="F2145" s="157" t="s">
        <v>418</v>
      </c>
      <c r="G2145" s="158">
        <v>-84.495050000000006</v>
      </c>
      <c r="H2145" s="159">
        <v>-1</v>
      </c>
      <c r="I2145" s="159">
        <v>1</v>
      </c>
      <c r="J2145" s="158">
        <v>0.91971999999999998</v>
      </c>
      <c r="K2145" s="157" t="s">
        <v>408</v>
      </c>
    </row>
    <row r="2146" spans="1:11" s="58" customFormat="1" ht="14.85" customHeight="1" x14ac:dyDescent="0.15">
      <c r="A2146" s="154">
        <v>51166</v>
      </c>
      <c r="B2146" s="155">
        <v>51166</v>
      </c>
      <c r="C2146" s="154">
        <v>30</v>
      </c>
      <c r="D2146" s="156" t="s">
        <v>422</v>
      </c>
      <c r="E2146" s="157" t="s">
        <v>417</v>
      </c>
      <c r="F2146" s="157" t="s">
        <v>407</v>
      </c>
      <c r="G2146" s="158">
        <v>0.10996</v>
      </c>
      <c r="H2146" s="159">
        <v>0</v>
      </c>
      <c r="I2146" s="159">
        <v>0</v>
      </c>
      <c r="J2146" s="158">
        <v>36.890189999999997</v>
      </c>
      <c r="K2146" s="157" t="s">
        <v>411</v>
      </c>
    </row>
    <row r="2147" spans="1:11" s="58" customFormat="1" ht="14.85" customHeight="1" x14ac:dyDescent="0.15">
      <c r="A2147" s="154">
        <v>51166</v>
      </c>
      <c r="B2147" s="155">
        <v>51166</v>
      </c>
      <c r="C2147" s="154">
        <v>30</v>
      </c>
      <c r="D2147" s="156" t="s">
        <v>422</v>
      </c>
      <c r="E2147" s="157" t="s">
        <v>417</v>
      </c>
      <c r="F2147" s="157" t="s">
        <v>407</v>
      </c>
      <c r="G2147" s="158">
        <v>0.55323999999999995</v>
      </c>
      <c r="H2147" s="159">
        <v>0</v>
      </c>
      <c r="I2147" s="159">
        <v>0</v>
      </c>
      <c r="J2147" s="158">
        <v>13.90813</v>
      </c>
      <c r="K2147" s="157" t="s">
        <v>408</v>
      </c>
    </row>
    <row r="2148" spans="1:11" s="58" customFormat="1" ht="14.85" customHeight="1" x14ac:dyDescent="0.15">
      <c r="A2148" s="154">
        <v>51166</v>
      </c>
      <c r="B2148" s="155">
        <v>51166</v>
      </c>
      <c r="C2148" s="154">
        <v>30</v>
      </c>
      <c r="D2148" s="156" t="s">
        <v>422</v>
      </c>
      <c r="E2148" s="157" t="s">
        <v>419</v>
      </c>
      <c r="F2148" s="157" t="s">
        <v>414</v>
      </c>
      <c r="G2148" s="158">
        <v>-3.7193499999999999</v>
      </c>
      <c r="H2148" s="159">
        <v>-4</v>
      </c>
      <c r="I2148" s="159">
        <v>0</v>
      </c>
      <c r="J2148" s="158">
        <v>167.79714000000001</v>
      </c>
      <c r="K2148" s="157" t="s">
        <v>411</v>
      </c>
    </row>
    <row r="2149" spans="1:11" s="58" customFormat="1" ht="14.85" customHeight="1" x14ac:dyDescent="0.15">
      <c r="A2149" s="154">
        <v>51166</v>
      </c>
      <c r="B2149" s="155">
        <v>51166</v>
      </c>
      <c r="C2149" s="154">
        <v>30</v>
      </c>
      <c r="D2149" s="156" t="s">
        <v>422</v>
      </c>
      <c r="E2149" s="157" t="s">
        <v>419</v>
      </c>
      <c r="F2149" s="157" t="s">
        <v>414</v>
      </c>
      <c r="G2149" s="158">
        <v>-10.578620000000001</v>
      </c>
      <c r="H2149" s="159">
        <v>0</v>
      </c>
      <c r="I2149" s="159">
        <v>0</v>
      </c>
      <c r="J2149" s="158">
        <v>124.88002</v>
      </c>
      <c r="K2149" s="157" t="s">
        <v>408</v>
      </c>
    </row>
    <row r="2150" spans="1:11" s="58" customFormat="1" ht="14.85" customHeight="1" x14ac:dyDescent="0.15">
      <c r="A2150" s="154">
        <v>51301</v>
      </c>
      <c r="B2150" s="155">
        <v>51301</v>
      </c>
      <c r="C2150" s="154">
        <v>30</v>
      </c>
      <c r="D2150" s="156" t="s">
        <v>422</v>
      </c>
      <c r="E2150" s="157" t="s">
        <v>412</v>
      </c>
      <c r="F2150" s="157" t="s">
        <v>407</v>
      </c>
      <c r="G2150" s="158">
        <v>11.46008</v>
      </c>
      <c r="H2150" s="159">
        <v>-12</v>
      </c>
      <c r="I2150" s="159">
        <v>2</v>
      </c>
      <c r="J2150" s="158">
        <v>23.67576</v>
      </c>
      <c r="K2150" s="157" t="s">
        <v>411</v>
      </c>
    </row>
    <row r="2151" spans="1:11" s="58" customFormat="1" ht="14.85" customHeight="1" x14ac:dyDescent="0.15">
      <c r="A2151" s="154">
        <v>51301</v>
      </c>
      <c r="B2151" s="155">
        <v>51301</v>
      </c>
      <c r="C2151" s="154">
        <v>30</v>
      </c>
      <c r="D2151" s="156" t="s">
        <v>422</v>
      </c>
      <c r="E2151" s="157" t="s">
        <v>412</v>
      </c>
      <c r="F2151" s="157" t="s">
        <v>407</v>
      </c>
      <c r="G2151" s="158">
        <v>-6.3582200000000002</v>
      </c>
      <c r="H2151" s="159">
        <v>-10</v>
      </c>
      <c r="I2151" s="159">
        <v>6</v>
      </c>
      <c r="J2151" s="158">
        <v>99.578130000000002</v>
      </c>
      <c r="K2151" s="157" t="s">
        <v>408</v>
      </c>
    </row>
    <row r="2152" spans="1:11" s="58" customFormat="1" ht="14.85" customHeight="1" x14ac:dyDescent="0.15">
      <c r="A2152" s="154">
        <v>51301</v>
      </c>
      <c r="B2152" s="155">
        <v>51301</v>
      </c>
      <c r="C2152" s="154">
        <v>30</v>
      </c>
      <c r="D2152" s="156" t="s">
        <v>422</v>
      </c>
      <c r="E2152" s="157" t="s">
        <v>412</v>
      </c>
      <c r="F2152" s="157" t="s">
        <v>413</v>
      </c>
      <c r="G2152" s="158">
        <v>602.61496999999997</v>
      </c>
      <c r="H2152" s="159">
        <v>22</v>
      </c>
      <c r="I2152" s="159">
        <v>30</v>
      </c>
      <c r="J2152" s="158">
        <v>3193.4603299999999</v>
      </c>
      <c r="K2152" s="157" t="s">
        <v>408</v>
      </c>
    </row>
    <row r="2153" spans="1:11" s="58" customFormat="1" ht="14.85" customHeight="1" x14ac:dyDescent="0.15">
      <c r="A2153" s="154">
        <v>51301</v>
      </c>
      <c r="B2153" s="155">
        <v>51301</v>
      </c>
      <c r="C2153" s="154">
        <v>30</v>
      </c>
      <c r="D2153" s="156" t="s">
        <v>422</v>
      </c>
      <c r="E2153" s="157" t="s">
        <v>412</v>
      </c>
      <c r="F2153" s="157" t="s">
        <v>414</v>
      </c>
      <c r="G2153" s="158">
        <v>33.500129999999999</v>
      </c>
      <c r="H2153" s="159">
        <v>-9</v>
      </c>
      <c r="I2153" s="159">
        <v>14</v>
      </c>
      <c r="J2153" s="158">
        <v>824.38067999999998</v>
      </c>
      <c r="K2153" s="157" t="s">
        <v>411</v>
      </c>
    </row>
    <row r="2154" spans="1:11" s="58" customFormat="1" ht="14.85" customHeight="1" x14ac:dyDescent="0.15">
      <c r="A2154" s="154">
        <v>51301</v>
      </c>
      <c r="B2154" s="155">
        <v>51301</v>
      </c>
      <c r="C2154" s="154">
        <v>30</v>
      </c>
      <c r="D2154" s="156" t="s">
        <v>422</v>
      </c>
      <c r="E2154" s="157" t="s">
        <v>412</v>
      </c>
      <c r="F2154" s="157" t="s">
        <v>414</v>
      </c>
      <c r="G2154" s="158">
        <v>60.100610000000003</v>
      </c>
      <c r="H2154" s="159">
        <v>-3</v>
      </c>
      <c r="I2154" s="159">
        <v>3</v>
      </c>
      <c r="J2154" s="158">
        <v>661.84965999999997</v>
      </c>
      <c r="K2154" s="157" t="s">
        <v>408</v>
      </c>
    </row>
    <row r="2155" spans="1:11" s="58" customFormat="1" ht="14.85" customHeight="1" x14ac:dyDescent="0.15">
      <c r="A2155" s="154">
        <v>51301</v>
      </c>
      <c r="B2155" s="155">
        <v>51301</v>
      </c>
      <c r="C2155" s="154">
        <v>30</v>
      </c>
      <c r="D2155" s="156" t="s">
        <v>422</v>
      </c>
      <c r="E2155" s="157" t="s">
        <v>412</v>
      </c>
      <c r="F2155" s="157" t="s">
        <v>415</v>
      </c>
      <c r="G2155" s="158">
        <v>28.94</v>
      </c>
      <c r="H2155" s="159">
        <v>0</v>
      </c>
      <c r="I2155" s="159">
        <v>0</v>
      </c>
      <c r="J2155" s="158">
        <v>31.8</v>
      </c>
      <c r="K2155" s="157" t="s">
        <v>411</v>
      </c>
    </row>
    <row r="2156" spans="1:11" s="58" customFormat="1" ht="14.85" customHeight="1" x14ac:dyDescent="0.15">
      <c r="A2156" s="154">
        <v>51301</v>
      </c>
      <c r="B2156" s="155">
        <v>51301</v>
      </c>
      <c r="C2156" s="154">
        <v>30</v>
      </c>
      <c r="D2156" s="156" t="s">
        <v>422</v>
      </c>
      <c r="E2156" s="157" t="s">
        <v>412</v>
      </c>
      <c r="F2156" s="157" t="s">
        <v>415</v>
      </c>
      <c r="G2156" s="158">
        <v>457.8</v>
      </c>
      <c r="H2156" s="159">
        <v>0</v>
      </c>
      <c r="I2156" s="159">
        <v>0</v>
      </c>
      <c r="J2156" s="158">
        <v>458.54</v>
      </c>
      <c r="K2156" s="157" t="s">
        <v>408</v>
      </c>
    </row>
    <row r="2157" spans="1:11" s="58" customFormat="1" ht="14.85" customHeight="1" x14ac:dyDescent="0.15">
      <c r="A2157" s="154">
        <v>51301</v>
      </c>
      <c r="B2157" s="155">
        <v>51301</v>
      </c>
      <c r="C2157" s="154">
        <v>30</v>
      </c>
      <c r="D2157" s="156" t="s">
        <v>422</v>
      </c>
      <c r="E2157" s="157" t="s">
        <v>412</v>
      </c>
      <c r="F2157" s="157" t="s">
        <v>416</v>
      </c>
      <c r="G2157" s="158">
        <v>67.600669999999994</v>
      </c>
      <c r="H2157" s="159">
        <v>-3</v>
      </c>
      <c r="I2157" s="159">
        <v>1</v>
      </c>
      <c r="J2157" s="158">
        <v>98.926779999999994</v>
      </c>
      <c r="K2157" s="157" t="s">
        <v>411</v>
      </c>
    </row>
    <row r="2158" spans="1:11" s="58" customFormat="1" ht="14.85" customHeight="1" x14ac:dyDescent="0.15">
      <c r="A2158" s="154">
        <v>51301</v>
      </c>
      <c r="B2158" s="155">
        <v>51301</v>
      </c>
      <c r="C2158" s="154">
        <v>30</v>
      </c>
      <c r="D2158" s="156" t="s">
        <v>422</v>
      </c>
      <c r="E2158" s="157" t="s">
        <v>412</v>
      </c>
      <c r="F2158" s="157" t="s">
        <v>416</v>
      </c>
      <c r="G2158" s="158">
        <v>-109.52807</v>
      </c>
      <c r="H2158" s="159">
        <v>-5</v>
      </c>
      <c r="I2158" s="159">
        <v>0</v>
      </c>
      <c r="J2158" s="158">
        <v>29.33765</v>
      </c>
      <c r="K2158" s="157" t="s">
        <v>408</v>
      </c>
    </row>
    <row r="2159" spans="1:11" s="58" customFormat="1" ht="14.85" customHeight="1" x14ac:dyDescent="0.15">
      <c r="A2159" s="154">
        <v>51301</v>
      </c>
      <c r="B2159" s="155">
        <v>51301</v>
      </c>
      <c r="C2159" s="154">
        <v>30</v>
      </c>
      <c r="D2159" s="156" t="s">
        <v>422</v>
      </c>
      <c r="E2159" s="157" t="s">
        <v>417</v>
      </c>
      <c r="F2159" s="157" t="s">
        <v>418</v>
      </c>
      <c r="G2159" s="158">
        <v>-349.50761</v>
      </c>
      <c r="H2159" s="159">
        <v>-3</v>
      </c>
      <c r="I2159" s="159">
        <v>3</v>
      </c>
      <c r="J2159" s="158">
        <v>122.95350000000001</v>
      </c>
      <c r="K2159" s="157" t="s">
        <v>411</v>
      </c>
    </row>
    <row r="2160" spans="1:11" s="58" customFormat="1" ht="14.85" customHeight="1" x14ac:dyDescent="0.15">
      <c r="A2160" s="154">
        <v>51301</v>
      </c>
      <c r="B2160" s="155">
        <v>51301</v>
      </c>
      <c r="C2160" s="154">
        <v>30</v>
      </c>
      <c r="D2160" s="156" t="s">
        <v>422</v>
      </c>
      <c r="E2160" s="157" t="s">
        <v>417</v>
      </c>
      <c r="F2160" s="157" t="s">
        <v>418</v>
      </c>
      <c r="G2160" s="158">
        <v>103.30107</v>
      </c>
      <c r="H2160" s="159">
        <v>1</v>
      </c>
      <c r="I2160" s="159">
        <v>4</v>
      </c>
      <c r="J2160" s="158">
        <v>118.66874</v>
      </c>
      <c r="K2160" s="157" t="s">
        <v>408</v>
      </c>
    </row>
    <row r="2161" spans="1:11" s="58" customFormat="1" ht="14.85" customHeight="1" x14ac:dyDescent="0.15">
      <c r="A2161" s="154">
        <v>51301</v>
      </c>
      <c r="B2161" s="155">
        <v>51301</v>
      </c>
      <c r="C2161" s="154">
        <v>30</v>
      </c>
      <c r="D2161" s="156" t="s">
        <v>422</v>
      </c>
      <c r="E2161" s="157" t="s">
        <v>417</v>
      </c>
      <c r="F2161" s="157" t="s">
        <v>407</v>
      </c>
      <c r="G2161" s="158">
        <v>-48.211329999999997</v>
      </c>
      <c r="H2161" s="159">
        <v>1</v>
      </c>
      <c r="I2161" s="159">
        <v>1</v>
      </c>
      <c r="J2161" s="158">
        <v>104.79929</v>
      </c>
      <c r="K2161" s="157" t="s">
        <v>411</v>
      </c>
    </row>
    <row r="2162" spans="1:11" s="58" customFormat="1" ht="14.85" customHeight="1" x14ac:dyDescent="0.15">
      <c r="A2162" s="154">
        <v>51301</v>
      </c>
      <c r="B2162" s="155">
        <v>51301</v>
      </c>
      <c r="C2162" s="154">
        <v>30</v>
      </c>
      <c r="D2162" s="156" t="s">
        <v>422</v>
      </c>
      <c r="E2162" s="157" t="s">
        <v>417</v>
      </c>
      <c r="F2162" s="157" t="s">
        <v>407</v>
      </c>
      <c r="G2162" s="158">
        <v>-116.13139</v>
      </c>
      <c r="H2162" s="159">
        <v>-6</v>
      </c>
      <c r="I2162" s="159">
        <v>2</v>
      </c>
      <c r="J2162" s="158">
        <v>177.67893000000001</v>
      </c>
      <c r="K2162" s="157" t="s">
        <v>408</v>
      </c>
    </row>
    <row r="2163" spans="1:11" s="58" customFormat="1" ht="14.85" customHeight="1" x14ac:dyDescent="0.15">
      <c r="A2163" s="154">
        <v>51301</v>
      </c>
      <c r="B2163" s="155">
        <v>51301</v>
      </c>
      <c r="C2163" s="154">
        <v>30</v>
      </c>
      <c r="D2163" s="156" t="s">
        <v>422</v>
      </c>
      <c r="E2163" s="157" t="s">
        <v>419</v>
      </c>
      <c r="F2163" s="157" t="s">
        <v>414</v>
      </c>
      <c r="G2163" s="158">
        <v>107.33763999999999</v>
      </c>
      <c r="H2163" s="159">
        <v>-4</v>
      </c>
      <c r="I2163" s="159">
        <v>3</v>
      </c>
      <c r="J2163" s="158">
        <v>846.04614000000004</v>
      </c>
      <c r="K2163" s="157" t="s">
        <v>411</v>
      </c>
    </row>
    <row r="2164" spans="1:11" s="58" customFormat="1" ht="14.85" customHeight="1" x14ac:dyDescent="0.15">
      <c r="A2164" s="154">
        <v>51301</v>
      </c>
      <c r="B2164" s="155">
        <v>51301</v>
      </c>
      <c r="C2164" s="154">
        <v>30</v>
      </c>
      <c r="D2164" s="156" t="s">
        <v>422</v>
      </c>
      <c r="E2164" s="157" t="s">
        <v>419</v>
      </c>
      <c r="F2164" s="157" t="s">
        <v>414</v>
      </c>
      <c r="G2164" s="158">
        <v>85.132829999999998</v>
      </c>
      <c r="H2164" s="159">
        <v>-3</v>
      </c>
      <c r="I2164" s="159">
        <v>1</v>
      </c>
      <c r="J2164" s="158">
        <v>526.24869999999999</v>
      </c>
      <c r="K2164" s="157" t="s">
        <v>408</v>
      </c>
    </row>
    <row r="2165" spans="1:11" s="58" customFormat="1" ht="14.85" customHeight="1" x14ac:dyDescent="0.15">
      <c r="A2165" s="154">
        <v>51302</v>
      </c>
      <c r="B2165" s="155">
        <v>51302</v>
      </c>
      <c r="C2165" s="154">
        <v>99</v>
      </c>
      <c r="D2165" s="156" t="s">
        <v>406</v>
      </c>
      <c r="E2165" s="157" t="s">
        <v>412</v>
      </c>
      <c r="F2165" s="157" t="s">
        <v>413</v>
      </c>
      <c r="G2165" s="158">
        <v>-79.741739999999993</v>
      </c>
      <c r="H2165" s="159">
        <v>0</v>
      </c>
      <c r="I2165" s="159">
        <v>0</v>
      </c>
      <c r="J2165" s="158">
        <v>300.96996000000001</v>
      </c>
      <c r="K2165" s="157" t="s">
        <v>408</v>
      </c>
    </row>
    <row r="2166" spans="1:11" s="58" customFormat="1" ht="14.85" customHeight="1" x14ac:dyDescent="0.15">
      <c r="A2166" s="154">
        <v>51308</v>
      </c>
      <c r="B2166" s="155">
        <v>51308</v>
      </c>
      <c r="C2166" s="154">
        <v>30</v>
      </c>
      <c r="D2166" s="156" t="s">
        <v>422</v>
      </c>
      <c r="E2166" s="157" t="s">
        <v>412</v>
      </c>
      <c r="F2166" s="157" t="s">
        <v>407</v>
      </c>
      <c r="G2166" s="158">
        <v>-6.1254499999999998</v>
      </c>
      <c r="H2166" s="159">
        <v>-4</v>
      </c>
      <c r="I2166" s="159">
        <v>2</v>
      </c>
      <c r="J2166" s="158">
        <v>7.5167599999999997</v>
      </c>
      <c r="K2166" s="157" t="s">
        <v>411</v>
      </c>
    </row>
    <row r="2167" spans="1:11" s="58" customFormat="1" ht="14.85" customHeight="1" x14ac:dyDescent="0.15">
      <c r="A2167" s="154">
        <v>51308</v>
      </c>
      <c r="B2167" s="155">
        <v>51308</v>
      </c>
      <c r="C2167" s="154">
        <v>30</v>
      </c>
      <c r="D2167" s="156" t="s">
        <v>422</v>
      </c>
      <c r="E2167" s="157" t="s">
        <v>412</v>
      </c>
      <c r="F2167" s="157" t="s">
        <v>407</v>
      </c>
      <c r="G2167" s="158">
        <v>-9.1368800000000103</v>
      </c>
      <c r="H2167" s="159">
        <v>2</v>
      </c>
      <c r="I2167" s="159">
        <v>6</v>
      </c>
      <c r="J2167" s="158">
        <v>25.57685</v>
      </c>
      <c r="K2167" s="157" t="s">
        <v>408</v>
      </c>
    </row>
    <row r="2168" spans="1:11" s="58" customFormat="1" ht="14.85" customHeight="1" x14ac:dyDescent="0.15">
      <c r="A2168" s="154">
        <v>51308</v>
      </c>
      <c r="B2168" s="155">
        <v>51308</v>
      </c>
      <c r="C2168" s="154">
        <v>30</v>
      </c>
      <c r="D2168" s="156" t="s">
        <v>422</v>
      </c>
      <c r="E2168" s="157" t="s">
        <v>412</v>
      </c>
      <c r="F2168" s="157" t="s">
        <v>413</v>
      </c>
      <c r="G2168" s="158">
        <v>-221.10613000000001</v>
      </c>
      <c r="H2168" s="159">
        <v>6</v>
      </c>
      <c r="I2168" s="159">
        <v>10</v>
      </c>
      <c r="J2168" s="158">
        <v>1173.8960099999999</v>
      </c>
      <c r="K2168" s="157" t="s">
        <v>408</v>
      </c>
    </row>
    <row r="2169" spans="1:11" s="58" customFormat="1" ht="14.85" customHeight="1" x14ac:dyDescent="0.15">
      <c r="A2169" s="154">
        <v>51308</v>
      </c>
      <c r="B2169" s="155">
        <v>51308</v>
      </c>
      <c r="C2169" s="154">
        <v>30</v>
      </c>
      <c r="D2169" s="156" t="s">
        <v>422</v>
      </c>
      <c r="E2169" s="157" t="s">
        <v>412</v>
      </c>
      <c r="F2169" s="157" t="s">
        <v>414</v>
      </c>
      <c r="G2169" s="158">
        <v>-89.822299999999998</v>
      </c>
      <c r="H2169" s="159">
        <v>-9</v>
      </c>
      <c r="I2169" s="159">
        <v>7</v>
      </c>
      <c r="J2169" s="158">
        <v>676.27829999999994</v>
      </c>
      <c r="K2169" s="157" t="s">
        <v>411</v>
      </c>
    </row>
    <row r="2170" spans="1:11" s="58" customFormat="1" ht="14.85" customHeight="1" x14ac:dyDescent="0.15">
      <c r="A2170" s="154">
        <v>51308</v>
      </c>
      <c r="B2170" s="155">
        <v>51308</v>
      </c>
      <c r="C2170" s="154">
        <v>30</v>
      </c>
      <c r="D2170" s="156" t="s">
        <v>422</v>
      </c>
      <c r="E2170" s="157" t="s">
        <v>412</v>
      </c>
      <c r="F2170" s="157" t="s">
        <v>414</v>
      </c>
      <c r="G2170" s="158">
        <v>-159.38632999999999</v>
      </c>
      <c r="H2170" s="159">
        <v>-9</v>
      </c>
      <c r="I2170" s="159">
        <v>1</v>
      </c>
      <c r="J2170" s="158">
        <v>343.12871000000001</v>
      </c>
      <c r="K2170" s="157" t="s">
        <v>408</v>
      </c>
    </row>
    <row r="2171" spans="1:11" s="58" customFormat="1" ht="14.85" customHeight="1" x14ac:dyDescent="0.15">
      <c r="A2171" s="154">
        <v>51308</v>
      </c>
      <c r="B2171" s="155">
        <v>51308</v>
      </c>
      <c r="C2171" s="154">
        <v>30</v>
      </c>
      <c r="D2171" s="156" t="s">
        <v>422</v>
      </c>
      <c r="E2171" s="157" t="s">
        <v>412</v>
      </c>
      <c r="F2171" s="157" t="s">
        <v>415</v>
      </c>
      <c r="G2171" s="158">
        <v>40.64</v>
      </c>
      <c r="H2171" s="159">
        <v>0</v>
      </c>
      <c r="I2171" s="159">
        <v>0</v>
      </c>
      <c r="J2171" s="158">
        <v>40.68</v>
      </c>
      <c r="K2171" s="157" t="s">
        <v>411</v>
      </c>
    </row>
    <row r="2172" spans="1:11" s="58" customFormat="1" ht="14.85" customHeight="1" x14ac:dyDescent="0.15">
      <c r="A2172" s="154">
        <v>51308</v>
      </c>
      <c r="B2172" s="155">
        <v>51308</v>
      </c>
      <c r="C2172" s="154">
        <v>30</v>
      </c>
      <c r="D2172" s="156" t="s">
        <v>422</v>
      </c>
      <c r="E2172" s="157" t="s">
        <v>412</v>
      </c>
      <c r="F2172" s="157" t="s">
        <v>415</v>
      </c>
      <c r="G2172" s="158">
        <v>203.32</v>
      </c>
      <c r="H2172" s="159">
        <v>0</v>
      </c>
      <c r="I2172" s="159">
        <v>0</v>
      </c>
      <c r="J2172" s="158">
        <v>214.36</v>
      </c>
      <c r="K2172" s="157" t="s">
        <v>408</v>
      </c>
    </row>
    <row r="2173" spans="1:11" s="58" customFormat="1" ht="14.85" customHeight="1" x14ac:dyDescent="0.15">
      <c r="A2173" s="154">
        <v>51308</v>
      </c>
      <c r="B2173" s="155">
        <v>51308</v>
      </c>
      <c r="C2173" s="154">
        <v>30</v>
      </c>
      <c r="D2173" s="156" t="s">
        <v>422</v>
      </c>
      <c r="E2173" s="157" t="s">
        <v>412</v>
      </c>
      <c r="F2173" s="157" t="s">
        <v>416</v>
      </c>
      <c r="G2173" s="158">
        <v>-33.901440000000001</v>
      </c>
      <c r="H2173" s="159">
        <v>-6</v>
      </c>
      <c r="I2173" s="159">
        <v>0</v>
      </c>
      <c r="J2173" s="158">
        <v>109.20489000000001</v>
      </c>
      <c r="K2173" s="157" t="s">
        <v>411</v>
      </c>
    </row>
    <row r="2174" spans="1:11" s="58" customFormat="1" ht="14.85" customHeight="1" x14ac:dyDescent="0.15">
      <c r="A2174" s="154">
        <v>51308</v>
      </c>
      <c r="B2174" s="155">
        <v>51308</v>
      </c>
      <c r="C2174" s="154">
        <v>30</v>
      </c>
      <c r="D2174" s="156" t="s">
        <v>422</v>
      </c>
      <c r="E2174" s="157" t="s">
        <v>412</v>
      </c>
      <c r="F2174" s="157" t="s">
        <v>416</v>
      </c>
      <c r="G2174" s="158">
        <v>9.0241000000000007</v>
      </c>
      <c r="H2174" s="159">
        <v>0</v>
      </c>
      <c r="I2174" s="159">
        <v>1</v>
      </c>
      <c r="J2174" s="158">
        <v>14.037100000000001</v>
      </c>
      <c r="K2174" s="157" t="s">
        <v>408</v>
      </c>
    </row>
    <row r="2175" spans="1:11" s="58" customFormat="1" ht="14.85" customHeight="1" x14ac:dyDescent="0.15">
      <c r="A2175" s="154">
        <v>51308</v>
      </c>
      <c r="B2175" s="155">
        <v>51308</v>
      </c>
      <c r="C2175" s="154">
        <v>30</v>
      </c>
      <c r="D2175" s="156" t="s">
        <v>422</v>
      </c>
      <c r="E2175" s="157" t="s">
        <v>417</v>
      </c>
      <c r="F2175" s="157" t="s">
        <v>418</v>
      </c>
      <c r="G2175" s="158">
        <v>-40.257399999999997</v>
      </c>
      <c r="H2175" s="159">
        <v>0</v>
      </c>
      <c r="I2175" s="159">
        <v>4</v>
      </c>
      <c r="J2175" s="158">
        <v>44.285969999999999</v>
      </c>
      <c r="K2175" s="157" t="s">
        <v>411</v>
      </c>
    </row>
    <row r="2176" spans="1:11" s="58" customFormat="1" ht="14.85" customHeight="1" x14ac:dyDescent="0.15">
      <c r="A2176" s="154">
        <v>51308</v>
      </c>
      <c r="B2176" s="155">
        <v>51308</v>
      </c>
      <c r="C2176" s="154">
        <v>30</v>
      </c>
      <c r="D2176" s="156" t="s">
        <v>422</v>
      </c>
      <c r="E2176" s="157" t="s">
        <v>417</v>
      </c>
      <c r="F2176" s="157" t="s">
        <v>418</v>
      </c>
      <c r="G2176" s="158">
        <v>-25.49747</v>
      </c>
      <c r="H2176" s="159">
        <v>-2</v>
      </c>
      <c r="I2176" s="159">
        <v>1</v>
      </c>
      <c r="J2176" s="158">
        <v>4.9565299999999999</v>
      </c>
      <c r="K2176" s="157" t="s">
        <v>408</v>
      </c>
    </row>
    <row r="2177" spans="1:11" s="58" customFormat="1" ht="14.85" customHeight="1" x14ac:dyDescent="0.15">
      <c r="A2177" s="154">
        <v>51308</v>
      </c>
      <c r="B2177" s="155">
        <v>51308</v>
      </c>
      <c r="C2177" s="154">
        <v>30</v>
      </c>
      <c r="D2177" s="156" t="s">
        <v>422</v>
      </c>
      <c r="E2177" s="157" t="s">
        <v>417</v>
      </c>
      <c r="F2177" s="157" t="s">
        <v>407</v>
      </c>
      <c r="G2177" s="158">
        <v>0.82474999999999998</v>
      </c>
      <c r="H2177" s="159">
        <v>0</v>
      </c>
      <c r="I2177" s="159">
        <v>1</v>
      </c>
      <c r="J2177" s="158">
        <v>4.5253199999999998</v>
      </c>
      <c r="K2177" s="157" t="s">
        <v>411</v>
      </c>
    </row>
    <row r="2178" spans="1:11" s="58" customFormat="1" ht="14.85" customHeight="1" x14ac:dyDescent="0.15">
      <c r="A2178" s="154">
        <v>51308</v>
      </c>
      <c r="B2178" s="155">
        <v>51308</v>
      </c>
      <c r="C2178" s="154">
        <v>30</v>
      </c>
      <c r="D2178" s="156" t="s">
        <v>422</v>
      </c>
      <c r="E2178" s="157" t="s">
        <v>417</v>
      </c>
      <c r="F2178" s="157" t="s">
        <v>407</v>
      </c>
      <c r="G2178" s="158">
        <v>1.9643699999999999</v>
      </c>
      <c r="H2178" s="159">
        <v>-1</v>
      </c>
      <c r="I2178" s="159">
        <v>0</v>
      </c>
      <c r="J2178" s="158">
        <v>5.2906500000000003</v>
      </c>
      <c r="K2178" s="157" t="s">
        <v>408</v>
      </c>
    </row>
    <row r="2179" spans="1:11" s="58" customFormat="1" ht="14.85" customHeight="1" x14ac:dyDescent="0.15">
      <c r="A2179" s="154">
        <v>51308</v>
      </c>
      <c r="B2179" s="155">
        <v>51308</v>
      </c>
      <c r="C2179" s="154">
        <v>30</v>
      </c>
      <c r="D2179" s="156" t="s">
        <v>422</v>
      </c>
      <c r="E2179" s="157" t="s">
        <v>419</v>
      </c>
      <c r="F2179" s="157" t="s">
        <v>414</v>
      </c>
      <c r="G2179" s="158">
        <v>-4.9687099999999997</v>
      </c>
      <c r="H2179" s="159">
        <v>-5</v>
      </c>
      <c r="I2179" s="159">
        <v>1</v>
      </c>
      <c r="J2179" s="158">
        <v>625.44908999999996</v>
      </c>
      <c r="K2179" s="157" t="s">
        <v>411</v>
      </c>
    </row>
    <row r="2180" spans="1:11" s="58" customFormat="1" ht="14.85" customHeight="1" x14ac:dyDescent="0.15">
      <c r="A2180" s="154">
        <v>51308</v>
      </c>
      <c r="B2180" s="155">
        <v>51308</v>
      </c>
      <c r="C2180" s="154">
        <v>30</v>
      </c>
      <c r="D2180" s="156" t="s">
        <v>422</v>
      </c>
      <c r="E2180" s="157" t="s">
        <v>419</v>
      </c>
      <c r="F2180" s="157" t="s">
        <v>414</v>
      </c>
      <c r="G2180" s="158">
        <v>-16.825469999999999</v>
      </c>
      <c r="H2180" s="159">
        <v>-3</v>
      </c>
      <c r="I2180" s="159">
        <v>0</v>
      </c>
      <c r="J2180" s="158">
        <v>279.71177</v>
      </c>
      <c r="K2180" s="157" t="s">
        <v>408</v>
      </c>
    </row>
    <row r="2181" spans="1:11" s="58" customFormat="1" ht="14.85" customHeight="1" x14ac:dyDescent="0.15">
      <c r="A2181" s="154">
        <v>51318</v>
      </c>
      <c r="B2181" s="155">
        <v>51318</v>
      </c>
      <c r="C2181" s="154">
        <v>30</v>
      </c>
      <c r="D2181" s="156" t="s">
        <v>422</v>
      </c>
      <c r="E2181" s="157" t="s">
        <v>412</v>
      </c>
      <c r="F2181" s="157" t="s">
        <v>407</v>
      </c>
      <c r="G2181" s="158">
        <v>-24.8323</v>
      </c>
      <c r="H2181" s="159">
        <v>-5</v>
      </c>
      <c r="I2181" s="159">
        <v>3</v>
      </c>
      <c r="J2181" s="158">
        <v>93.698310000000006</v>
      </c>
      <c r="K2181" s="157" t="s">
        <v>411</v>
      </c>
    </row>
    <row r="2182" spans="1:11" s="58" customFormat="1" ht="14.85" customHeight="1" x14ac:dyDescent="0.15">
      <c r="A2182" s="154">
        <v>51318</v>
      </c>
      <c r="B2182" s="155">
        <v>51318</v>
      </c>
      <c r="C2182" s="154">
        <v>30</v>
      </c>
      <c r="D2182" s="156" t="s">
        <v>422</v>
      </c>
      <c r="E2182" s="157" t="s">
        <v>412</v>
      </c>
      <c r="F2182" s="157" t="s">
        <v>407</v>
      </c>
      <c r="G2182" s="158">
        <v>-120.72852</v>
      </c>
      <c r="H2182" s="159">
        <v>0</v>
      </c>
      <c r="I2182" s="159">
        <v>6</v>
      </c>
      <c r="J2182" s="158">
        <v>28.600729999999999</v>
      </c>
      <c r="K2182" s="157" t="s">
        <v>408</v>
      </c>
    </row>
    <row r="2183" spans="1:11" s="58" customFormat="1" ht="14.85" customHeight="1" x14ac:dyDescent="0.15">
      <c r="A2183" s="154">
        <v>51318</v>
      </c>
      <c r="B2183" s="155">
        <v>51318</v>
      </c>
      <c r="C2183" s="154">
        <v>30</v>
      </c>
      <c r="D2183" s="156" t="s">
        <v>422</v>
      </c>
      <c r="E2183" s="157" t="s">
        <v>412</v>
      </c>
      <c r="F2183" s="157" t="s">
        <v>413</v>
      </c>
      <c r="G2183" s="158">
        <v>617.49639999999999</v>
      </c>
      <c r="H2183" s="159">
        <v>9</v>
      </c>
      <c r="I2183" s="159">
        <v>11</v>
      </c>
      <c r="J2183" s="158">
        <v>2398.3777599999999</v>
      </c>
      <c r="K2183" s="157" t="s">
        <v>408</v>
      </c>
    </row>
    <row r="2184" spans="1:11" s="58" customFormat="1" ht="14.85" customHeight="1" x14ac:dyDescent="0.15">
      <c r="A2184" s="154">
        <v>51318</v>
      </c>
      <c r="B2184" s="155">
        <v>51318</v>
      </c>
      <c r="C2184" s="154">
        <v>30</v>
      </c>
      <c r="D2184" s="156" t="s">
        <v>422</v>
      </c>
      <c r="E2184" s="157" t="s">
        <v>412</v>
      </c>
      <c r="F2184" s="157" t="s">
        <v>414</v>
      </c>
      <c r="G2184" s="158">
        <v>-11.50226</v>
      </c>
      <c r="H2184" s="159">
        <v>-5</v>
      </c>
      <c r="I2184" s="159">
        <v>7</v>
      </c>
      <c r="J2184" s="158">
        <v>453.89881000000003</v>
      </c>
      <c r="K2184" s="157" t="s">
        <v>411</v>
      </c>
    </row>
    <row r="2185" spans="1:11" s="58" customFormat="1" ht="14.85" customHeight="1" x14ac:dyDescent="0.15">
      <c r="A2185" s="154">
        <v>51318</v>
      </c>
      <c r="B2185" s="155">
        <v>51318</v>
      </c>
      <c r="C2185" s="154">
        <v>30</v>
      </c>
      <c r="D2185" s="156" t="s">
        <v>422</v>
      </c>
      <c r="E2185" s="157" t="s">
        <v>412</v>
      </c>
      <c r="F2185" s="157" t="s">
        <v>414</v>
      </c>
      <c r="G2185" s="158">
        <v>-4.4049800000000001</v>
      </c>
      <c r="H2185" s="159">
        <v>2</v>
      </c>
      <c r="I2185" s="159">
        <v>5</v>
      </c>
      <c r="J2185" s="158">
        <v>222.52127999999999</v>
      </c>
      <c r="K2185" s="157" t="s">
        <v>408</v>
      </c>
    </row>
    <row r="2186" spans="1:11" s="58" customFormat="1" ht="14.85" customHeight="1" x14ac:dyDescent="0.15">
      <c r="A2186" s="154">
        <v>51318</v>
      </c>
      <c r="B2186" s="155">
        <v>51318</v>
      </c>
      <c r="C2186" s="154">
        <v>30</v>
      </c>
      <c r="D2186" s="156" t="s">
        <v>422</v>
      </c>
      <c r="E2186" s="157" t="s">
        <v>412</v>
      </c>
      <c r="F2186" s="157" t="s">
        <v>415</v>
      </c>
      <c r="G2186" s="158">
        <v>11.66</v>
      </c>
      <c r="H2186" s="159">
        <v>0</v>
      </c>
      <c r="I2186" s="159">
        <v>0</v>
      </c>
      <c r="J2186" s="158">
        <v>13.22</v>
      </c>
      <c r="K2186" s="157" t="s">
        <v>411</v>
      </c>
    </row>
    <row r="2187" spans="1:11" s="58" customFormat="1" ht="14.85" customHeight="1" x14ac:dyDescent="0.15">
      <c r="A2187" s="154">
        <v>51318</v>
      </c>
      <c r="B2187" s="155">
        <v>51318</v>
      </c>
      <c r="C2187" s="154">
        <v>30</v>
      </c>
      <c r="D2187" s="156" t="s">
        <v>422</v>
      </c>
      <c r="E2187" s="157" t="s">
        <v>412</v>
      </c>
      <c r="F2187" s="157" t="s">
        <v>415</v>
      </c>
      <c r="G2187" s="158">
        <v>19</v>
      </c>
      <c r="H2187" s="159">
        <v>0</v>
      </c>
      <c r="I2187" s="159">
        <v>0</v>
      </c>
      <c r="J2187" s="158">
        <v>25.28</v>
      </c>
      <c r="K2187" s="157" t="s">
        <v>408</v>
      </c>
    </row>
    <row r="2188" spans="1:11" s="58" customFormat="1" ht="14.85" customHeight="1" x14ac:dyDescent="0.15">
      <c r="A2188" s="154">
        <v>51318</v>
      </c>
      <c r="B2188" s="155">
        <v>51318</v>
      </c>
      <c r="C2188" s="154">
        <v>30</v>
      </c>
      <c r="D2188" s="156" t="s">
        <v>422</v>
      </c>
      <c r="E2188" s="157" t="s">
        <v>412</v>
      </c>
      <c r="F2188" s="157" t="s">
        <v>416</v>
      </c>
      <c r="G2188" s="158">
        <v>-19.566929999999999</v>
      </c>
      <c r="H2188" s="159">
        <v>-4</v>
      </c>
      <c r="I2188" s="159">
        <v>2</v>
      </c>
      <c r="J2188" s="158">
        <v>92.689149999999998</v>
      </c>
      <c r="K2188" s="157" t="s">
        <v>411</v>
      </c>
    </row>
    <row r="2189" spans="1:11" s="58" customFormat="1" ht="14.85" customHeight="1" x14ac:dyDescent="0.15">
      <c r="A2189" s="154">
        <v>51318</v>
      </c>
      <c r="B2189" s="155">
        <v>51318</v>
      </c>
      <c r="C2189" s="154">
        <v>30</v>
      </c>
      <c r="D2189" s="156" t="s">
        <v>422</v>
      </c>
      <c r="E2189" s="157" t="s">
        <v>412</v>
      </c>
      <c r="F2189" s="157" t="s">
        <v>416</v>
      </c>
      <c r="G2189" s="158">
        <v>19.051459999999999</v>
      </c>
      <c r="H2189" s="159">
        <v>-3</v>
      </c>
      <c r="I2189" s="159">
        <v>0</v>
      </c>
      <c r="J2189" s="158">
        <v>29.180029999999999</v>
      </c>
      <c r="K2189" s="157" t="s">
        <v>408</v>
      </c>
    </row>
    <row r="2190" spans="1:11" s="58" customFormat="1" ht="14.85" customHeight="1" x14ac:dyDescent="0.15">
      <c r="A2190" s="154">
        <v>51318</v>
      </c>
      <c r="B2190" s="155">
        <v>51318</v>
      </c>
      <c r="C2190" s="154">
        <v>30</v>
      </c>
      <c r="D2190" s="156" t="s">
        <v>422</v>
      </c>
      <c r="E2190" s="157" t="s">
        <v>417</v>
      </c>
      <c r="F2190" s="157" t="s">
        <v>418</v>
      </c>
      <c r="G2190" s="158">
        <v>145.42187999999999</v>
      </c>
      <c r="H2190" s="159">
        <v>1</v>
      </c>
      <c r="I2190" s="159">
        <v>1</v>
      </c>
      <c r="J2190" s="158">
        <v>160.42187999999999</v>
      </c>
      <c r="K2190" s="157" t="s">
        <v>411</v>
      </c>
    </row>
    <row r="2191" spans="1:11" s="58" customFormat="1" ht="14.85" customHeight="1" x14ac:dyDescent="0.15">
      <c r="A2191" s="154">
        <v>51318</v>
      </c>
      <c r="B2191" s="155">
        <v>51318</v>
      </c>
      <c r="C2191" s="154">
        <v>30</v>
      </c>
      <c r="D2191" s="156" t="s">
        <v>422</v>
      </c>
      <c r="E2191" s="157" t="s">
        <v>417</v>
      </c>
      <c r="F2191" s="157" t="s">
        <v>418</v>
      </c>
      <c r="G2191" s="158">
        <v>88.570580000000007</v>
      </c>
      <c r="H2191" s="159">
        <v>0</v>
      </c>
      <c r="I2191" s="159">
        <v>1</v>
      </c>
      <c r="J2191" s="158">
        <v>94.992180000000005</v>
      </c>
      <c r="K2191" s="157" t="s">
        <v>408</v>
      </c>
    </row>
    <row r="2192" spans="1:11" s="58" customFormat="1" ht="14.85" customHeight="1" x14ac:dyDescent="0.15">
      <c r="A2192" s="154">
        <v>51318</v>
      </c>
      <c r="B2192" s="155">
        <v>51318</v>
      </c>
      <c r="C2192" s="154">
        <v>30</v>
      </c>
      <c r="D2192" s="156" t="s">
        <v>422</v>
      </c>
      <c r="E2192" s="157" t="s">
        <v>417</v>
      </c>
      <c r="F2192" s="157" t="s">
        <v>407</v>
      </c>
      <c r="G2192" s="158">
        <v>-22.134250000000002</v>
      </c>
      <c r="H2192" s="159">
        <v>1</v>
      </c>
      <c r="I2192" s="159">
        <v>5</v>
      </c>
      <c r="J2192" s="158">
        <v>20.78885</v>
      </c>
      <c r="K2192" s="157" t="s">
        <v>411</v>
      </c>
    </row>
    <row r="2193" spans="1:11" s="58" customFormat="1" ht="14.85" customHeight="1" x14ac:dyDescent="0.15">
      <c r="A2193" s="154">
        <v>51318</v>
      </c>
      <c r="B2193" s="155">
        <v>51318</v>
      </c>
      <c r="C2193" s="154">
        <v>30</v>
      </c>
      <c r="D2193" s="156" t="s">
        <v>422</v>
      </c>
      <c r="E2193" s="157" t="s">
        <v>417</v>
      </c>
      <c r="F2193" s="157" t="s">
        <v>407</v>
      </c>
      <c r="G2193" s="158">
        <v>-26.724409999999999</v>
      </c>
      <c r="H2193" s="159">
        <v>-1</v>
      </c>
      <c r="I2193" s="159">
        <v>3</v>
      </c>
      <c r="J2193" s="158">
        <v>38.713549999999998</v>
      </c>
      <c r="K2193" s="157" t="s">
        <v>408</v>
      </c>
    </row>
    <row r="2194" spans="1:11" s="58" customFormat="1" ht="14.85" customHeight="1" x14ac:dyDescent="0.15">
      <c r="A2194" s="154">
        <v>51318</v>
      </c>
      <c r="B2194" s="155">
        <v>51318</v>
      </c>
      <c r="C2194" s="154">
        <v>30</v>
      </c>
      <c r="D2194" s="156" t="s">
        <v>422</v>
      </c>
      <c r="E2194" s="157" t="s">
        <v>419</v>
      </c>
      <c r="F2194" s="157" t="s">
        <v>414</v>
      </c>
      <c r="G2194" s="158">
        <v>-149.99551</v>
      </c>
      <c r="H2194" s="159">
        <v>-4</v>
      </c>
      <c r="I2194" s="159">
        <v>2</v>
      </c>
      <c r="J2194" s="158">
        <v>430.69416000000001</v>
      </c>
      <c r="K2194" s="157" t="s">
        <v>411</v>
      </c>
    </row>
    <row r="2195" spans="1:11" s="58" customFormat="1" ht="14.85" customHeight="1" x14ac:dyDescent="0.15">
      <c r="A2195" s="154">
        <v>51318</v>
      </c>
      <c r="B2195" s="155">
        <v>51318</v>
      </c>
      <c r="C2195" s="154">
        <v>30</v>
      </c>
      <c r="D2195" s="156" t="s">
        <v>422</v>
      </c>
      <c r="E2195" s="157" t="s">
        <v>419</v>
      </c>
      <c r="F2195" s="157" t="s">
        <v>414</v>
      </c>
      <c r="G2195" s="158">
        <v>-7.0654700000000004</v>
      </c>
      <c r="H2195" s="159">
        <v>-3</v>
      </c>
      <c r="I2195" s="159">
        <v>0</v>
      </c>
      <c r="J2195" s="158">
        <v>329.13718</v>
      </c>
      <c r="K2195" s="157" t="s">
        <v>408</v>
      </c>
    </row>
    <row r="2196" spans="1:11" s="58" customFormat="1" ht="14.85" customHeight="1" x14ac:dyDescent="0.15">
      <c r="A2196" s="154">
        <v>51336</v>
      </c>
      <c r="B2196" s="155">
        <v>51336</v>
      </c>
      <c r="C2196" s="154">
        <v>30</v>
      </c>
      <c r="D2196" s="156" t="s">
        <v>422</v>
      </c>
      <c r="E2196" s="157" t="s">
        <v>412</v>
      </c>
      <c r="F2196" s="157" t="s">
        <v>407</v>
      </c>
      <c r="G2196" s="158">
        <v>-6.3877600000000001</v>
      </c>
      <c r="H2196" s="159">
        <v>-3</v>
      </c>
      <c r="I2196" s="159">
        <v>0</v>
      </c>
      <c r="J2196" s="158">
        <v>3.6771099999999999</v>
      </c>
      <c r="K2196" s="157" t="s">
        <v>411</v>
      </c>
    </row>
    <row r="2197" spans="1:11" s="58" customFormat="1" ht="14.85" customHeight="1" x14ac:dyDescent="0.15">
      <c r="A2197" s="154">
        <v>51336</v>
      </c>
      <c r="B2197" s="155">
        <v>51336</v>
      </c>
      <c r="C2197" s="154">
        <v>30</v>
      </c>
      <c r="D2197" s="156" t="s">
        <v>422</v>
      </c>
      <c r="E2197" s="157" t="s">
        <v>412</v>
      </c>
      <c r="F2197" s="157" t="s">
        <v>407</v>
      </c>
      <c r="G2197" s="158">
        <v>116.91424000000001</v>
      </c>
      <c r="H2197" s="159">
        <v>-4</v>
      </c>
      <c r="I2197" s="159">
        <v>3</v>
      </c>
      <c r="J2197" s="158">
        <v>206.18149</v>
      </c>
      <c r="K2197" s="157" t="s">
        <v>408</v>
      </c>
    </row>
    <row r="2198" spans="1:11" s="58" customFormat="1" ht="14.85" customHeight="1" x14ac:dyDescent="0.15">
      <c r="A2198" s="154">
        <v>51336</v>
      </c>
      <c r="B2198" s="155">
        <v>51336</v>
      </c>
      <c r="C2198" s="154">
        <v>30</v>
      </c>
      <c r="D2198" s="156" t="s">
        <v>422</v>
      </c>
      <c r="E2198" s="157" t="s">
        <v>412</v>
      </c>
      <c r="F2198" s="157" t="s">
        <v>413</v>
      </c>
      <c r="G2198" s="158">
        <v>880.50208999999995</v>
      </c>
      <c r="H2198" s="159">
        <v>-1</v>
      </c>
      <c r="I2198" s="159">
        <v>2</v>
      </c>
      <c r="J2198" s="158">
        <v>3183.3124699999998</v>
      </c>
      <c r="K2198" s="157" t="s">
        <v>408</v>
      </c>
    </row>
    <row r="2199" spans="1:11" s="58" customFormat="1" ht="14.85" customHeight="1" x14ac:dyDescent="0.15">
      <c r="A2199" s="154">
        <v>51336</v>
      </c>
      <c r="B2199" s="155">
        <v>51336</v>
      </c>
      <c r="C2199" s="154">
        <v>30</v>
      </c>
      <c r="D2199" s="156" t="s">
        <v>422</v>
      </c>
      <c r="E2199" s="157" t="s">
        <v>412</v>
      </c>
      <c r="F2199" s="157" t="s">
        <v>414</v>
      </c>
      <c r="G2199" s="158">
        <v>697.98929999999996</v>
      </c>
      <c r="H2199" s="159">
        <v>-8</v>
      </c>
      <c r="I2199" s="159">
        <v>3</v>
      </c>
      <c r="J2199" s="158">
        <v>1661.2427700000001</v>
      </c>
      <c r="K2199" s="157" t="s">
        <v>411</v>
      </c>
    </row>
    <row r="2200" spans="1:11" s="58" customFormat="1" ht="14.85" customHeight="1" x14ac:dyDescent="0.15">
      <c r="A2200" s="154">
        <v>51336</v>
      </c>
      <c r="B2200" s="155">
        <v>51336</v>
      </c>
      <c r="C2200" s="154">
        <v>30</v>
      </c>
      <c r="D2200" s="156" t="s">
        <v>422</v>
      </c>
      <c r="E2200" s="157" t="s">
        <v>412</v>
      </c>
      <c r="F2200" s="157" t="s">
        <v>414</v>
      </c>
      <c r="G2200" s="158">
        <v>-9.5109999999999904</v>
      </c>
      <c r="H2200" s="159">
        <v>-7</v>
      </c>
      <c r="I2200" s="159">
        <v>3</v>
      </c>
      <c r="J2200" s="158">
        <v>243.35719</v>
      </c>
      <c r="K2200" s="157" t="s">
        <v>408</v>
      </c>
    </row>
    <row r="2201" spans="1:11" s="58" customFormat="1" ht="14.85" customHeight="1" x14ac:dyDescent="0.15">
      <c r="A2201" s="154">
        <v>51336</v>
      </c>
      <c r="B2201" s="155">
        <v>51336</v>
      </c>
      <c r="C2201" s="154">
        <v>30</v>
      </c>
      <c r="D2201" s="156" t="s">
        <v>422</v>
      </c>
      <c r="E2201" s="157" t="s">
        <v>412</v>
      </c>
      <c r="F2201" s="157" t="s">
        <v>415</v>
      </c>
      <c r="G2201" s="158">
        <v>-19.739999999999998</v>
      </c>
      <c r="H2201" s="159">
        <v>0</v>
      </c>
      <c r="I2201" s="159">
        <v>0</v>
      </c>
      <c r="J2201" s="158">
        <v>0.44</v>
      </c>
      <c r="K2201" s="157" t="s">
        <v>411</v>
      </c>
    </row>
    <row r="2202" spans="1:11" s="58" customFormat="1" ht="14.85" customHeight="1" x14ac:dyDescent="0.15">
      <c r="A2202" s="154">
        <v>51336</v>
      </c>
      <c r="B2202" s="155">
        <v>51336</v>
      </c>
      <c r="C2202" s="154">
        <v>30</v>
      </c>
      <c r="D2202" s="156" t="s">
        <v>422</v>
      </c>
      <c r="E2202" s="157" t="s">
        <v>412</v>
      </c>
      <c r="F2202" s="157" t="s">
        <v>415</v>
      </c>
      <c r="G2202" s="158">
        <v>-14.94</v>
      </c>
      <c r="H2202" s="159">
        <v>0</v>
      </c>
      <c r="I2202" s="159">
        <v>0</v>
      </c>
      <c r="J2202" s="158">
        <v>5.0599999999999996</v>
      </c>
      <c r="K2202" s="157" t="s">
        <v>408</v>
      </c>
    </row>
    <row r="2203" spans="1:11" s="58" customFormat="1" ht="14.85" customHeight="1" x14ac:dyDescent="0.15">
      <c r="A2203" s="154">
        <v>51336</v>
      </c>
      <c r="B2203" s="155">
        <v>51336</v>
      </c>
      <c r="C2203" s="154">
        <v>30</v>
      </c>
      <c r="D2203" s="156" t="s">
        <v>422</v>
      </c>
      <c r="E2203" s="157" t="s">
        <v>412</v>
      </c>
      <c r="F2203" s="157" t="s">
        <v>416</v>
      </c>
      <c r="G2203" s="158">
        <v>2.52197</v>
      </c>
      <c r="H2203" s="159">
        <v>-2</v>
      </c>
      <c r="I2203" s="159">
        <v>0</v>
      </c>
      <c r="J2203" s="158">
        <v>51.769599999999997</v>
      </c>
      <c r="K2203" s="157" t="s">
        <v>411</v>
      </c>
    </row>
    <row r="2204" spans="1:11" s="58" customFormat="1" ht="14.85" customHeight="1" x14ac:dyDescent="0.15">
      <c r="A2204" s="154">
        <v>51336</v>
      </c>
      <c r="B2204" s="155">
        <v>51336</v>
      </c>
      <c r="C2204" s="154">
        <v>30</v>
      </c>
      <c r="D2204" s="156" t="s">
        <v>422</v>
      </c>
      <c r="E2204" s="157" t="s">
        <v>412</v>
      </c>
      <c r="F2204" s="157" t="s">
        <v>416</v>
      </c>
      <c r="G2204" s="158">
        <v>9.8650000000000002</v>
      </c>
      <c r="H2204" s="159">
        <v>0</v>
      </c>
      <c r="I2204" s="159">
        <v>0</v>
      </c>
      <c r="J2204" s="158">
        <v>9.8650000000000002</v>
      </c>
      <c r="K2204" s="157" t="s">
        <v>408</v>
      </c>
    </row>
    <row r="2205" spans="1:11" s="58" customFormat="1" ht="14.85" customHeight="1" x14ac:dyDescent="0.15">
      <c r="A2205" s="154">
        <v>51336</v>
      </c>
      <c r="B2205" s="155">
        <v>51336</v>
      </c>
      <c r="C2205" s="154">
        <v>30</v>
      </c>
      <c r="D2205" s="156" t="s">
        <v>422</v>
      </c>
      <c r="E2205" s="157" t="s">
        <v>417</v>
      </c>
      <c r="F2205" s="157" t="s">
        <v>418</v>
      </c>
      <c r="G2205" s="158">
        <v>83.378450000000001</v>
      </c>
      <c r="H2205" s="159">
        <v>0</v>
      </c>
      <c r="I2205" s="159">
        <v>1</v>
      </c>
      <c r="J2205" s="158">
        <v>83.408839999999998</v>
      </c>
      <c r="K2205" s="157" t="s">
        <v>411</v>
      </c>
    </row>
    <row r="2206" spans="1:11" s="58" customFormat="1" ht="14.85" customHeight="1" x14ac:dyDescent="0.15">
      <c r="A2206" s="154">
        <v>51336</v>
      </c>
      <c r="B2206" s="155">
        <v>51336</v>
      </c>
      <c r="C2206" s="154">
        <v>30</v>
      </c>
      <c r="D2206" s="156" t="s">
        <v>422</v>
      </c>
      <c r="E2206" s="157" t="s">
        <v>417</v>
      </c>
      <c r="F2206" s="157" t="s">
        <v>418</v>
      </c>
      <c r="G2206" s="158">
        <v>-7.18201</v>
      </c>
      <c r="H2206" s="159">
        <v>-1</v>
      </c>
      <c r="I2206" s="159">
        <v>0</v>
      </c>
      <c r="J2206" s="158">
        <v>13.47</v>
      </c>
      <c r="K2206" s="157" t="s">
        <v>408</v>
      </c>
    </row>
    <row r="2207" spans="1:11" s="58" customFormat="1" ht="14.85" customHeight="1" x14ac:dyDescent="0.15">
      <c r="A2207" s="154">
        <v>51336</v>
      </c>
      <c r="B2207" s="155">
        <v>51336</v>
      </c>
      <c r="C2207" s="154">
        <v>30</v>
      </c>
      <c r="D2207" s="156" t="s">
        <v>422</v>
      </c>
      <c r="E2207" s="157" t="s">
        <v>417</v>
      </c>
      <c r="F2207" s="157" t="s">
        <v>407</v>
      </c>
      <c r="G2207" s="158">
        <v>0.99509000000000003</v>
      </c>
      <c r="H2207" s="159">
        <v>0</v>
      </c>
      <c r="I2207" s="159">
        <v>0</v>
      </c>
      <c r="J2207" s="158">
        <v>1.12341</v>
      </c>
      <c r="K2207" s="157" t="s">
        <v>411</v>
      </c>
    </row>
    <row r="2208" spans="1:11" s="58" customFormat="1" ht="14.85" customHeight="1" x14ac:dyDescent="0.15">
      <c r="A2208" s="154">
        <v>51336</v>
      </c>
      <c r="B2208" s="155">
        <v>51336</v>
      </c>
      <c r="C2208" s="154">
        <v>30</v>
      </c>
      <c r="D2208" s="156" t="s">
        <v>422</v>
      </c>
      <c r="E2208" s="157" t="s">
        <v>417</v>
      </c>
      <c r="F2208" s="157" t="s">
        <v>407</v>
      </c>
      <c r="G2208" s="158">
        <v>-209.74106</v>
      </c>
      <c r="H2208" s="159">
        <v>0</v>
      </c>
      <c r="I2208" s="159">
        <v>2</v>
      </c>
      <c r="J2208" s="158">
        <v>210.55449999999999</v>
      </c>
      <c r="K2208" s="157" t="s">
        <v>408</v>
      </c>
    </row>
    <row r="2209" spans="1:11" s="58" customFormat="1" ht="14.85" customHeight="1" x14ac:dyDescent="0.15">
      <c r="A2209" s="154">
        <v>51336</v>
      </c>
      <c r="B2209" s="155">
        <v>51336</v>
      </c>
      <c r="C2209" s="154">
        <v>30</v>
      </c>
      <c r="D2209" s="156" t="s">
        <v>422</v>
      </c>
      <c r="E2209" s="157" t="s">
        <v>419</v>
      </c>
      <c r="F2209" s="157" t="s">
        <v>414</v>
      </c>
      <c r="G2209" s="158">
        <v>-65.270070000000004</v>
      </c>
      <c r="H2209" s="159">
        <v>-5</v>
      </c>
      <c r="I2209" s="159">
        <v>1</v>
      </c>
      <c r="J2209" s="158">
        <v>341.71343000000002</v>
      </c>
      <c r="K2209" s="157" t="s">
        <v>411</v>
      </c>
    </row>
    <row r="2210" spans="1:11" s="58" customFormat="1" ht="14.85" customHeight="1" x14ac:dyDescent="0.15">
      <c r="A2210" s="154">
        <v>51336</v>
      </c>
      <c r="B2210" s="155">
        <v>51336</v>
      </c>
      <c r="C2210" s="154">
        <v>30</v>
      </c>
      <c r="D2210" s="156" t="s">
        <v>422</v>
      </c>
      <c r="E2210" s="157" t="s">
        <v>419</v>
      </c>
      <c r="F2210" s="157" t="s">
        <v>414</v>
      </c>
      <c r="G2210" s="158">
        <v>-67.080759999999998</v>
      </c>
      <c r="H2210" s="159">
        <v>-5</v>
      </c>
      <c r="I2210" s="159">
        <v>0</v>
      </c>
      <c r="J2210" s="158">
        <v>317.33470999999997</v>
      </c>
      <c r="K2210" s="157" t="s">
        <v>408</v>
      </c>
    </row>
    <row r="2211" spans="1:11" s="58" customFormat="1" ht="14.85" customHeight="1" x14ac:dyDescent="0.15">
      <c r="A2211" s="154">
        <v>51350</v>
      </c>
      <c r="B2211" s="155">
        <v>51350</v>
      </c>
      <c r="C2211" s="154">
        <v>30</v>
      </c>
      <c r="D2211" s="156" t="s">
        <v>422</v>
      </c>
      <c r="E2211" s="157" t="s">
        <v>412</v>
      </c>
      <c r="F2211" s="157" t="s">
        <v>407</v>
      </c>
      <c r="G2211" s="158">
        <v>-23.622769999999999</v>
      </c>
      <c r="H2211" s="159">
        <v>-2</v>
      </c>
      <c r="I2211" s="159">
        <v>16</v>
      </c>
      <c r="J2211" s="158">
        <v>17.369129999999998</v>
      </c>
      <c r="K2211" s="157" t="s">
        <v>411</v>
      </c>
    </row>
    <row r="2212" spans="1:11" s="58" customFormat="1" ht="14.85" customHeight="1" x14ac:dyDescent="0.15">
      <c r="A2212" s="154">
        <v>51350</v>
      </c>
      <c r="B2212" s="155">
        <v>51350</v>
      </c>
      <c r="C2212" s="154">
        <v>30</v>
      </c>
      <c r="D2212" s="156" t="s">
        <v>422</v>
      </c>
      <c r="E2212" s="157" t="s">
        <v>412</v>
      </c>
      <c r="F2212" s="157" t="s">
        <v>407</v>
      </c>
      <c r="G2212" s="158">
        <v>-73.048169999999999</v>
      </c>
      <c r="H2212" s="159">
        <v>3</v>
      </c>
      <c r="I2212" s="159">
        <v>9</v>
      </c>
      <c r="J2212" s="158">
        <v>31.36205</v>
      </c>
      <c r="K2212" s="157" t="s">
        <v>408</v>
      </c>
    </row>
    <row r="2213" spans="1:11" s="58" customFormat="1" ht="14.85" customHeight="1" x14ac:dyDescent="0.15">
      <c r="A2213" s="154">
        <v>51350</v>
      </c>
      <c r="B2213" s="155">
        <v>51350</v>
      </c>
      <c r="C2213" s="154">
        <v>30</v>
      </c>
      <c r="D2213" s="156" t="s">
        <v>422</v>
      </c>
      <c r="E2213" s="157" t="s">
        <v>412</v>
      </c>
      <c r="F2213" s="157" t="s">
        <v>413</v>
      </c>
      <c r="G2213" s="158">
        <v>2062.9618</v>
      </c>
      <c r="H2213" s="159">
        <v>14</v>
      </c>
      <c r="I2213" s="159">
        <v>24</v>
      </c>
      <c r="J2213" s="158">
        <v>5515.9311299999999</v>
      </c>
      <c r="K2213" s="157" t="s">
        <v>408</v>
      </c>
    </row>
    <row r="2214" spans="1:11" s="58" customFormat="1" ht="14.85" customHeight="1" x14ac:dyDescent="0.15">
      <c r="A2214" s="154">
        <v>51350</v>
      </c>
      <c r="B2214" s="155">
        <v>51350</v>
      </c>
      <c r="C2214" s="154">
        <v>30</v>
      </c>
      <c r="D2214" s="156" t="s">
        <v>422</v>
      </c>
      <c r="E2214" s="157" t="s">
        <v>412</v>
      </c>
      <c r="F2214" s="157" t="s">
        <v>414</v>
      </c>
      <c r="G2214" s="158">
        <v>451.7174</v>
      </c>
      <c r="H2214" s="159">
        <v>-11</v>
      </c>
      <c r="I2214" s="159">
        <v>8</v>
      </c>
      <c r="J2214" s="158">
        <v>1221.3336300000001</v>
      </c>
      <c r="K2214" s="157" t="s">
        <v>411</v>
      </c>
    </row>
    <row r="2215" spans="1:11" s="58" customFormat="1" ht="14.85" customHeight="1" x14ac:dyDescent="0.15">
      <c r="A2215" s="154">
        <v>51350</v>
      </c>
      <c r="B2215" s="155">
        <v>51350</v>
      </c>
      <c r="C2215" s="154">
        <v>30</v>
      </c>
      <c r="D2215" s="156" t="s">
        <v>422</v>
      </c>
      <c r="E2215" s="157" t="s">
        <v>412</v>
      </c>
      <c r="F2215" s="157" t="s">
        <v>414</v>
      </c>
      <c r="G2215" s="158">
        <v>191.23577</v>
      </c>
      <c r="H2215" s="159">
        <v>-10</v>
      </c>
      <c r="I2215" s="159">
        <v>2</v>
      </c>
      <c r="J2215" s="158">
        <v>647.42471</v>
      </c>
      <c r="K2215" s="157" t="s">
        <v>408</v>
      </c>
    </row>
    <row r="2216" spans="1:11" s="58" customFormat="1" ht="14.85" customHeight="1" x14ac:dyDescent="0.15">
      <c r="A2216" s="154">
        <v>51350</v>
      </c>
      <c r="B2216" s="155">
        <v>51350</v>
      </c>
      <c r="C2216" s="154">
        <v>30</v>
      </c>
      <c r="D2216" s="156" t="s">
        <v>422</v>
      </c>
      <c r="E2216" s="157" t="s">
        <v>412</v>
      </c>
      <c r="F2216" s="157" t="s">
        <v>415</v>
      </c>
      <c r="G2216" s="158">
        <v>54.88</v>
      </c>
      <c r="H2216" s="159">
        <v>0</v>
      </c>
      <c r="I2216" s="159">
        <v>0</v>
      </c>
      <c r="J2216" s="158">
        <v>55</v>
      </c>
      <c r="K2216" s="157" t="s">
        <v>411</v>
      </c>
    </row>
    <row r="2217" spans="1:11" s="58" customFormat="1" ht="14.85" customHeight="1" x14ac:dyDescent="0.15">
      <c r="A2217" s="154">
        <v>51350</v>
      </c>
      <c r="B2217" s="155">
        <v>51350</v>
      </c>
      <c r="C2217" s="154">
        <v>30</v>
      </c>
      <c r="D2217" s="156" t="s">
        <v>422</v>
      </c>
      <c r="E2217" s="157" t="s">
        <v>412</v>
      </c>
      <c r="F2217" s="157" t="s">
        <v>415</v>
      </c>
      <c r="G2217" s="158">
        <v>40.159999999999997</v>
      </c>
      <c r="H2217" s="159">
        <v>0</v>
      </c>
      <c r="I2217" s="159">
        <v>0</v>
      </c>
      <c r="J2217" s="158">
        <v>60.28</v>
      </c>
      <c r="K2217" s="157" t="s">
        <v>408</v>
      </c>
    </row>
    <row r="2218" spans="1:11" s="58" customFormat="1" ht="14.85" customHeight="1" x14ac:dyDescent="0.15">
      <c r="A2218" s="154">
        <v>51350</v>
      </c>
      <c r="B2218" s="155">
        <v>51350</v>
      </c>
      <c r="C2218" s="154">
        <v>30</v>
      </c>
      <c r="D2218" s="156" t="s">
        <v>422</v>
      </c>
      <c r="E2218" s="157" t="s">
        <v>412</v>
      </c>
      <c r="F2218" s="157" t="s">
        <v>416</v>
      </c>
      <c r="G2218" s="158">
        <v>46.673699999999997</v>
      </c>
      <c r="H2218" s="159">
        <v>-3</v>
      </c>
      <c r="I2218" s="159">
        <v>2</v>
      </c>
      <c r="J2218" s="158">
        <v>65.028819999999996</v>
      </c>
      <c r="K2218" s="157" t="s">
        <v>411</v>
      </c>
    </row>
    <row r="2219" spans="1:11" s="58" customFormat="1" ht="14.85" customHeight="1" x14ac:dyDescent="0.15">
      <c r="A2219" s="154">
        <v>51350</v>
      </c>
      <c r="B2219" s="155">
        <v>51350</v>
      </c>
      <c r="C2219" s="154">
        <v>30</v>
      </c>
      <c r="D2219" s="156" t="s">
        <v>422</v>
      </c>
      <c r="E2219" s="157" t="s">
        <v>412</v>
      </c>
      <c r="F2219" s="157" t="s">
        <v>416</v>
      </c>
      <c r="G2219" s="158">
        <v>-39.504019999999997</v>
      </c>
      <c r="H2219" s="159">
        <v>-1</v>
      </c>
      <c r="I2219" s="159">
        <v>0</v>
      </c>
      <c r="J2219" s="158">
        <v>26.52749</v>
      </c>
      <c r="K2219" s="157" t="s">
        <v>408</v>
      </c>
    </row>
    <row r="2220" spans="1:11" s="58" customFormat="1" ht="14.85" customHeight="1" x14ac:dyDescent="0.15">
      <c r="A2220" s="154">
        <v>51350</v>
      </c>
      <c r="B2220" s="155">
        <v>51350</v>
      </c>
      <c r="C2220" s="154">
        <v>30</v>
      </c>
      <c r="D2220" s="156" t="s">
        <v>422</v>
      </c>
      <c r="E2220" s="157" t="s">
        <v>417</v>
      </c>
      <c r="F2220" s="157" t="s">
        <v>418</v>
      </c>
      <c r="G2220" s="158">
        <v>27.250769999999999</v>
      </c>
      <c r="H2220" s="159">
        <v>-1</v>
      </c>
      <c r="I2220" s="159">
        <v>4</v>
      </c>
      <c r="J2220" s="158">
        <v>192.386</v>
      </c>
      <c r="K2220" s="157" t="s">
        <v>411</v>
      </c>
    </row>
    <row r="2221" spans="1:11" s="58" customFormat="1" ht="14.85" customHeight="1" x14ac:dyDescent="0.15">
      <c r="A2221" s="154">
        <v>51350</v>
      </c>
      <c r="B2221" s="155">
        <v>51350</v>
      </c>
      <c r="C2221" s="154">
        <v>30</v>
      </c>
      <c r="D2221" s="156" t="s">
        <v>422</v>
      </c>
      <c r="E2221" s="157" t="s">
        <v>417</v>
      </c>
      <c r="F2221" s="157" t="s">
        <v>418</v>
      </c>
      <c r="G2221" s="158">
        <v>86.663340000000005</v>
      </c>
      <c r="H2221" s="159">
        <v>-1</v>
      </c>
      <c r="I2221" s="159">
        <v>1</v>
      </c>
      <c r="J2221" s="158">
        <v>136.86792</v>
      </c>
      <c r="K2221" s="157" t="s">
        <v>408</v>
      </c>
    </row>
    <row r="2222" spans="1:11" s="58" customFormat="1" ht="14.85" customHeight="1" x14ac:dyDescent="0.15">
      <c r="A2222" s="154">
        <v>51350</v>
      </c>
      <c r="B2222" s="155">
        <v>51350</v>
      </c>
      <c r="C2222" s="154">
        <v>30</v>
      </c>
      <c r="D2222" s="156" t="s">
        <v>422</v>
      </c>
      <c r="E2222" s="157" t="s">
        <v>417</v>
      </c>
      <c r="F2222" s="157" t="s">
        <v>407</v>
      </c>
      <c r="G2222" s="158">
        <v>31.35736</v>
      </c>
      <c r="H2222" s="159">
        <v>-3</v>
      </c>
      <c r="I2222" s="159">
        <v>2</v>
      </c>
      <c r="J2222" s="158">
        <v>333.28476999999998</v>
      </c>
      <c r="K2222" s="157" t="s">
        <v>411</v>
      </c>
    </row>
    <row r="2223" spans="1:11" s="58" customFormat="1" ht="14.85" customHeight="1" x14ac:dyDescent="0.15">
      <c r="A2223" s="154">
        <v>51350</v>
      </c>
      <c r="B2223" s="155">
        <v>51350</v>
      </c>
      <c r="C2223" s="154">
        <v>30</v>
      </c>
      <c r="D2223" s="156" t="s">
        <v>422</v>
      </c>
      <c r="E2223" s="157" t="s">
        <v>417</v>
      </c>
      <c r="F2223" s="157" t="s">
        <v>407</v>
      </c>
      <c r="G2223" s="158">
        <v>47.270510000000002</v>
      </c>
      <c r="H2223" s="159">
        <v>0</v>
      </c>
      <c r="I2223" s="159">
        <v>2</v>
      </c>
      <c r="J2223" s="158">
        <v>127.03032</v>
      </c>
      <c r="K2223" s="157" t="s">
        <v>408</v>
      </c>
    </row>
    <row r="2224" spans="1:11" s="58" customFormat="1" ht="14.85" customHeight="1" x14ac:dyDescent="0.15">
      <c r="A2224" s="154">
        <v>51350</v>
      </c>
      <c r="B2224" s="155">
        <v>51350</v>
      </c>
      <c r="C2224" s="154">
        <v>30</v>
      </c>
      <c r="D2224" s="156" t="s">
        <v>422</v>
      </c>
      <c r="E2224" s="157" t="s">
        <v>419</v>
      </c>
      <c r="F2224" s="157" t="s">
        <v>414</v>
      </c>
      <c r="G2224" s="158">
        <v>79.269959999999998</v>
      </c>
      <c r="H2224" s="159">
        <v>-5</v>
      </c>
      <c r="I2224" s="159">
        <v>2</v>
      </c>
      <c r="J2224" s="158">
        <v>514.74522000000002</v>
      </c>
      <c r="K2224" s="157" t="s">
        <v>411</v>
      </c>
    </row>
    <row r="2225" spans="1:11" s="58" customFormat="1" ht="14.85" customHeight="1" x14ac:dyDescent="0.15">
      <c r="A2225" s="154">
        <v>51350</v>
      </c>
      <c r="B2225" s="155">
        <v>51350</v>
      </c>
      <c r="C2225" s="154">
        <v>30</v>
      </c>
      <c r="D2225" s="156" t="s">
        <v>422</v>
      </c>
      <c r="E2225" s="157" t="s">
        <v>419</v>
      </c>
      <c r="F2225" s="157" t="s">
        <v>414</v>
      </c>
      <c r="G2225" s="158">
        <v>-12.283670000000001</v>
      </c>
      <c r="H2225" s="159">
        <v>-4</v>
      </c>
      <c r="I2225" s="159">
        <v>0</v>
      </c>
      <c r="J2225" s="158">
        <v>300.10770000000002</v>
      </c>
      <c r="K2225" s="157" t="s">
        <v>408</v>
      </c>
    </row>
    <row r="2226" spans="1:11" s="58" customFormat="1" ht="14.85" customHeight="1" x14ac:dyDescent="0.15">
      <c r="A2226" s="154">
        <v>51361</v>
      </c>
      <c r="B2226" s="155">
        <v>51361</v>
      </c>
      <c r="C2226" s="154">
        <v>30</v>
      </c>
      <c r="D2226" s="156" t="s">
        <v>422</v>
      </c>
      <c r="E2226" s="157" t="s">
        <v>412</v>
      </c>
      <c r="F2226" s="157" t="s">
        <v>407</v>
      </c>
      <c r="G2226" s="158">
        <v>0</v>
      </c>
      <c r="H2226" s="159">
        <v>-3</v>
      </c>
      <c r="I2226" s="159">
        <v>0</v>
      </c>
      <c r="J2226" s="158">
        <v>0</v>
      </c>
      <c r="K2226" s="157" t="s">
        <v>411</v>
      </c>
    </row>
    <row r="2227" spans="1:11" s="58" customFormat="1" ht="14.85" customHeight="1" x14ac:dyDescent="0.15">
      <c r="A2227" s="154">
        <v>51361</v>
      </c>
      <c r="B2227" s="155">
        <v>51361</v>
      </c>
      <c r="C2227" s="154">
        <v>30</v>
      </c>
      <c r="D2227" s="156" t="s">
        <v>422</v>
      </c>
      <c r="E2227" s="157" t="s">
        <v>412</v>
      </c>
      <c r="F2227" s="157" t="s">
        <v>407</v>
      </c>
      <c r="G2227" s="158">
        <v>1.10555</v>
      </c>
      <c r="H2227" s="159">
        <v>-1</v>
      </c>
      <c r="I2227" s="159">
        <v>1</v>
      </c>
      <c r="J2227" s="158">
        <v>2.3111000000000002</v>
      </c>
      <c r="K2227" s="157" t="s">
        <v>408</v>
      </c>
    </row>
    <row r="2228" spans="1:11" s="58" customFormat="1" ht="14.85" customHeight="1" x14ac:dyDescent="0.15">
      <c r="A2228" s="154">
        <v>51361</v>
      </c>
      <c r="B2228" s="155">
        <v>51361</v>
      </c>
      <c r="C2228" s="154">
        <v>30</v>
      </c>
      <c r="D2228" s="156" t="s">
        <v>422</v>
      </c>
      <c r="E2228" s="157" t="s">
        <v>412</v>
      </c>
      <c r="F2228" s="157" t="s">
        <v>413</v>
      </c>
      <c r="G2228" s="158">
        <v>19.532419999999998</v>
      </c>
      <c r="H2228" s="159">
        <v>0</v>
      </c>
      <c r="I2228" s="159">
        <v>0</v>
      </c>
      <c r="J2228" s="158">
        <v>131.17241999999999</v>
      </c>
      <c r="K2228" s="157" t="s">
        <v>408</v>
      </c>
    </row>
    <row r="2229" spans="1:11" s="58" customFormat="1" ht="14.85" customHeight="1" x14ac:dyDescent="0.15">
      <c r="A2229" s="154">
        <v>51361</v>
      </c>
      <c r="B2229" s="155">
        <v>51361</v>
      </c>
      <c r="C2229" s="154">
        <v>30</v>
      </c>
      <c r="D2229" s="156" t="s">
        <v>422</v>
      </c>
      <c r="E2229" s="157" t="s">
        <v>412</v>
      </c>
      <c r="F2229" s="157" t="s">
        <v>414</v>
      </c>
      <c r="G2229" s="158">
        <v>57.3003</v>
      </c>
      <c r="H2229" s="159">
        <v>0</v>
      </c>
      <c r="I2229" s="159">
        <v>1</v>
      </c>
      <c r="J2229" s="158">
        <v>106.31981</v>
      </c>
      <c r="K2229" s="157" t="s">
        <v>411</v>
      </c>
    </row>
    <row r="2230" spans="1:11" s="58" customFormat="1" ht="14.85" customHeight="1" x14ac:dyDescent="0.15">
      <c r="A2230" s="154">
        <v>51361</v>
      </c>
      <c r="B2230" s="155">
        <v>51361</v>
      </c>
      <c r="C2230" s="154">
        <v>30</v>
      </c>
      <c r="D2230" s="156" t="s">
        <v>422</v>
      </c>
      <c r="E2230" s="157" t="s">
        <v>412</v>
      </c>
      <c r="F2230" s="157" t="s">
        <v>414</v>
      </c>
      <c r="G2230" s="158">
        <v>-2.5379499999999999</v>
      </c>
      <c r="H2230" s="159">
        <v>-2</v>
      </c>
      <c r="I2230" s="159">
        <v>0</v>
      </c>
      <c r="J2230" s="158">
        <v>4.233E-2</v>
      </c>
      <c r="K2230" s="157" t="s">
        <v>408</v>
      </c>
    </row>
    <row r="2231" spans="1:11" s="58" customFormat="1" ht="14.85" customHeight="1" x14ac:dyDescent="0.15">
      <c r="A2231" s="154">
        <v>51361</v>
      </c>
      <c r="B2231" s="155">
        <v>51361</v>
      </c>
      <c r="C2231" s="154">
        <v>30</v>
      </c>
      <c r="D2231" s="156" t="s">
        <v>422</v>
      </c>
      <c r="E2231" s="157" t="s">
        <v>412</v>
      </c>
      <c r="F2231" s="157" t="s">
        <v>415</v>
      </c>
      <c r="G2231" s="158">
        <v>1.5</v>
      </c>
      <c r="H2231" s="159">
        <v>0</v>
      </c>
      <c r="I2231" s="159">
        <v>0</v>
      </c>
      <c r="J2231" s="158">
        <v>1.74</v>
      </c>
      <c r="K2231" s="157" t="s">
        <v>411</v>
      </c>
    </row>
    <row r="2232" spans="1:11" s="58" customFormat="1" ht="14.85" customHeight="1" x14ac:dyDescent="0.15">
      <c r="A2232" s="154">
        <v>51361</v>
      </c>
      <c r="B2232" s="155">
        <v>51361</v>
      </c>
      <c r="C2232" s="154">
        <v>30</v>
      </c>
      <c r="D2232" s="156" t="s">
        <v>422</v>
      </c>
      <c r="E2232" s="157" t="s">
        <v>412</v>
      </c>
      <c r="F2232" s="157" t="s">
        <v>415</v>
      </c>
      <c r="G2232" s="158">
        <v>0.52</v>
      </c>
      <c r="H2232" s="159">
        <v>0</v>
      </c>
      <c r="I2232" s="159">
        <v>0</v>
      </c>
      <c r="J2232" s="158">
        <v>0.52</v>
      </c>
      <c r="K2232" s="157" t="s">
        <v>408</v>
      </c>
    </row>
    <row r="2233" spans="1:11" s="58" customFormat="1" ht="14.85" customHeight="1" x14ac:dyDescent="0.15">
      <c r="A2233" s="154">
        <v>51361</v>
      </c>
      <c r="B2233" s="155">
        <v>51361</v>
      </c>
      <c r="C2233" s="154">
        <v>30</v>
      </c>
      <c r="D2233" s="156" t="s">
        <v>422</v>
      </c>
      <c r="E2233" s="157" t="s">
        <v>412</v>
      </c>
      <c r="F2233" s="157" t="s">
        <v>416</v>
      </c>
      <c r="G2233" s="158">
        <v>2.125</v>
      </c>
      <c r="H2233" s="159">
        <v>0</v>
      </c>
      <c r="I2233" s="159">
        <v>0</v>
      </c>
      <c r="J2233" s="158">
        <v>2.125</v>
      </c>
      <c r="K2233" s="157" t="s">
        <v>411</v>
      </c>
    </row>
    <row r="2234" spans="1:11" s="58" customFormat="1" ht="14.85" customHeight="1" x14ac:dyDescent="0.15">
      <c r="A2234" s="154">
        <v>51361</v>
      </c>
      <c r="B2234" s="155">
        <v>51361</v>
      </c>
      <c r="C2234" s="154">
        <v>30</v>
      </c>
      <c r="D2234" s="156" t="s">
        <v>422</v>
      </c>
      <c r="E2234" s="157" t="s">
        <v>412</v>
      </c>
      <c r="F2234" s="157" t="s">
        <v>416</v>
      </c>
      <c r="G2234" s="158">
        <v>1.53</v>
      </c>
      <c r="H2234" s="159">
        <v>0</v>
      </c>
      <c r="I2234" s="159">
        <v>0</v>
      </c>
      <c r="J2234" s="158">
        <v>1.53</v>
      </c>
      <c r="K2234" s="157" t="s">
        <v>408</v>
      </c>
    </row>
    <row r="2235" spans="1:11" s="58" customFormat="1" ht="14.85" customHeight="1" x14ac:dyDescent="0.15">
      <c r="A2235" s="154">
        <v>51361</v>
      </c>
      <c r="B2235" s="155">
        <v>51361</v>
      </c>
      <c r="C2235" s="154">
        <v>30</v>
      </c>
      <c r="D2235" s="156" t="s">
        <v>422</v>
      </c>
      <c r="E2235" s="157" t="s">
        <v>417</v>
      </c>
      <c r="F2235" s="157" t="s">
        <v>418</v>
      </c>
      <c r="G2235" s="158">
        <v>-6.6579100000000002</v>
      </c>
      <c r="H2235" s="159">
        <v>0</v>
      </c>
      <c r="I2235" s="159">
        <v>0</v>
      </c>
      <c r="J2235" s="158">
        <v>2.66709</v>
      </c>
      <c r="K2235" s="157" t="s">
        <v>411</v>
      </c>
    </row>
    <row r="2236" spans="1:11" s="58" customFormat="1" ht="14.85" customHeight="1" x14ac:dyDescent="0.15">
      <c r="A2236" s="154">
        <v>51361</v>
      </c>
      <c r="B2236" s="155">
        <v>51361</v>
      </c>
      <c r="C2236" s="154">
        <v>30</v>
      </c>
      <c r="D2236" s="156" t="s">
        <v>422</v>
      </c>
      <c r="E2236" s="157" t="s">
        <v>417</v>
      </c>
      <c r="F2236" s="157" t="s">
        <v>418</v>
      </c>
      <c r="G2236" s="158">
        <v>-0.47610000000000002</v>
      </c>
      <c r="H2236" s="159">
        <v>-1</v>
      </c>
      <c r="I2236" s="159">
        <v>0</v>
      </c>
      <c r="J2236" s="158">
        <v>0.73</v>
      </c>
      <c r="K2236" s="157" t="s">
        <v>408</v>
      </c>
    </row>
    <row r="2237" spans="1:11" s="58" customFormat="1" ht="14.85" customHeight="1" x14ac:dyDescent="0.15">
      <c r="A2237" s="154">
        <v>51361</v>
      </c>
      <c r="B2237" s="155">
        <v>51361</v>
      </c>
      <c r="C2237" s="154">
        <v>30</v>
      </c>
      <c r="D2237" s="156" t="s">
        <v>422</v>
      </c>
      <c r="E2237" s="157" t="s">
        <v>417</v>
      </c>
      <c r="F2237" s="157" t="s">
        <v>407</v>
      </c>
      <c r="G2237" s="158">
        <v>-1.8034300000000001</v>
      </c>
      <c r="H2237" s="159">
        <v>-1</v>
      </c>
      <c r="I2237" s="159">
        <v>0</v>
      </c>
      <c r="J2237" s="158">
        <v>0.30984</v>
      </c>
      <c r="K2237" s="157" t="s">
        <v>411</v>
      </c>
    </row>
    <row r="2238" spans="1:11" s="58" customFormat="1" ht="14.85" customHeight="1" x14ac:dyDescent="0.15">
      <c r="A2238" s="154">
        <v>51361</v>
      </c>
      <c r="B2238" s="155">
        <v>51361</v>
      </c>
      <c r="C2238" s="154">
        <v>30</v>
      </c>
      <c r="D2238" s="156" t="s">
        <v>422</v>
      </c>
      <c r="E2238" s="157" t="s">
        <v>417</v>
      </c>
      <c r="F2238" s="157" t="s">
        <v>407</v>
      </c>
      <c r="G2238" s="158">
        <v>-25.699300000000001</v>
      </c>
      <c r="H2238" s="159">
        <v>-1</v>
      </c>
      <c r="I2238" s="159">
        <v>0</v>
      </c>
      <c r="J2238" s="158">
        <v>1.3303</v>
      </c>
      <c r="K2238" s="157" t="s">
        <v>408</v>
      </c>
    </row>
    <row r="2239" spans="1:11" s="58" customFormat="1" ht="14.85" customHeight="1" x14ac:dyDescent="0.15">
      <c r="A2239" s="154">
        <v>51361</v>
      </c>
      <c r="B2239" s="155">
        <v>51361</v>
      </c>
      <c r="C2239" s="154">
        <v>30</v>
      </c>
      <c r="D2239" s="156" t="s">
        <v>422</v>
      </c>
      <c r="E2239" s="157" t="s">
        <v>419</v>
      </c>
      <c r="F2239" s="157" t="s">
        <v>414</v>
      </c>
      <c r="G2239" s="158">
        <v>12.84586</v>
      </c>
      <c r="H2239" s="159">
        <v>-2</v>
      </c>
      <c r="I2239" s="159">
        <v>0</v>
      </c>
      <c r="J2239" s="158">
        <v>91.038659999999993</v>
      </c>
      <c r="K2239" s="157" t="s">
        <v>411</v>
      </c>
    </row>
    <row r="2240" spans="1:11" s="58" customFormat="1" ht="14.85" customHeight="1" x14ac:dyDescent="0.15">
      <c r="A2240" s="154">
        <v>51361</v>
      </c>
      <c r="B2240" s="155">
        <v>51361</v>
      </c>
      <c r="C2240" s="154">
        <v>30</v>
      </c>
      <c r="D2240" s="156" t="s">
        <v>422</v>
      </c>
      <c r="E2240" s="157" t="s">
        <v>419</v>
      </c>
      <c r="F2240" s="157" t="s">
        <v>414</v>
      </c>
      <c r="G2240" s="158">
        <v>5.7768600000000001</v>
      </c>
      <c r="H2240" s="159">
        <v>-2</v>
      </c>
      <c r="I2240" s="159">
        <v>0</v>
      </c>
      <c r="J2240" s="158">
        <v>20.677399999999999</v>
      </c>
      <c r="K2240" s="157" t="s">
        <v>408</v>
      </c>
    </row>
    <row r="2241" spans="1:11" s="58" customFormat="1" ht="14.85" customHeight="1" x14ac:dyDescent="0.15">
      <c r="A2241" s="154">
        <v>51370</v>
      </c>
      <c r="B2241" s="155">
        <v>51370</v>
      </c>
      <c r="C2241" s="154">
        <v>30</v>
      </c>
      <c r="D2241" s="156" t="s">
        <v>422</v>
      </c>
      <c r="E2241" s="157" t="s">
        <v>412</v>
      </c>
      <c r="F2241" s="157" t="s">
        <v>407</v>
      </c>
      <c r="G2241" s="158">
        <v>-48.857100000000003</v>
      </c>
      <c r="H2241" s="159">
        <v>-8</v>
      </c>
      <c r="I2241" s="159">
        <v>3</v>
      </c>
      <c r="J2241" s="158">
        <v>36.435360000000003</v>
      </c>
      <c r="K2241" s="157" t="s">
        <v>411</v>
      </c>
    </row>
    <row r="2242" spans="1:11" s="58" customFormat="1" ht="14.85" customHeight="1" x14ac:dyDescent="0.15">
      <c r="A2242" s="154">
        <v>51370</v>
      </c>
      <c r="B2242" s="155">
        <v>51370</v>
      </c>
      <c r="C2242" s="154">
        <v>30</v>
      </c>
      <c r="D2242" s="156" t="s">
        <v>422</v>
      </c>
      <c r="E2242" s="157" t="s">
        <v>412</v>
      </c>
      <c r="F2242" s="157" t="s">
        <v>407</v>
      </c>
      <c r="G2242" s="158">
        <v>-38.07667</v>
      </c>
      <c r="H2242" s="159">
        <v>-7</v>
      </c>
      <c r="I2242" s="159">
        <v>7</v>
      </c>
      <c r="J2242" s="158">
        <v>70.200249999999997</v>
      </c>
      <c r="K2242" s="157" t="s">
        <v>408</v>
      </c>
    </row>
    <row r="2243" spans="1:11" s="58" customFormat="1" ht="14.85" customHeight="1" x14ac:dyDescent="0.15">
      <c r="A2243" s="154">
        <v>51370</v>
      </c>
      <c r="B2243" s="155">
        <v>51370</v>
      </c>
      <c r="C2243" s="154">
        <v>30</v>
      </c>
      <c r="D2243" s="156" t="s">
        <v>422</v>
      </c>
      <c r="E2243" s="157" t="s">
        <v>412</v>
      </c>
      <c r="F2243" s="157" t="s">
        <v>413</v>
      </c>
      <c r="G2243" s="158">
        <v>118.69396999999999</v>
      </c>
      <c r="H2243" s="159">
        <v>12</v>
      </c>
      <c r="I2243" s="159">
        <v>21</v>
      </c>
      <c r="J2243" s="158">
        <v>1533.6643999999999</v>
      </c>
      <c r="K2243" s="157" t="s">
        <v>408</v>
      </c>
    </row>
    <row r="2244" spans="1:11" s="58" customFormat="1" ht="14.85" customHeight="1" x14ac:dyDescent="0.15">
      <c r="A2244" s="154">
        <v>51370</v>
      </c>
      <c r="B2244" s="155">
        <v>51370</v>
      </c>
      <c r="C2244" s="154">
        <v>30</v>
      </c>
      <c r="D2244" s="156" t="s">
        <v>422</v>
      </c>
      <c r="E2244" s="157" t="s">
        <v>412</v>
      </c>
      <c r="F2244" s="157" t="s">
        <v>414</v>
      </c>
      <c r="G2244" s="158">
        <v>210.90813</v>
      </c>
      <c r="H2244" s="159">
        <v>-9</v>
      </c>
      <c r="I2244" s="159">
        <v>12</v>
      </c>
      <c r="J2244" s="158">
        <v>967.42300999999998</v>
      </c>
      <c r="K2244" s="157" t="s">
        <v>411</v>
      </c>
    </row>
    <row r="2245" spans="1:11" s="58" customFormat="1" ht="14.85" customHeight="1" x14ac:dyDescent="0.15">
      <c r="A2245" s="154">
        <v>51370</v>
      </c>
      <c r="B2245" s="155">
        <v>51370</v>
      </c>
      <c r="C2245" s="154">
        <v>30</v>
      </c>
      <c r="D2245" s="156" t="s">
        <v>422</v>
      </c>
      <c r="E2245" s="157" t="s">
        <v>412</v>
      </c>
      <c r="F2245" s="157" t="s">
        <v>414</v>
      </c>
      <c r="G2245" s="158">
        <v>-6.4430299999999798</v>
      </c>
      <c r="H2245" s="159">
        <v>-10</v>
      </c>
      <c r="I2245" s="159">
        <v>8</v>
      </c>
      <c r="J2245" s="158">
        <v>631.31715999999994</v>
      </c>
      <c r="K2245" s="157" t="s">
        <v>408</v>
      </c>
    </row>
    <row r="2246" spans="1:11" s="58" customFormat="1" ht="14.85" customHeight="1" x14ac:dyDescent="0.15">
      <c r="A2246" s="154">
        <v>51370</v>
      </c>
      <c r="B2246" s="155">
        <v>51370</v>
      </c>
      <c r="C2246" s="154">
        <v>30</v>
      </c>
      <c r="D2246" s="156" t="s">
        <v>422</v>
      </c>
      <c r="E2246" s="157" t="s">
        <v>412</v>
      </c>
      <c r="F2246" s="157" t="s">
        <v>415</v>
      </c>
      <c r="G2246" s="158">
        <v>-4.62</v>
      </c>
      <c r="H2246" s="159">
        <v>0</v>
      </c>
      <c r="I2246" s="159">
        <v>0</v>
      </c>
      <c r="J2246" s="158">
        <v>28.48</v>
      </c>
      <c r="K2246" s="157" t="s">
        <v>411</v>
      </c>
    </row>
    <row r="2247" spans="1:11" s="58" customFormat="1" ht="14.85" customHeight="1" x14ac:dyDescent="0.15">
      <c r="A2247" s="154">
        <v>51370</v>
      </c>
      <c r="B2247" s="155">
        <v>51370</v>
      </c>
      <c r="C2247" s="154">
        <v>30</v>
      </c>
      <c r="D2247" s="156" t="s">
        <v>422</v>
      </c>
      <c r="E2247" s="157" t="s">
        <v>412</v>
      </c>
      <c r="F2247" s="157" t="s">
        <v>415</v>
      </c>
      <c r="G2247" s="158">
        <v>161.63999999999999</v>
      </c>
      <c r="H2247" s="159">
        <v>0</v>
      </c>
      <c r="I2247" s="159">
        <v>0</v>
      </c>
      <c r="J2247" s="158">
        <v>188.94</v>
      </c>
      <c r="K2247" s="157" t="s">
        <v>408</v>
      </c>
    </row>
    <row r="2248" spans="1:11" s="58" customFormat="1" ht="14.85" customHeight="1" x14ac:dyDescent="0.15">
      <c r="A2248" s="154">
        <v>51370</v>
      </c>
      <c r="B2248" s="155">
        <v>51370</v>
      </c>
      <c r="C2248" s="154">
        <v>30</v>
      </c>
      <c r="D2248" s="156" t="s">
        <v>422</v>
      </c>
      <c r="E2248" s="157" t="s">
        <v>412</v>
      </c>
      <c r="F2248" s="157" t="s">
        <v>416</v>
      </c>
      <c r="G2248" s="158">
        <v>120.21192000000001</v>
      </c>
      <c r="H2248" s="159">
        <v>-1</v>
      </c>
      <c r="I2248" s="159">
        <v>3</v>
      </c>
      <c r="J2248" s="158">
        <v>209.83391</v>
      </c>
      <c r="K2248" s="157" t="s">
        <v>411</v>
      </c>
    </row>
    <row r="2249" spans="1:11" s="58" customFormat="1" ht="14.85" customHeight="1" x14ac:dyDescent="0.15">
      <c r="A2249" s="154">
        <v>51370</v>
      </c>
      <c r="B2249" s="155">
        <v>51370</v>
      </c>
      <c r="C2249" s="154">
        <v>30</v>
      </c>
      <c r="D2249" s="156" t="s">
        <v>422</v>
      </c>
      <c r="E2249" s="157" t="s">
        <v>412</v>
      </c>
      <c r="F2249" s="157" t="s">
        <v>416</v>
      </c>
      <c r="G2249" s="158">
        <v>51.002949999999998</v>
      </c>
      <c r="H2249" s="159">
        <v>-4</v>
      </c>
      <c r="I2249" s="159">
        <v>1</v>
      </c>
      <c r="J2249" s="158">
        <v>136.62512000000001</v>
      </c>
      <c r="K2249" s="157" t="s">
        <v>408</v>
      </c>
    </row>
    <row r="2250" spans="1:11" s="58" customFormat="1" ht="14.85" customHeight="1" x14ac:dyDescent="0.15">
      <c r="A2250" s="154">
        <v>51370</v>
      </c>
      <c r="B2250" s="155">
        <v>51370</v>
      </c>
      <c r="C2250" s="154">
        <v>30</v>
      </c>
      <c r="D2250" s="156" t="s">
        <v>422</v>
      </c>
      <c r="E2250" s="157" t="s">
        <v>417</v>
      </c>
      <c r="F2250" s="157" t="s">
        <v>418</v>
      </c>
      <c r="G2250" s="158">
        <v>327.12488999999999</v>
      </c>
      <c r="H2250" s="159">
        <v>5</v>
      </c>
      <c r="I2250" s="159">
        <v>5</v>
      </c>
      <c r="J2250" s="158">
        <v>413.37128000000001</v>
      </c>
      <c r="K2250" s="157" t="s">
        <v>411</v>
      </c>
    </row>
    <row r="2251" spans="1:11" s="58" customFormat="1" ht="14.85" customHeight="1" x14ac:dyDescent="0.15">
      <c r="A2251" s="154">
        <v>51370</v>
      </c>
      <c r="B2251" s="155">
        <v>51370</v>
      </c>
      <c r="C2251" s="154">
        <v>30</v>
      </c>
      <c r="D2251" s="156" t="s">
        <v>422</v>
      </c>
      <c r="E2251" s="157" t="s">
        <v>417</v>
      </c>
      <c r="F2251" s="157" t="s">
        <v>418</v>
      </c>
      <c r="G2251" s="158">
        <v>85.871809999999996</v>
      </c>
      <c r="H2251" s="159">
        <v>-4</v>
      </c>
      <c r="I2251" s="159">
        <v>5</v>
      </c>
      <c r="J2251" s="158">
        <v>297.71375</v>
      </c>
      <c r="K2251" s="157" t="s">
        <v>408</v>
      </c>
    </row>
    <row r="2252" spans="1:11" s="58" customFormat="1" ht="14.85" customHeight="1" x14ac:dyDescent="0.15">
      <c r="A2252" s="154">
        <v>51370</v>
      </c>
      <c r="B2252" s="155">
        <v>51370</v>
      </c>
      <c r="C2252" s="154">
        <v>30</v>
      </c>
      <c r="D2252" s="156" t="s">
        <v>422</v>
      </c>
      <c r="E2252" s="157" t="s">
        <v>417</v>
      </c>
      <c r="F2252" s="157" t="s">
        <v>407</v>
      </c>
      <c r="G2252" s="158">
        <v>10.158849999999999</v>
      </c>
      <c r="H2252" s="159">
        <v>-3</v>
      </c>
      <c r="I2252" s="159">
        <v>2</v>
      </c>
      <c r="J2252" s="158">
        <v>34.006410000000002</v>
      </c>
      <c r="K2252" s="157" t="s">
        <v>411</v>
      </c>
    </row>
    <row r="2253" spans="1:11" s="58" customFormat="1" ht="14.85" customHeight="1" x14ac:dyDescent="0.15">
      <c r="A2253" s="154">
        <v>51370</v>
      </c>
      <c r="B2253" s="155">
        <v>51370</v>
      </c>
      <c r="C2253" s="154">
        <v>30</v>
      </c>
      <c r="D2253" s="156" t="s">
        <v>422</v>
      </c>
      <c r="E2253" s="157" t="s">
        <v>417</v>
      </c>
      <c r="F2253" s="157" t="s">
        <v>407</v>
      </c>
      <c r="G2253" s="158">
        <v>-114.84999000000001</v>
      </c>
      <c r="H2253" s="159">
        <v>-19</v>
      </c>
      <c r="I2253" s="159">
        <v>1</v>
      </c>
      <c r="J2253" s="158">
        <v>18.396660000000001</v>
      </c>
      <c r="K2253" s="157" t="s">
        <v>408</v>
      </c>
    </row>
    <row r="2254" spans="1:11" s="58" customFormat="1" ht="14.85" customHeight="1" x14ac:dyDescent="0.15">
      <c r="A2254" s="154">
        <v>51370</v>
      </c>
      <c r="B2254" s="155">
        <v>51370</v>
      </c>
      <c r="C2254" s="154">
        <v>30</v>
      </c>
      <c r="D2254" s="156" t="s">
        <v>422</v>
      </c>
      <c r="E2254" s="157" t="s">
        <v>419</v>
      </c>
      <c r="F2254" s="157" t="s">
        <v>414</v>
      </c>
      <c r="G2254" s="158">
        <v>-99.842060000000004</v>
      </c>
      <c r="H2254" s="159">
        <v>-3</v>
      </c>
      <c r="I2254" s="159">
        <v>1</v>
      </c>
      <c r="J2254" s="158">
        <v>885.40468999999996</v>
      </c>
      <c r="K2254" s="157" t="s">
        <v>411</v>
      </c>
    </row>
    <row r="2255" spans="1:11" s="58" customFormat="1" ht="14.85" customHeight="1" x14ac:dyDescent="0.15">
      <c r="A2255" s="154">
        <v>51370</v>
      </c>
      <c r="B2255" s="155">
        <v>51370</v>
      </c>
      <c r="C2255" s="154">
        <v>30</v>
      </c>
      <c r="D2255" s="156" t="s">
        <v>422</v>
      </c>
      <c r="E2255" s="157" t="s">
        <v>419</v>
      </c>
      <c r="F2255" s="157" t="s">
        <v>414</v>
      </c>
      <c r="G2255" s="158">
        <v>93.588499999999996</v>
      </c>
      <c r="H2255" s="159">
        <v>-6</v>
      </c>
      <c r="I2255" s="159">
        <v>1</v>
      </c>
      <c r="J2255" s="158">
        <v>730.83475999999996</v>
      </c>
      <c r="K2255" s="157" t="s">
        <v>408</v>
      </c>
    </row>
    <row r="2256" spans="1:11" s="58" customFormat="1" ht="14.85" customHeight="1" x14ac:dyDescent="0.15">
      <c r="A2256" s="154">
        <v>51381</v>
      </c>
      <c r="B2256" s="155">
        <v>51381</v>
      </c>
      <c r="C2256" s="154">
        <v>30</v>
      </c>
      <c r="D2256" s="156" t="s">
        <v>422</v>
      </c>
      <c r="E2256" s="157" t="s">
        <v>412</v>
      </c>
      <c r="F2256" s="157" t="s">
        <v>407</v>
      </c>
      <c r="G2256" s="158">
        <v>-94.079800000000006</v>
      </c>
      <c r="H2256" s="159">
        <v>-8</v>
      </c>
      <c r="I2256" s="159">
        <v>2</v>
      </c>
      <c r="J2256" s="158">
        <v>30.919799999999999</v>
      </c>
      <c r="K2256" s="157" t="s">
        <v>411</v>
      </c>
    </row>
    <row r="2257" spans="1:11" s="58" customFormat="1" ht="14.85" customHeight="1" x14ac:dyDescent="0.15">
      <c r="A2257" s="154">
        <v>51381</v>
      </c>
      <c r="B2257" s="155">
        <v>51381</v>
      </c>
      <c r="C2257" s="154">
        <v>30</v>
      </c>
      <c r="D2257" s="156" t="s">
        <v>422</v>
      </c>
      <c r="E2257" s="157" t="s">
        <v>412</v>
      </c>
      <c r="F2257" s="157" t="s">
        <v>407</v>
      </c>
      <c r="G2257" s="158">
        <v>-90.652429999999995</v>
      </c>
      <c r="H2257" s="159">
        <v>-8</v>
      </c>
      <c r="I2257" s="159">
        <v>1</v>
      </c>
      <c r="J2257" s="158">
        <v>36.254820000000002</v>
      </c>
      <c r="K2257" s="157" t="s">
        <v>408</v>
      </c>
    </row>
    <row r="2258" spans="1:11" s="58" customFormat="1" ht="14.85" customHeight="1" x14ac:dyDescent="0.15">
      <c r="A2258" s="154">
        <v>51381</v>
      </c>
      <c r="B2258" s="155">
        <v>51381</v>
      </c>
      <c r="C2258" s="154">
        <v>30</v>
      </c>
      <c r="D2258" s="156" t="s">
        <v>422</v>
      </c>
      <c r="E2258" s="157" t="s">
        <v>412</v>
      </c>
      <c r="F2258" s="157" t="s">
        <v>413</v>
      </c>
      <c r="G2258" s="158">
        <v>-12.27875</v>
      </c>
      <c r="H2258" s="159">
        <v>2</v>
      </c>
      <c r="I2258" s="159">
        <v>5</v>
      </c>
      <c r="J2258" s="158">
        <v>1349.81196</v>
      </c>
      <c r="K2258" s="157" t="s">
        <v>408</v>
      </c>
    </row>
    <row r="2259" spans="1:11" s="58" customFormat="1" ht="14.85" customHeight="1" x14ac:dyDescent="0.15">
      <c r="A2259" s="154">
        <v>51381</v>
      </c>
      <c r="B2259" s="155">
        <v>51381</v>
      </c>
      <c r="C2259" s="154">
        <v>30</v>
      </c>
      <c r="D2259" s="156" t="s">
        <v>422</v>
      </c>
      <c r="E2259" s="157" t="s">
        <v>412</v>
      </c>
      <c r="F2259" s="157" t="s">
        <v>414</v>
      </c>
      <c r="G2259" s="158">
        <v>57.086350000000003</v>
      </c>
      <c r="H2259" s="159">
        <v>-9</v>
      </c>
      <c r="I2259" s="159">
        <v>3</v>
      </c>
      <c r="J2259" s="158">
        <v>288.50758000000002</v>
      </c>
      <c r="K2259" s="157" t="s">
        <v>411</v>
      </c>
    </row>
    <row r="2260" spans="1:11" s="58" customFormat="1" ht="14.85" customHeight="1" x14ac:dyDescent="0.15">
      <c r="A2260" s="154">
        <v>51381</v>
      </c>
      <c r="B2260" s="155">
        <v>51381</v>
      </c>
      <c r="C2260" s="154">
        <v>30</v>
      </c>
      <c r="D2260" s="156" t="s">
        <v>422</v>
      </c>
      <c r="E2260" s="157" t="s">
        <v>412</v>
      </c>
      <c r="F2260" s="157" t="s">
        <v>414</v>
      </c>
      <c r="G2260" s="158">
        <v>-28.762090000000001</v>
      </c>
      <c r="H2260" s="159">
        <v>-5</v>
      </c>
      <c r="I2260" s="159">
        <v>1</v>
      </c>
      <c r="J2260" s="158">
        <v>181.98840999999999</v>
      </c>
      <c r="K2260" s="157" t="s">
        <v>408</v>
      </c>
    </row>
    <row r="2261" spans="1:11" s="58" customFormat="1" ht="14.85" customHeight="1" x14ac:dyDescent="0.15">
      <c r="A2261" s="154">
        <v>51381</v>
      </c>
      <c r="B2261" s="155">
        <v>51381</v>
      </c>
      <c r="C2261" s="154">
        <v>30</v>
      </c>
      <c r="D2261" s="156" t="s">
        <v>422</v>
      </c>
      <c r="E2261" s="157" t="s">
        <v>412</v>
      </c>
      <c r="F2261" s="157" t="s">
        <v>415</v>
      </c>
      <c r="G2261" s="158">
        <v>15.96</v>
      </c>
      <c r="H2261" s="159">
        <v>0</v>
      </c>
      <c r="I2261" s="159">
        <v>0</v>
      </c>
      <c r="J2261" s="158">
        <v>16.14</v>
      </c>
      <c r="K2261" s="157" t="s">
        <v>411</v>
      </c>
    </row>
    <row r="2262" spans="1:11" s="58" customFormat="1" ht="14.85" customHeight="1" x14ac:dyDescent="0.15">
      <c r="A2262" s="154">
        <v>51381</v>
      </c>
      <c r="B2262" s="155">
        <v>51381</v>
      </c>
      <c r="C2262" s="154">
        <v>30</v>
      </c>
      <c r="D2262" s="156" t="s">
        <v>422</v>
      </c>
      <c r="E2262" s="157" t="s">
        <v>412</v>
      </c>
      <c r="F2262" s="157" t="s">
        <v>415</v>
      </c>
      <c r="G2262" s="158">
        <v>76.66</v>
      </c>
      <c r="H2262" s="159">
        <v>0</v>
      </c>
      <c r="I2262" s="159">
        <v>0</v>
      </c>
      <c r="J2262" s="158">
        <v>82.62</v>
      </c>
      <c r="K2262" s="157" t="s">
        <v>408</v>
      </c>
    </row>
    <row r="2263" spans="1:11" s="58" customFormat="1" ht="14.85" customHeight="1" x14ac:dyDescent="0.15">
      <c r="A2263" s="154">
        <v>51381</v>
      </c>
      <c r="B2263" s="155">
        <v>51381</v>
      </c>
      <c r="C2263" s="154">
        <v>30</v>
      </c>
      <c r="D2263" s="156" t="s">
        <v>422</v>
      </c>
      <c r="E2263" s="157" t="s">
        <v>412</v>
      </c>
      <c r="F2263" s="157" t="s">
        <v>416</v>
      </c>
      <c r="G2263" s="158">
        <v>21.501609999999999</v>
      </c>
      <c r="H2263" s="159">
        <v>-4</v>
      </c>
      <c r="I2263" s="159">
        <v>0</v>
      </c>
      <c r="J2263" s="158">
        <v>42.437710000000003</v>
      </c>
      <c r="K2263" s="157" t="s">
        <v>411</v>
      </c>
    </row>
    <row r="2264" spans="1:11" s="58" customFormat="1" ht="14.85" customHeight="1" x14ac:dyDescent="0.15">
      <c r="A2264" s="154">
        <v>51381</v>
      </c>
      <c r="B2264" s="155">
        <v>51381</v>
      </c>
      <c r="C2264" s="154">
        <v>30</v>
      </c>
      <c r="D2264" s="156" t="s">
        <v>422</v>
      </c>
      <c r="E2264" s="157" t="s">
        <v>412</v>
      </c>
      <c r="F2264" s="157" t="s">
        <v>416</v>
      </c>
      <c r="G2264" s="158">
        <v>6.6184900000000004</v>
      </c>
      <c r="H2264" s="159">
        <v>-1</v>
      </c>
      <c r="I2264" s="159">
        <v>0</v>
      </c>
      <c r="J2264" s="158">
        <v>27.7422</v>
      </c>
      <c r="K2264" s="157" t="s">
        <v>408</v>
      </c>
    </row>
    <row r="2265" spans="1:11" s="58" customFormat="1" ht="14.85" customHeight="1" x14ac:dyDescent="0.15">
      <c r="A2265" s="154">
        <v>51381</v>
      </c>
      <c r="B2265" s="155">
        <v>51381</v>
      </c>
      <c r="C2265" s="154">
        <v>30</v>
      </c>
      <c r="D2265" s="156" t="s">
        <v>422</v>
      </c>
      <c r="E2265" s="157" t="s">
        <v>417</v>
      </c>
      <c r="F2265" s="157" t="s">
        <v>418</v>
      </c>
      <c r="G2265" s="158">
        <v>57.773229999999998</v>
      </c>
      <c r="H2265" s="159">
        <v>-1</v>
      </c>
      <c r="I2265" s="159">
        <v>2</v>
      </c>
      <c r="J2265" s="158">
        <v>88.719620000000006</v>
      </c>
      <c r="K2265" s="157" t="s">
        <v>411</v>
      </c>
    </row>
    <row r="2266" spans="1:11" s="58" customFormat="1" ht="14.85" customHeight="1" x14ac:dyDescent="0.15">
      <c r="A2266" s="154">
        <v>51381</v>
      </c>
      <c r="B2266" s="155">
        <v>51381</v>
      </c>
      <c r="C2266" s="154">
        <v>30</v>
      </c>
      <c r="D2266" s="156" t="s">
        <v>422</v>
      </c>
      <c r="E2266" s="157" t="s">
        <v>417</v>
      </c>
      <c r="F2266" s="157" t="s">
        <v>418</v>
      </c>
      <c r="G2266" s="158">
        <v>-83.162800000000004</v>
      </c>
      <c r="H2266" s="159">
        <v>-1</v>
      </c>
      <c r="I2266" s="159">
        <v>4</v>
      </c>
      <c r="J2266" s="158">
        <v>220.03459000000001</v>
      </c>
      <c r="K2266" s="157" t="s">
        <v>408</v>
      </c>
    </row>
    <row r="2267" spans="1:11" s="58" customFormat="1" ht="14.85" customHeight="1" x14ac:dyDescent="0.15">
      <c r="A2267" s="154">
        <v>51381</v>
      </c>
      <c r="B2267" s="155">
        <v>51381</v>
      </c>
      <c r="C2267" s="154">
        <v>30</v>
      </c>
      <c r="D2267" s="156" t="s">
        <v>422</v>
      </c>
      <c r="E2267" s="157" t="s">
        <v>417</v>
      </c>
      <c r="F2267" s="157" t="s">
        <v>407</v>
      </c>
      <c r="G2267" s="158">
        <v>-22.501349999999999</v>
      </c>
      <c r="H2267" s="159">
        <v>-3</v>
      </c>
      <c r="I2267" s="159">
        <v>2</v>
      </c>
      <c r="J2267" s="158">
        <v>47.336599999999997</v>
      </c>
      <c r="K2267" s="157" t="s">
        <v>411</v>
      </c>
    </row>
    <row r="2268" spans="1:11" s="58" customFormat="1" ht="14.85" customHeight="1" x14ac:dyDescent="0.15">
      <c r="A2268" s="154">
        <v>51381</v>
      </c>
      <c r="B2268" s="155">
        <v>51381</v>
      </c>
      <c r="C2268" s="154">
        <v>30</v>
      </c>
      <c r="D2268" s="156" t="s">
        <v>422</v>
      </c>
      <c r="E2268" s="157" t="s">
        <v>417</v>
      </c>
      <c r="F2268" s="157" t="s">
        <v>407</v>
      </c>
      <c r="G2268" s="158">
        <v>-74.740549999999999</v>
      </c>
      <c r="H2268" s="159">
        <v>-2</v>
      </c>
      <c r="I2268" s="159">
        <v>0</v>
      </c>
      <c r="J2268" s="158">
        <v>104.4652</v>
      </c>
      <c r="K2268" s="157" t="s">
        <v>408</v>
      </c>
    </row>
    <row r="2269" spans="1:11" s="58" customFormat="1" ht="14.85" customHeight="1" x14ac:dyDescent="0.15">
      <c r="A2269" s="154">
        <v>51381</v>
      </c>
      <c r="B2269" s="155">
        <v>51381</v>
      </c>
      <c r="C2269" s="154">
        <v>30</v>
      </c>
      <c r="D2269" s="156" t="s">
        <v>422</v>
      </c>
      <c r="E2269" s="157" t="s">
        <v>419</v>
      </c>
      <c r="F2269" s="157" t="s">
        <v>414</v>
      </c>
      <c r="G2269" s="158">
        <v>-18.986789999999999</v>
      </c>
      <c r="H2269" s="159">
        <v>-6</v>
      </c>
      <c r="I2269" s="159">
        <v>2</v>
      </c>
      <c r="J2269" s="158">
        <v>580.50355999999999</v>
      </c>
      <c r="K2269" s="157" t="s">
        <v>411</v>
      </c>
    </row>
    <row r="2270" spans="1:11" s="58" customFormat="1" ht="14.85" customHeight="1" x14ac:dyDescent="0.15">
      <c r="A2270" s="154">
        <v>51381</v>
      </c>
      <c r="B2270" s="155">
        <v>51381</v>
      </c>
      <c r="C2270" s="154">
        <v>30</v>
      </c>
      <c r="D2270" s="156" t="s">
        <v>422</v>
      </c>
      <c r="E2270" s="157" t="s">
        <v>419</v>
      </c>
      <c r="F2270" s="157" t="s">
        <v>414</v>
      </c>
      <c r="G2270" s="158">
        <v>-81.851709999999997</v>
      </c>
      <c r="H2270" s="159">
        <v>-2</v>
      </c>
      <c r="I2270" s="159">
        <v>0</v>
      </c>
      <c r="J2270" s="158">
        <v>394.96944000000002</v>
      </c>
      <c r="K2270" s="157" t="s">
        <v>408</v>
      </c>
    </row>
    <row r="2271" spans="1:11" s="58" customFormat="1" ht="14.85" customHeight="1" x14ac:dyDescent="0.15">
      <c r="A2271" s="154">
        <v>51393</v>
      </c>
      <c r="B2271" s="155">
        <v>51393</v>
      </c>
      <c r="C2271" s="154">
        <v>0</v>
      </c>
      <c r="D2271" s="156" t="s">
        <v>409</v>
      </c>
      <c r="E2271" s="157" t="s">
        <v>412</v>
      </c>
      <c r="F2271" s="157" t="s">
        <v>413</v>
      </c>
      <c r="G2271" s="158">
        <v>5.0400000000000002E-3</v>
      </c>
      <c r="H2271" s="159">
        <v>0</v>
      </c>
      <c r="I2271" s="159">
        <v>0</v>
      </c>
      <c r="J2271" s="158">
        <v>5.0400000000000002E-3</v>
      </c>
      <c r="K2271" s="157" t="s">
        <v>408</v>
      </c>
    </row>
    <row r="2272" spans="1:11" s="58" customFormat="1" ht="14.85" customHeight="1" x14ac:dyDescent="0.15">
      <c r="A2272" s="154">
        <v>54161</v>
      </c>
      <c r="B2272" s="155">
        <v>54161</v>
      </c>
      <c r="C2272" s="154">
        <v>110</v>
      </c>
      <c r="D2272" s="156" t="s">
        <v>387</v>
      </c>
      <c r="E2272" s="157" t="s">
        <v>412</v>
      </c>
      <c r="F2272" s="157" t="s">
        <v>407</v>
      </c>
      <c r="G2272" s="158">
        <v>2.5</v>
      </c>
      <c r="H2272" s="159">
        <v>0</v>
      </c>
      <c r="I2272" s="159">
        <v>0</v>
      </c>
      <c r="J2272" s="158">
        <v>2.5</v>
      </c>
      <c r="K2272" s="157" t="s">
        <v>411</v>
      </c>
    </row>
    <row r="2273" spans="1:11" s="58" customFormat="1" ht="14.85" customHeight="1" x14ac:dyDescent="0.15">
      <c r="A2273" s="154">
        <v>54161</v>
      </c>
      <c r="B2273" s="155">
        <v>54161</v>
      </c>
      <c r="C2273" s="154">
        <v>110</v>
      </c>
      <c r="D2273" s="156" t="s">
        <v>387</v>
      </c>
      <c r="E2273" s="157" t="s">
        <v>412</v>
      </c>
      <c r="F2273" s="157" t="s">
        <v>407</v>
      </c>
      <c r="G2273" s="158">
        <v>4.5892999999999997</v>
      </c>
      <c r="H2273" s="159">
        <v>-2</v>
      </c>
      <c r="I2273" s="159">
        <v>0</v>
      </c>
      <c r="J2273" s="158">
        <v>5.7630299999999997</v>
      </c>
      <c r="K2273" s="157" t="s">
        <v>408</v>
      </c>
    </row>
    <row r="2274" spans="1:11" s="58" customFormat="1" ht="14.85" customHeight="1" x14ac:dyDescent="0.15">
      <c r="A2274" s="154">
        <v>54161</v>
      </c>
      <c r="B2274" s="155">
        <v>54161</v>
      </c>
      <c r="C2274" s="154">
        <v>110</v>
      </c>
      <c r="D2274" s="156" t="s">
        <v>387</v>
      </c>
      <c r="E2274" s="157" t="s">
        <v>412</v>
      </c>
      <c r="F2274" s="157" t="s">
        <v>413</v>
      </c>
      <c r="G2274" s="158">
        <v>4.9082600000000003</v>
      </c>
      <c r="H2274" s="159">
        <v>2</v>
      </c>
      <c r="I2274" s="159">
        <v>2</v>
      </c>
      <c r="J2274" s="158">
        <v>65.935239999999993</v>
      </c>
      <c r="K2274" s="157" t="s">
        <v>408</v>
      </c>
    </row>
    <row r="2275" spans="1:11" s="58" customFormat="1" ht="14.85" customHeight="1" x14ac:dyDescent="0.15">
      <c r="A2275" s="154">
        <v>54161</v>
      </c>
      <c r="B2275" s="155">
        <v>54161</v>
      </c>
      <c r="C2275" s="154">
        <v>110</v>
      </c>
      <c r="D2275" s="156" t="s">
        <v>387</v>
      </c>
      <c r="E2275" s="157" t="s">
        <v>412</v>
      </c>
      <c r="F2275" s="157" t="s">
        <v>414</v>
      </c>
      <c r="G2275" s="158">
        <v>-1.4948300000000001</v>
      </c>
      <c r="H2275" s="159">
        <v>-2</v>
      </c>
      <c r="I2275" s="159">
        <v>2</v>
      </c>
      <c r="J2275" s="158">
        <v>17.999459999999999</v>
      </c>
      <c r="K2275" s="157" t="s">
        <v>411</v>
      </c>
    </row>
    <row r="2276" spans="1:11" s="58" customFormat="1" ht="14.85" customHeight="1" x14ac:dyDescent="0.15">
      <c r="A2276" s="154">
        <v>54161</v>
      </c>
      <c r="B2276" s="155">
        <v>54161</v>
      </c>
      <c r="C2276" s="154">
        <v>110</v>
      </c>
      <c r="D2276" s="156" t="s">
        <v>387</v>
      </c>
      <c r="E2276" s="157" t="s">
        <v>412</v>
      </c>
      <c r="F2276" s="157" t="s">
        <v>414</v>
      </c>
      <c r="G2276" s="158">
        <v>-3.6230099999999998</v>
      </c>
      <c r="H2276" s="159">
        <v>-1</v>
      </c>
      <c r="I2276" s="159">
        <v>0</v>
      </c>
      <c r="J2276" s="158">
        <v>35.09883</v>
      </c>
      <c r="K2276" s="157" t="s">
        <v>408</v>
      </c>
    </row>
    <row r="2277" spans="1:11" s="58" customFormat="1" ht="14.85" customHeight="1" x14ac:dyDescent="0.15">
      <c r="A2277" s="154">
        <v>54161</v>
      </c>
      <c r="B2277" s="155">
        <v>54161</v>
      </c>
      <c r="C2277" s="154">
        <v>110</v>
      </c>
      <c r="D2277" s="156" t="s">
        <v>387</v>
      </c>
      <c r="E2277" s="157" t="s">
        <v>412</v>
      </c>
      <c r="F2277" s="157" t="s">
        <v>415</v>
      </c>
      <c r="G2277" s="158">
        <v>5.18</v>
      </c>
      <c r="H2277" s="159">
        <v>0</v>
      </c>
      <c r="I2277" s="159">
        <v>0</v>
      </c>
      <c r="J2277" s="158">
        <v>5.18</v>
      </c>
      <c r="K2277" s="157" t="s">
        <v>411</v>
      </c>
    </row>
    <row r="2278" spans="1:11" s="58" customFormat="1" ht="14.85" customHeight="1" x14ac:dyDescent="0.15">
      <c r="A2278" s="154">
        <v>54161</v>
      </c>
      <c r="B2278" s="155">
        <v>54161</v>
      </c>
      <c r="C2278" s="154">
        <v>110</v>
      </c>
      <c r="D2278" s="156" t="s">
        <v>387</v>
      </c>
      <c r="E2278" s="157" t="s">
        <v>412</v>
      </c>
      <c r="F2278" s="157" t="s">
        <v>415</v>
      </c>
      <c r="G2278" s="158">
        <v>0.22</v>
      </c>
      <c r="H2278" s="159">
        <v>0</v>
      </c>
      <c r="I2278" s="159">
        <v>0</v>
      </c>
      <c r="J2278" s="158">
        <v>0.22</v>
      </c>
      <c r="K2278" s="157" t="s">
        <v>408</v>
      </c>
    </row>
    <row r="2279" spans="1:11" s="58" customFormat="1" ht="14.85" customHeight="1" x14ac:dyDescent="0.15">
      <c r="A2279" s="154">
        <v>54161</v>
      </c>
      <c r="B2279" s="155">
        <v>54161</v>
      </c>
      <c r="C2279" s="154">
        <v>110</v>
      </c>
      <c r="D2279" s="156" t="s">
        <v>387</v>
      </c>
      <c r="E2279" s="157" t="s">
        <v>412</v>
      </c>
      <c r="F2279" s="157" t="s">
        <v>416</v>
      </c>
      <c r="G2279" s="158">
        <v>15.11</v>
      </c>
      <c r="H2279" s="159">
        <v>0</v>
      </c>
      <c r="I2279" s="159">
        <v>0</v>
      </c>
      <c r="J2279" s="158">
        <v>15.11</v>
      </c>
      <c r="K2279" s="157" t="s">
        <v>411</v>
      </c>
    </row>
    <row r="2280" spans="1:11" s="58" customFormat="1" ht="14.85" customHeight="1" x14ac:dyDescent="0.15">
      <c r="A2280" s="154">
        <v>54161</v>
      </c>
      <c r="B2280" s="155">
        <v>54161</v>
      </c>
      <c r="C2280" s="154">
        <v>110</v>
      </c>
      <c r="D2280" s="156" t="s">
        <v>387</v>
      </c>
      <c r="E2280" s="157" t="s">
        <v>412</v>
      </c>
      <c r="F2280" s="157" t="s">
        <v>416</v>
      </c>
      <c r="G2280" s="158">
        <v>1.8137300000000001</v>
      </c>
      <c r="H2280" s="159">
        <v>0</v>
      </c>
      <c r="I2280" s="159">
        <v>0</v>
      </c>
      <c r="J2280" s="158">
        <v>1.8137300000000001</v>
      </c>
      <c r="K2280" s="157" t="s">
        <v>408</v>
      </c>
    </row>
    <row r="2281" spans="1:11" s="58" customFormat="1" ht="14.85" customHeight="1" x14ac:dyDescent="0.15">
      <c r="A2281" s="154">
        <v>54161</v>
      </c>
      <c r="B2281" s="155">
        <v>54161</v>
      </c>
      <c r="C2281" s="154">
        <v>110</v>
      </c>
      <c r="D2281" s="156" t="s">
        <v>387</v>
      </c>
      <c r="E2281" s="157" t="s">
        <v>417</v>
      </c>
      <c r="F2281" s="157" t="s">
        <v>418</v>
      </c>
      <c r="G2281" s="158">
        <v>1.8</v>
      </c>
      <c r="H2281" s="159">
        <v>0</v>
      </c>
      <c r="I2281" s="159">
        <v>0</v>
      </c>
      <c r="J2281" s="158">
        <v>1.8</v>
      </c>
      <c r="K2281" s="157" t="s">
        <v>411</v>
      </c>
    </row>
    <row r="2282" spans="1:11" s="58" customFormat="1" ht="14.85" customHeight="1" x14ac:dyDescent="0.15">
      <c r="A2282" s="154">
        <v>54161</v>
      </c>
      <c r="B2282" s="155">
        <v>54161</v>
      </c>
      <c r="C2282" s="154">
        <v>110</v>
      </c>
      <c r="D2282" s="156" t="s">
        <v>387</v>
      </c>
      <c r="E2282" s="157" t="s">
        <v>417</v>
      </c>
      <c r="F2282" s="157" t="s">
        <v>418</v>
      </c>
      <c r="G2282" s="158">
        <v>-38.24</v>
      </c>
      <c r="H2282" s="159">
        <v>0</v>
      </c>
      <c r="I2282" s="159">
        <v>0</v>
      </c>
      <c r="J2282" s="158">
        <v>0.36</v>
      </c>
      <c r="K2282" s="157" t="s">
        <v>408</v>
      </c>
    </row>
    <row r="2283" spans="1:11" s="58" customFormat="1" ht="14.85" customHeight="1" x14ac:dyDescent="0.15">
      <c r="A2283" s="154">
        <v>54161</v>
      </c>
      <c r="B2283" s="155">
        <v>54161</v>
      </c>
      <c r="C2283" s="154">
        <v>110</v>
      </c>
      <c r="D2283" s="156" t="s">
        <v>387</v>
      </c>
      <c r="E2283" s="157" t="s">
        <v>417</v>
      </c>
      <c r="F2283" s="157" t="s">
        <v>407</v>
      </c>
      <c r="G2283" s="158">
        <v>0.01</v>
      </c>
      <c r="H2283" s="159">
        <v>0</v>
      </c>
      <c r="I2283" s="159">
        <v>0</v>
      </c>
      <c r="J2283" s="158">
        <v>0.03</v>
      </c>
      <c r="K2283" s="157" t="s">
        <v>411</v>
      </c>
    </row>
    <row r="2284" spans="1:11" s="58" customFormat="1" ht="14.85" customHeight="1" x14ac:dyDescent="0.15">
      <c r="A2284" s="154">
        <v>54161</v>
      </c>
      <c r="B2284" s="155">
        <v>54161</v>
      </c>
      <c r="C2284" s="154">
        <v>110</v>
      </c>
      <c r="D2284" s="156" t="s">
        <v>387</v>
      </c>
      <c r="E2284" s="157" t="s">
        <v>417</v>
      </c>
      <c r="F2284" s="157" t="s">
        <v>407</v>
      </c>
      <c r="G2284" s="158">
        <v>3.0999999999999999E-3</v>
      </c>
      <c r="H2284" s="159">
        <v>0</v>
      </c>
      <c r="I2284" s="159">
        <v>0</v>
      </c>
      <c r="J2284" s="158">
        <v>0.16309999999999999</v>
      </c>
      <c r="K2284" s="157" t="s">
        <v>408</v>
      </c>
    </row>
    <row r="2285" spans="1:11" s="58" customFormat="1" ht="14.85" customHeight="1" x14ac:dyDescent="0.15">
      <c r="A2285" s="154">
        <v>54161</v>
      </c>
      <c r="B2285" s="155">
        <v>54161</v>
      </c>
      <c r="C2285" s="154">
        <v>110</v>
      </c>
      <c r="D2285" s="156" t="s">
        <v>387</v>
      </c>
      <c r="E2285" s="157" t="s">
        <v>419</v>
      </c>
      <c r="F2285" s="157" t="s">
        <v>414</v>
      </c>
      <c r="G2285" s="158">
        <v>-5.5460700000000003</v>
      </c>
      <c r="H2285" s="159">
        <v>0</v>
      </c>
      <c r="I2285" s="159">
        <v>0</v>
      </c>
      <c r="J2285" s="158">
        <v>20.954930000000001</v>
      </c>
      <c r="K2285" s="157" t="s">
        <v>411</v>
      </c>
    </row>
    <row r="2286" spans="1:11" s="58" customFormat="1" ht="14.85" customHeight="1" x14ac:dyDescent="0.15">
      <c r="A2286" s="154">
        <v>54161</v>
      </c>
      <c r="B2286" s="155">
        <v>54161</v>
      </c>
      <c r="C2286" s="154">
        <v>110</v>
      </c>
      <c r="D2286" s="156" t="s">
        <v>387</v>
      </c>
      <c r="E2286" s="157" t="s">
        <v>419</v>
      </c>
      <c r="F2286" s="157" t="s">
        <v>414</v>
      </c>
      <c r="G2286" s="158">
        <v>-20.507930000000002</v>
      </c>
      <c r="H2286" s="159">
        <v>0</v>
      </c>
      <c r="I2286" s="159">
        <v>0</v>
      </c>
      <c r="J2286" s="158">
        <v>40.372959999999999</v>
      </c>
      <c r="K2286" s="157" t="s">
        <v>408</v>
      </c>
    </row>
    <row r="2287" spans="1:11" s="58" customFormat="1" ht="14.85" customHeight="1" x14ac:dyDescent="0.15">
      <c r="A2287" s="154">
        <v>54171</v>
      </c>
      <c r="B2287" s="155">
        <v>54171</v>
      </c>
      <c r="C2287" s="154">
        <v>110</v>
      </c>
      <c r="D2287" s="156" t="s">
        <v>387</v>
      </c>
      <c r="E2287" s="157" t="s">
        <v>412</v>
      </c>
      <c r="F2287" s="157" t="s">
        <v>407</v>
      </c>
      <c r="G2287" s="158">
        <v>-0.58709</v>
      </c>
      <c r="H2287" s="159">
        <v>-4</v>
      </c>
      <c r="I2287" s="159">
        <v>0</v>
      </c>
      <c r="J2287" s="158">
        <v>2.4369999999999999E-2</v>
      </c>
      <c r="K2287" s="157" t="s">
        <v>411</v>
      </c>
    </row>
    <row r="2288" spans="1:11" s="58" customFormat="1" ht="14.85" customHeight="1" x14ac:dyDescent="0.15">
      <c r="A2288" s="154">
        <v>54171</v>
      </c>
      <c r="B2288" s="155">
        <v>54171</v>
      </c>
      <c r="C2288" s="154">
        <v>110</v>
      </c>
      <c r="D2288" s="156" t="s">
        <v>387</v>
      </c>
      <c r="E2288" s="157" t="s">
        <v>412</v>
      </c>
      <c r="F2288" s="157" t="s">
        <v>407</v>
      </c>
      <c r="G2288" s="158">
        <v>-15.404339999999999</v>
      </c>
      <c r="H2288" s="159">
        <v>0</v>
      </c>
      <c r="I2288" s="159">
        <v>0</v>
      </c>
      <c r="J2288" s="158">
        <v>15.01566</v>
      </c>
      <c r="K2288" s="157" t="s">
        <v>408</v>
      </c>
    </row>
    <row r="2289" spans="1:11" s="58" customFormat="1" ht="14.85" customHeight="1" x14ac:dyDescent="0.15">
      <c r="A2289" s="154">
        <v>54171</v>
      </c>
      <c r="B2289" s="155">
        <v>54171</v>
      </c>
      <c r="C2289" s="154">
        <v>110</v>
      </c>
      <c r="D2289" s="156" t="s">
        <v>387</v>
      </c>
      <c r="E2289" s="157" t="s">
        <v>412</v>
      </c>
      <c r="F2289" s="157" t="s">
        <v>413</v>
      </c>
      <c r="G2289" s="158">
        <v>23.23817</v>
      </c>
      <c r="H2289" s="159">
        <v>2</v>
      </c>
      <c r="I2289" s="159">
        <v>2</v>
      </c>
      <c r="J2289" s="158">
        <v>76.475170000000006</v>
      </c>
      <c r="K2289" s="157" t="s">
        <v>408</v>
      </c>
    </row>
    <row r="2290" spans="1:11" s="58" customFormat="1" ht="14.85" customHeight="1" x14ac:dyDescent="0.15">
      <c r="A2290" s="154">
        <v>54171</v>
      </c>
      <c r="B2290" s="155">
        <v>54171</v>
      </c>
      <c r="C2290" s="154">
        <v>110</v>
      </c>
      <c r="D2290" s="156" t="s">
        <v>387</v>
      </c>
      <c r="E2290" s="157" t="s">
        <v>412</v>
      </c>
      <c r="F2290" s="157" t="s">
        <v>414</v>
      </c>
      <c r="G2290" s="158">
        <v>11.978120000000001</v>
      </c>
      <c r="H2290" s="159">
        <v>5</v>
      </c>
      <c r="I2290" s="159">
        <v>6</v>
      </c>
      <c r="J2290" s="158">
        <v>34.225999999999999</v>
      </c>
      <c r="K2290" s="157" t="s">
        <v>411</v>
      </c>
    </row>
    <row r="2291" spans="1:11" s="58" customFormat="1" ht="14.85" customHeight="1" x14ac:dyDescent="0.15">
      <c r="A2291" s="154">
        <v>54171</v>
      </c>
      <c r="B2291" s="155">
        <v>54171</v>
      </c>
      <c r="C2291" s="154">
        <v>110</v>
      </c>
      <c r="D2291" s="156" t="s">
        <v>387</v>
      </c>
      <c r="E2291" s="157" t="s">
        <v>412</v>
      </c>
      <c r="F2291" s="157" t="s">
        <v>414</v>
      </c>
      <c r="G2291" s="158">
        <v>-5.17354</v>
      </c>
      <c r="H2291" s="159">
        <v>-1</v>
      </c>
      <c r="I2291" s="159">
        <v>1</v>
      </c>
      <c r="J2291" s="158">
        <v>70.111320000000006</v>
      </c>
      <c r="K2291" s="157" t="s">
        <v>408</v>
      </c>
    </row>
    <row r="2292" spans="1:11" s="58" customFormat="1" ht="14.85" customHeight="1" x14ac:dyDescent="0.15">
      <c r="A2292" s="154">
        <v>54171</v>
      </c>
      <c r="B2292" s="155">
        <v>54171</v>
      </c>
      <c r="C2292" s="154">
        <v>110</v>
      </c>
      <c r="D2292" s="156" t="s">
        <v>387</v>
      </c>
      <c r="E2292" s="157" t="s">
        <v>412</v>
      </c>
      <c r="F2292" s="157" t="s">
        <v>415</v>
      </c>
      <c r="G2292" s="158">
        <v>-11.88</v>
      </c>
      <c r="H2292" s="159">
        <v>0</v>
      </c>
      <c r="I2292" s="159">
        <v>0</v>
      </c>
      <c r="J2292" s="158">
        <v>0.42</v>
      </c>
      <c r="K2292" s="157" t="s">
        <v>411</v>
      </c>
    </row>
    <row r="2293" spans="1:11" s="58" customFormat="1" ht="14.85" customHeight="1" x14ac:dyDescent="0.15">
      <c r="A2293" s="154">
        <v>54171</v>
      </c>
      <c r="B2293" s="155">
        <v>54171</v>
      </c>
      <c r="C2293" s="154">
        <v>110</v>
      </c>
      <c r="D2293" s="156" t="s">
        <v>387</v>
      </c>
      <c r="E2293" s="157" t="s">
        <v>412</v>
      </c>
      <c r="F2293" s="157" t="s">
        <v>415</v>
      </c>
      <c r="G2293" s="158">
        <v>0.22</v>
      </c>
      <c r="H2293" s="159">
        <v>0</v>
      </c>
      <c r="I2293" s="159">
        <v>0</v>
      </c>
      <c r="J2293" s="158">
        <v>0.28000000000000003</v>
      </c>
      <c r="K2293" s="157" t="s">
        <v>408</v>
      </c>
    </row>
    <row r="2294" spans="1:11" s="58" customFormat="1" ht="14.85" customHeight="1" x14ac:dyDescent="0.15">
      <c r="A2294" s="154">
        <v>54171</v>
      </c>
      <c r="B2294" s="155">
        <v>54171</v>
      </c>
      <c r="C2294" s="154">
        <v>110</v>
      </c>
      <c r="D2294" s="156" t="s">
        <v>387</v>
      </c>
      <c r="E2294" s="157" t="s">
        <v>412</v>
      </c>
      <c r="F2294" s="157" t="s">
        <v>416</v>
      </c>
      <c r="G2294" s="158">
        <v>9.0352599999999992</v>
      </c>
      <c r="H2294" s="159">
        <v>0</v>
      </c>
      <c r="I2294" s="159">
        <v>0</v>
      </c>
      <c r="J2294" s="158">
        <v>9.0352599999999992</v>
      </c>
      <c r="K2294" s="157" t="s">
        <v>411</v>
      </c>
    </row>
    <row r="2295" spans="1:11" s="58" customFormat="1" ht="14.85" customHeight="1" x14ac:dyDescent="0.15">
      <c r="A2295" s="154">
        <v>54171</v>
      </c>
      <c r="B2295" s="155">
        <v>54171</v>
      </c>
      <c r="C2295" s="154">
        <v>110</v>
      </c>
      <c r="D2295" s="156" t="s">
        <v>387</v>
      </c>
      <c r="E2295" s="157" t="s">
        <v>412</v>
      </c>
      <c r="F2295" s="157" t="s">
        <v>416</v>
      </c>
      <c r="G2295" s="158">
        <v>2.2599999999999998</v>
      </c>
      <c r="H2295" s="159">
        <v>0</v>
      </c>
      <c r="I2295" s="159">
        <v>0</v>
      </c>
      <c r="J2295" s="158">
        <v>2.2599999999999998</v>
      </c>
      <c r="K2295" s="157" t="s">
        <v>408</v>
      </c>
    </row>
    <row r="2296" spans="1:11" s="58" customFormat="1" ht="14.85" customHeight="1" x14ac:dyDescent="0.15">
      <c r="A2296" s="154">
        <v>54171</v>
      </c>
      <c r="B2296" s="155">
        <v>54171</v>
      </c>
      <c r="C2296" s="154">
        <v>110</v>
      </c>
      <c r="D2296" s="156" t="s">
        <v>387</v>
      </c>
      <c r="E2296" s="157" t="s">
        <v>417</v>
      </c>
      <c r="F2296" s="157" t="s">
        <v>418</v>
      </c>
      <c r="G2296" s="158">
        <v>-11.13635</v>
      </c>
      <c r="H2296" s="159">
        <v>-2</v>
      </c>
      <c r="I2296" s="159">
        <v>0</v>
      </c>
      <c r="J2296" s="158">
        <v>0.90180000000000005</v>
      </c>
      <c r="K2296" s="157" t="s">
        <v>411</v>
      </c>
    </row>
    <row r="2297" spans="1:11" s="58" customFormat="1" ht="14.85" customHeight="1" x14ac:dyDescent="0.15">
      <c r="A2297" s="154">
        <v>54171</v>
      </c>
      <c r="B2297" s="155">
        <v>54171</v>
      </c>
      <c r="C2297" s="154">
        <v>110</v>
      </c>
      <c r="D2297" s="156" t="s">
        <v>387</v>
      </c>
      <c r="E2297" s="157" t="s">
        <v>417</v>
      </c>
      <c r="F2297" s="157" t="s">
        <v>418</v>
      </c>
      <c r="G2297" s="158">
        <v>6.6207799999999999</v>
      </c>
      <c r="H2297" s="159">
        <v>0</v>
      </c>
      <c r="I2297" s="159">
        <v>0</v>
      </c>
      <c r="J2297" s="158">
        <v>6.6207799999999999</v>
      </c>
      <c r="K2297" s="157" t="s">
        <v>408</v>
      </c>
    </row>
    <row r="2298" spans="1:11" s="58" customFormat="1" ht="14.85" customHeight="1" x14ac:dyDescent="0.15">
      <c r="A2298" s="154">
        <v>54171</v>
      </c>
      <c r="B2298" s="155">
        <v>54171</v>
      </c>
      <c r="C2298" s="154">
        <v>110</v>
      </c>
      <c r="D2298" s="156" t="s">
        <v>387</v>
      </c>
      <c r="E2298" s="157" t="s">
        <v>417</v>
      </c>
      <c r="F2298" s="157" t="s">
        <v>407</v>
      </c>
      <c r="G2298" s="158">
        <v>-1.472E-2</v>
      </c>
      <c r="H2298" s="159">
        <v>-1</v>
      </c>
      <c r="I2298" s="159">
        <v>0</v>
      </c>
      <c r="J2298" s="158">
        <v>8.5279999999999995E-2</v>
      </c>
      <c r="K2298" s="157" t="s">
        <v>411</v>
      </c>
    </row>
    <row r="2299" spans="1:11" s="58" customFormat="1" ht="14.85" customHeight="1" x14ac:dyDescent="0.15">
      <c r="A2299" s="154">
        <v>54171</v>
      </c>
      <c r="B2299" s="155">
        <v>54171</v>
      </c>
      <c r="C2299" s="154">
        <v>110</v>
      </c>
      <c r="D2299" s="156" t="s">
        <v>387</v>
      </c>
      <c r="E2299" s="157" t="s">
        <v>417</v>
      </c>
      <c r="F2299" s="157" t="s">
        <v>407</v>
      </c>
      <c r="G2299" s="158">
        <v>8.7520000000000001E-2</v>
      </c>
      <c r="H2299" s="159">
        <v>0</v>
      </c>
      <c r="I2299" s="159">
        <v>0</v>
      </c>
      <c r="J2299" s="158">
        <v>0.36752000000000001</v>
      </c>
      <c r="K2299" s="157" t="s">
        <v>408</v>
      </c>
    </row>
    <row r="2300" spans="1:11" s="58" customFormat="1" ht="14.85" customHeight="1" x14ac:dyDescent="0.15">
      <c r="A2300" s="154">
        <v>54171</v>
      </c>
      <c r="B2300" s="155">
        <v>54171</v>
      </c>
      <c r="C2300" s="154">
        <v>110</v>
      </c>
      <c r="D2300" s="156" t="s">
        <v>387</v>
      </c>
      <c r="E2300" s="157" t="s">
        <v>419</v>
      </c>
      <c r="F2300" s="157" t="s">
        <v>414</v>
      </c>
      <c r="G2300" s="158">
        <v>4.4497400000000003</v>
      </c>
      <c r="H2300" s="159">
        <v>-1</v>
      </c>
      <c r="I2300" s="159">
        <v>0</v>
      </c>
      <c r="J2300" s="158">
        <v>62.158369999999998</v>
      </c>
      <c r="K2300" s="157" t="s">
        <v>411</v>
      </c>
    </row>
    <row r="2301" spans="1:11" s="58" customFormat="1" ht="14.85" customHeight="1" x14ac:dyDescent="0.15">
      <c r="A2301" s="154">
        <v>54171</v>
      </c>
      <c r="B2301" s="155">
        <v>54171</v>
      </c>
      <c r="C2301" s="154">
        <v>110</v>
      </c>
      <c r="D2301" s="156" t="s">
        <v>387</v>
      </c>
      <c r="E2301" s="157" t="s">
        <v>419</v>
      </c>
      <c r="F2301" s="157" t="s">
        <v>414</v>
      </c>
      <c r="G2301" s="158">
        <v>13.769299999999999</v>
      </c>
      <c r="H2301" s="159">
        <v>0</v>
      </c>
      <c r="I2301" s="159">
        <v>0</v>
      </c>
      <c r="J2301" s="158">
        <v>79.103080000000006</v>
      </c>
      <c r="K2301" s="157" t="s">
        <v>408</v>
      </c>
    </row>
    <row r="2302" spans="1:11" s="58" customFormat="1" ht="14.85" customHeight="1" x14ac:dyDescent="0.15">
      <c r="A2302" s="154">
        <v>54355</v>
      </c>
      <c r="B2302" s="155">
        <v>54355</v>
      </c>
      <c r="C2302" s="154">
        <v>110</v>
      </c>
      <c r="D2302" s="156" t="s">
        <v>387</v>
      </c>
      <c r="E2302" s="157" t="s">
        <v>412</v>
      </c>
      <c r="F2302" s="157" t="s">
        <v>407</v>
      </c>
      <c r="G2302" s="158">
        <v>0.83997999999999995</v>
      </c>
      <c r="H2302" s="159">
        <v>1</v>
      </c>
      <c r="I2302" s="159">
        <v>1</v>
      </c>
      <c r="J2302" s="158">
        <v>10.827059999999999</v>
      </c>
      <c r="K2302" s="157" t="s">
        <v>411</v>
      </c>
    </row>
    <row r="2303" spans="1:11" s="58" customFormat="1" ht="14.85" customHeight="1" x14ac:dyDescent="0.15">
      <c r="A2303" s="154">
        <v>54355</v>
      </c>
      <c r="B2303" s="155">
        <v>54355</v>
      </c>
      <c r="C2303" s="154">
        <v>110</v>
      </c>
      <c r="D2303" s="156" t="s">
        <v>387</v>
      </c>
      <c r="E2303" s="157" t="s">
        <v>412</v>
      </c>
      <c r="F2303" s="157" t="s">
        <v>407</v>
      </c>
      <c r="G2303" s="158">
        <v>4.7971599999999999</v>
      </c>
      <c r="H2303" s="159">
        <v>0</v>
      </c>
      <c r="I2303" s="159">
        <v>2</v>
      </c>
      <c r="J2303" s="158">
        <v>19.21998</v>
      </c>
      <c r="K2303" s="157" t="s">
        <v>408</v>
      </c>
    </row>
    <row r="2304" spans="1:11" s="58" customFormat="1" ht="14.85" customHeight="1" x14ac:dyDescent="0.15">
      <c r="A2304" s="154">
        <v>54355</v>
      </c>
      <c r="B2304" s="155">
        <v>54355</v>
      </c>
      <c r="C2304" s="154">
        <v>110</v>
      </c>
      <c r="D2304" s="156" t="s">
        <v>387</v>
      </c>
      <c r="E2304" s="157" t="s">
        <v>412</v>
      </c>
      <c r="F2304" s="157" t="s">
        <v>413</v>
      </c>
      <c r="G2304" s="158">
        <v>12.66269</v>
      </c>
      <c r="H2304" s="159">
        <v>5</v>
      </c>
      <c r="I2304" s="159">
        <v>9</v>
      </c>
      <c r="J2304" s="158">
        <v>250.90728999999999</v>
      </c>
      <c r="K2304" s="157" t="s">
        <v>408</v>
      </c>
    </row>
    <row r="2305" spans="1:11" s="58" customFormat="1" ht="14.85" customHeight="1" x14ac:dyDescent="0.15">
      <c r="A2305" s="154">
        <v>54355</v>
      </c>
      <c r="B2305" s="155">
        <v>54355</v>
      </c>
      <c r="C2305" s="154">
        <v>110</v>
      </c>
      <c r="D2305" s="156" t="s">
        <v>387</v>
      </c>
      <c r="E2305" s="157" t="s">
        <v>412</v>
      </c>
      <c r="F2305" s="157" t="s">
        <v>414</v>
      </c>
      <c r="G2305" s="158">
        <v>14.58446</v>
      </c>
      <c r="H2305" s="159">
        <v>1</v>
      </c>
      <c r="I2305" s="159">
        <v>1</v>
      </c>
      <c r="J2305" s="158">
        <v>60.22016</v>
      </c>
      <c r="K2305" s="157" t="s">
        <v>411</v>
      </c>
    </row>
    <row r="2306" spans="1:11" s="58" customFormat="1" ht="14.85" customHeight="1" x14ac:dyDescent="0.15">
      <c r="A2306" s="154">
        <v>54355</v>
      </c>
      <c r="B2306" s="155">
        <v>54355</v>
      </c>
      <c r="C2306" s="154">
        <v>110</v>
      </c>
      <c r="D2306" s="156" t="s">
        <v>387</v>
      </c>
      <c r="E2306" s="157" t="s">
        <v>412</v>
      </c>
      <c r="F2306" s="157" t="s">
        <v>414</v>
      </c>
      <c r="G2306" s="158">
        <v>173.05304000000001</v>
      </c>
      <c r="H2306" s="159">
        <v>-3</v>
      </c>
      <c r="I2306" s="159">
        <v>2</v>
      </c>
      <c r="J2306" s="158">
        <v>213.76232999999999</v>
      </c>
      <c r="K2306" s="157" t="s">
        <v>408</v>
      </c>
    </row>
    <row r="2307" spans="1:11" s="58" customFormat="1" ht="14.85" customHeight="1" x14ac:dyDescent="0.15">
      <c r="A2307" s="154">
        <v>54355</v>
      </c>
      <c r="B2307" s="155">
        <v>54355</v>
      </c>
      <c r="C2307" s="154">
        <v>110</v>
      </c>
      <c r="D2307" s="156" t="s">
        <v>387</v>
      </c>
      <c r="E2307" s="157" t="s">
        <v>412</v>
      </c>
      <c r="F2307" s="157" t="s">
        <v>415</v>
      </c>
      <c r="G2307" s="158">
        <v>4.8</v>
      </c>
      <c r="H2307" s="159">
        <v>0</v>
      </c>
      <c r="I2307" s="159">
        <v>0</v>
      </c>
      <c r="J2307" s="158">
        <v>5</v>
      </c>
      <c r="K2307" s="157" t="s">
        <v>411</v>
      </c>
    </row>
    <row r="2308" spans="1:11" s="58" customFormat="1" ht="14.85" customHeight="1" x14ac:dyDescent="0.15">
      <c r="A2308" s="154">
        <v>54355</v>
      </c>
      <c r="B2308" s="155">
        <v>54355</v>
      </c>
      <c r="C2308" s="154">
        <v>110</v>
      </c>
      <c r="D2308" s="156" t="s">
        <v>387</v>
      </c>
      <c r="E2308" s="157" t="s">
        <v>412</v>
      </c>
      <c r="F2308" s="157" t="s">
        <v>415</v>
      </c>
      <c r="G2308" s="158">
        <v>2.5</v>
      </c>
      <c r="H2308" s="159">
        <v>0</v>
      </c>
      <c r="I2308" s="159">
        <v>0</v>
      </c>
      <c r="J2308" s="158">
        <v>2.68</v>
      </c>
      <c r="K2308" s="157" t="s">
        <v>408</v>
      </c>
    </row>
    <row r="2309" spans="1:11" s="58" customFormat="1" ht="14.85" customHeight="1" x14ac:dyDescent="0.15">
      <c r="A2309" s="154">
        <v>54355</v>
      </c>
      <c r="B2309" s="155">
        <v>54355</v>
      </c>
      <c r="C2309" s="154">
        <v>110</v>
      </c>
      <c r="D2309" s="156" t="s">
        <v>387</v>
      </c>
      <c r="E2309" s="157" t="s">
        <v>412</v>
      </c>
      <c r="F2309" s="157" t="s">
        <v>416</v>
      </c>
      <c r="G2309" s="158">
        <v>-14.4101</v>
      </c>
      <c r="H2309" s="159">
        <v>-1</v>
      </c>
      <c r="I2309" s="159">
        <v>1</v>
      </c>
      <c r="J2309" s="158">
        <v>19.915299999999998</v>
      </c>
      <c r="K2309" s="157" t="s">
        <v>411</v>
      </c>
    </row>
    <row r="2310" spans="1:11" s="58" customFormat="1" ht="14.85" customHeight="1" x14ac:dyDescent="0.15">
      <c r="A2310" s="154">
        <v>54355</v>
      </c>
      <c r="B2310" s="155">
        <v>54355</v>
      </c>
      <c r="C2310" s="154">
        <v>110</v>
      </c>
      <c r="D2310" s="156" t="s">
        <v>387</v>
      </c>
      <c r="E2310" s="157" t="s">
        <v>412</v>
      </c>
      <c r="F2310" s="157" t="s">
        <v>416</v>
      </c>
      <c r="G2310" s="158">
        <v>25.11383</v>
      </c>
      <c r="H2310" s="159">
        <v>0</v>
      </c>
      <c r="I2310" s="159">
        <v>0</v>
      </c>
      <c r="J2310" s="158">
        <v>25.11383</v>
      </c>
      <c r="K2310" s="157" t="s">
        <v>408</v>
      </c>
    </row>
    <row r="2311" spans="1:11" s="58" customFormat="1" ht="14.85" customHeight="1" x14ac:dyDescent="0.15">
      <c r="A2311" s="154">
        <v>54355</v>
      </c>
      <c r="B2311" s="155">
        <v>54355</v>
      </c>
      <c r="C2311" s="154">
        <v>110</v>
      </c>
      <c r="D2311" s="156" t="s">
        <v>387</v>
      </c>
      <c r="E2311" s="157" t="s">
        <v>417</v>
      </c>
      <c r="F2311" s="157" t="s">
        <v>418</v>
      </c>
      <c r="G2311" s="158">
        <v>157.0316</v>
      </c>
      <c r="H2311" s="159">
        <v>1</v>
      </c>
      <c r="I2311" s="159">
        <v>1</v>
      </c>
      <c r="J2311" s="158">
        <v>159.0316</v>
      </c>
      <c r="K2311" s="157" t="s">
        <v>411</v>
      </c>
    </row>
    <row r="2312" spans="1:11" s="58" customFormat="1" ht="14.85" customHeight="1" x14ac:dyDescent="0.15">
      <c r="A2312" s="154">
        <v>54355</v>
      </c>
      <c r="B2312" s="155">
        <v>54355</v>
      </c>
      <c r="C2312" s="154">
        <v>110</v>
      </c>
      <c r="D2312" s="156" t="s">
        <v>387</v>
      </c>
      <c r="E2312" s="157" t="s">
        <v>417</v>
      </c>
      <c r="F2312" s="157" t="s">
        <v>418</v>
      </c>
      <c r="G2312" s="158">
        <v>-11.797319999999999</v>
      </c>
      <c r="H2312" s="159">
        <v>-1</v>
      </c>
      <c r="I2312" s="159">
        <v>0</v>
      </c>
      <c r="J2312" s="158">
        <v>2.5299999999999998</v>
      </c>
      <c r="K2312" s="157" t="s">
        <v>408</v>
      </c>
    </row>
    <row r="2313" spans="1:11" s="58" customFormat="1" ht="14.85" customHeight="1" x14ac:dyDescent="0.15">
      <c r="A2313" s="154">
        <v>54355</v>
      </c>
      <c r="B2313" s="155">
        <v>54355</v>
      </c>
      <c r="C2313" s="154">
        <v>110</v>
      </c>
      <c r="D2313" s="156" t="s">
        <v>387</v>
      </c>
      <c r="E2313" s="157" t="s">
        <v>417</v>
      </c>
      <c r="F2313" s="157" t="s">
        <v>407</v>
      </c>
      <c r="G2313" s="158">
        <v>1.24255</v>
      </c>
      <c r="H2313" s="159">
        <v>-4</v>
      </c>
      <c r="I2313" s="159">
        <v>0</v>
      </c>
      <c r="J2313" s="158">
        <v>5.3291300000000001</v>
      </c>
      <c r="K2313" s="157" t="s">
        <v>411</v>
      </c>
    </row>
    <row r="2314" spans="1:11" s="58" customFormat="1" ht="14.85" customHeight="1" x14ac:dyDescent="0.15">
      <c r="A2314" s="154">
        <v>54355</v>
      </c>
      <c r="B2314" s="155">
        <v>54355</v>
      </c>
      <c r="C2314" s="154">
        <v>110</v>
      </c>
      <c r="D2314" s="156" t="s">
        <v>387</v>
      </c>
      <c r="E2314" s="157" t="s">
        <v>417</v>
      </c>
      <c r="F2314" s="157" t="s">
        <v>407</v>
      </c>
      <c r="G2314" s="158">
        <v>-90.293090000000007</v>
      </c>
      <c r="H2314" s="159">
        <v>-1</v>
      </c>
      <c r="I2314" s="159">
        <v>0</v>
      </c>
      <c r="J2314" s="158">
        <v>1.374E-2</v>
      </c>
      <c r="K2314" s="157" t="s">
        <v>408</v>
      </c>
    </row>
    <row r="2315" spans="1:11" s="58" customFormat="1" ht="14.85" customHeight="1" x14ac:dyDescent="0.15">
      <c r="A2315" s="154">
        <v>54355</v>
      </c>
      <c r="B2315" s="155">
        <v>54355</v>
      </c>
      <c r="C2315" s="154">
        <v>110</v>
      </c>
      <c r="D2315" s="156" t="s">
        <v>387</v>
      </c>
      <c r="E2315" s="157" t="s">
        <v>419</v>
      </c>
      <c r="F2315" s="157" t="s">
        <v>414</v>
      </c>
      <c r="G2315" s="158">
        <v>6.0955000000000004</v>
      </c>
      <c r="H2315" s="159">
        <v>2</v>
      </c>
      <c r="I2315" s="159">
        <v>2</v>
      </c>
      <c r="J2315" s="158">
        <v>115.87457999999999</v>
      </c>
      <c r="K2315" s="157" t="s">
        <v>411</v>
      </c>
    </row>
    <row r="2316" spans="1:11" s="58" customFormat="1" ht="14.85" customHeight="1" x14ac:dyDescent="0.15">
      <c r="A2316" s="154">
        <v>54355</v>
      </c>
      <c r="B2316" s="155">
        <v>54355</v>
      </c>
      <c r="C2316" s="154">
        <v>110</v>
      </c>
      <c r="D2316" s="156" t="s">
        <v>387</v>
      </c>
      <c r="E2316" s="157" t="s">
        <v>419</v>
      </c>
      <c r="F2316" s="157" t="s">
        <v>414</v>
      </c>
      <c r="G2316" s="158">
        <v>10.913040000000001</v>
      </c>
      <c r="H2316" s="159">
        <v>0</v>
      </c>
      <c r="I2316" s="159">
        <v>0</v>
      </c>
      <c r="J2316" s="158">
        <v>101.55723</v>
      </c>
      <c r="K2316" s="157" t="s">
        <v>408</v>
      </c>
    </row>
    <row r="2317" spans="1:11" s="58" customFormat="1" ht="14.85" customHeight="1" x14ac:dyDescent="0.15">
      <c r="A2317" s="154">
        <v>54414</v>
      </c>
      <c r="B2317" s="155">
        <v>54414</v>
      </c>
      <c r="C2317" s="154">
        <v>110</v>
      </c>
      <c r="D2317" s="156" t="s">
        <v>387</v>
      </c>
      <c r="E2317" s="157" t="s">
        <v>412</v>
      </c>
      <c r="F2317" s="157" t="s">
        <v>407</v>
      </c>
      <c r="G2317" s="158">
        <v>-7.0432300000000003</v>
      </c>
      <c r="H2317" s="159">
        <v>0</v>
      </c>
      <c r="I2317" s="159">
        <v>0</v>
      </c>
      <c r="J2317" s="158">
        <v>6.73177</v>
      </c>
      <c r="K2317" s="157" t="s">
        <v>411</v>
      </c>
    </row>
    <row r="2318" spans="1:11" s="58" customFormat="1" ht="14.85" customHeight="1" x14ac:dyDescent="0.15">
      <c r="A2318" s="154">
        <v>54414</v>
      </c>
      <c r="B2318" s="155">
        <v>54414</v>
      </c>
      <c r="C2318" s="154">
        <v>110</v>
      </c>
      <c r="D2318" s="156" t="s">
        <v>387</v>
      </c>
      <c r="E2318" s="157" t="s">
        <v>412</v>
      </c>
      <c r="F2318" s="157" t="s">
        <v>407</v>
      </c>
      <c r="G2318" s="158">
        <v>0</v>
      </c>
      <c r="H2318" s="159">
        <v>-2</v>
      </c>
      <c r="I2318" s="159">
        <v>0</v>
      </c>
      <c r="J2318" s="158">
        <v>0</v>
      </c>
      <c r="K2318" s="157" t="s">
        <v>408</v>
      </c>
    </row>
    <row r="2319" spans="1:11" s="58" customFormat="1" ht="14.85" customHeight="1" x14ac:dyDescent="0.15">
      <c r="A2319" s="154">
        <v>54414</v>
      </c>
      <c r="B2319" s="155">
        <v>54414</v>
      </c>
      <c r="C2319" s="154">
        <v>110</v>
      </c>
      <c r="D2319" s="156" t="s">
        <v>387</v>
      </c>
      <c r="E2319" s="157" t="s">
        <v>412</v>
      </c>
      <c r="F2319" s="157" t="s">
        <v>413</v>
      </c>
      <c r="G2319" s="158">
        <v>129.92846</v>
      </c>
      <c r="H2319" s="159">
        <v>1</v>
      </c>
      <c r="I2319" s="159">
        <v>3</v>
      </c>
      <c r="J2319" s="158">
        <v>519.39604999999995</v>
      </c>
      <c r="K2319" s="157" t="s">
        <v>408</v>
      </c>
    </row>
    <row r="2320" spans="1:11" s="58" customFormat="1" ht="14.85" customHeight="1" x14ac:dyDescent="0.15">
      <c r="A2320" s="154">
        <v>54414</v>
      </c>
      <c r="B2320" s="155">
        <v>54414</v>
      </c>
      <c r="C2320" s="154">
        <v>110</v>
      </c>
      <c r="D2320" s="156" t="s">
        <v>387</v>
      </c>
      <c r="E2320" s="157" t="s">
        <v>412</v>
      </c>
      <c r="F2320" s="157" t="s">
        <v>414</v>
      </c>
      <c r="G2320" s="158">
        <v>-13.42057</v>
      </c>
      <c r="H2320" s="159">
        <v>-1</v>
      </c>
      <c r="I2320" s="159">
        <v>1</v>
      </c>
      <c r="J2320" s="158">
        <v>12.543850000000001</v>
      </c>
      <c r="K2320" s="157" t="s">
        <v>411</v>
      </c>
    </row>
    <row r="2321" spans="1:11" s="58" customFormat="1" ht="14.85" customHeight="1" x14ac:dyDescent="0.15">
      <c r="A2321" s="154">
        <v>54414</v>
      </c>
      <c r="B2321" s="155">
        <v>54414</v>
      </c>
      <c r="C2321" s="154">
        <v>110</v>
      </c>
      <c r="D2321" s="156" t="s">
        <v>387</v>
      </c>
      <c r="E2321" s="157" t="s">
        <v>412</v>
      </c>
      <c r="F2321" s="157" t="s">
        <v>414</v>
      </c>
      <c r="G2321" s="158">
        <v>-1.6255900000000001</v>
      </c>
      <c r="H2321" s="159">
        <v>-3</v>
      </c>
      <c r="I2321" s="159">
        <v>0</v>
      </c>
      <c r="J2321" s="158">
        <v>1.6402000000000001</v>
      </c>
      <c r="K2321" s="157" t="s">
        <v>408</v>
      </c>
    </row>
    <row r="2322" spans="1:11" s="58" customFormat="1" ht="14.85" customHeight="1" x14ac:dyDescent="0.15">
      <c r="A2322" s="154">
        <v>54414</v>
      </c>
      <c r="B2322" s="155">
        <v>54414</v>
      </c>
      <c r="C2322" s="154">
        <v>110</v>
      </c>
      <c r="D2322" s="156" t="s">
        <v>387</v>
      </c>
      <c r="E2322" s="157" t="s">
        <v>412</v>
      </c>
      <c r="F2322" s="157" t="s">
        <v>415</v>
      </c>
      <c r="G2322" s="158">
        <v>0.68</v>
      </c>
      <c r="H2322" s="159">
        <v>0</v>
      </c>
      <c r="I2322" s="159">
        <v>0</v>
      </c>
      <c r="J2322" s="158">
        <v>0.68</v>
      </c>
      <c r="K2322" s="157" t="s">
        <v>411</v>
      </c>
    </row>
    <row r="2323" spans="1:11" s="58" customFormat="1" ht="14.85" customHeight="1" x14ac:dyDescent="0.15">
      <c r="A2323" s="154">
        <v>54414</v>
      </c>
      <c r="B2323" s="155">
        <v>54414</v>
      </c>
      <c r="C2323" s="154">
        <v>110</v>
      </c>
      <c r="D2323" s="156" t="s">
        <v>387</v>
      </c>
      <c r="E2323" s="157" t="s">
        <v>412</v>
      </c>
      <c r="F2323" s="157" t="s">
        <v>415</v>
      </c>
      <c r="G2323" s="158">
        <v>-0.18</v>
      </c>
      <c r="H2323" s="159">
        <v>0</v>
      </c>
      <c r="I2323" s="159">
        <v>0</v>
      </c>
      <c r="J2323" s="158">
        <v>0.06</v>
      </c>
      <c r="K2323" s="157" t="s">
        <v>408</v>
      </c>
    </row>
    <row r="2324" spans="1:11" s="58" customFormat="1" ht="14.85" customHeight="1" x14ac:dyDescent="0.15">
      <c r="A2324" s="154">
        <v>54414</v>
      </c>
      <c r="B2324" s="155">
        <v>54414</v>
      </c>
      <c r="C2324" s="154">
        <v>110</v>
      </c>
      <c r="D2324" s="156" t="s">
        <v>387</v>
      </c>
      <c r="E2324" s="157" t="s">
        <v>412</v>
      </c>
      <c r="F2324" s="157" t="s">
        <v>416</v>
      </c>
      <c r="G2324" s="158">
        <v>4.3564600000000002</v>
      </c>
      <c r="H2324" s="159">
        <v>-2</v>
      </c>
      <c r="I2324" s="159">
        <v>0</v>
      </c>
      <c r="J2324" s="158">
        <v>8.1372800000000005</v>
      </c>
      <c r="K2324" s="157" t="s">
        <v>411</v>
      </c>
    </row>
    <row r="2325" spans="1:11" s="58" customFormat="1" ht="14.85" customHeight="1" x14ac:dyDescent="0.15">
      <c r="A2325" s="154">
        <v>54414</v>
      </c>
      <c r="B2325" s="155">
        <v>54414</v>
      </c>
      <c r="C2325" s="154">
        <v>110</v>
      </c>
      <c r="D2325" s="156" t="s">
        <v>387</v>
      </c>
      <c r="E2325" s="157" t="s">
        <v>412</v>
      </c>
      <c r="F2325" s="157" t="s">
        <v>416</v>
      </c>
      <c r="G2325" s="158">
        <v>4.6100000000000003</v>
      </c>
      <c r="H2325" s="159">
        <v>0</v>
      </c>
      <c r="I2325" s="159">
        <v>0</v>
      </c>
      <c r="J2325" s="158">
        <v>4.6100000000000003</v>
      </c>
      <c r="K2325" s="157" t="s">
        <v>408</v>
      </c>
    </row>
    <row r="2326" spans="1:11" s="58" customFormat="1" ht="14.85" customHeight="1" x14ac:dyDescent="0.15">
      <c r="A2326" s="154">
        <v>54414</v>
      </c>
      <c r="B2326" s="155">
        <v>54414</v>
      </c>
      <c r="C2326" s="154">
        <v>110</v>
      </c>
      <c r="D2326" s="156" t="s">
        <v>387</v>
      </c>
      <c r="E2326" s="157" t="s">
        <v>417</v>
      </c>
      <c r="F2326" s="157" t="s">
        <v>418</v>
      </c>
      <c r="G2326" s="158">
        <v>2.04</v>
      </c>
      <c r="H2326" s="159">
        <v>0</v>
      </c>
      <c r="I2326" s="159">
        <v>0</v>
      </c>
      <c r="J2326" s="158">
        <v>2.04</v>
      </c>
      <c r="K2326" s="157" t="s">
        <v>411</v>
      </c>
    </row>
    <row r="2327" spans="1:11" s="58" customFormat="1" ht="14.85" customHeight="1" x14ac:dyDescent="0.15">
      <c r="A2327" s="154">
        <v>54414</v>
      </c>
      <c r="B2327" s="155">
        <v>54414</v>
      </c>
      <c r="C2327" s="154">
        <v>110</v>
      </c>
      <c r="D2327" s="156" t="s">
        <v>387</v>
      </c>
      <c r="E2327" s="157" t="s">
        <v>417</v>
      </c>
      <c r="F2327" s="157" t="s">
        <v>418</v>
      </c>
      <c r="G2327" s="158">
        <v>0.59075999999999995</v>
      </c>
      <c r="H2327" s="159">
        <v>0</v>
      </c>
      <c r="I2327" s="159">
        <v>0</v>
      </c>
      <c r="J2327" s="158">
        <v>4.3603300000000003</v>
      </c>
      <c r="K2327" s="157" t="s">
        <v>408</v>
      </c>
    </row>
    <row r="2328" spans="1:11" s="58" customFormat="1" ht="14.85" customHeight="1" x14ac:dyDescent="0.15">
      <c r="A2328" s="154">
        <v>54414</v>
      </c>
      <c r="B2328" s="155">
        <v>54414</v>
      </c>
      <c r="C2328" s="154">
        <v>110</v>
      </c>
      <c r="D2328" s="156" t="s">
        <v>387</v>
      </c>
      <c r="E2328" s="157" t="s">
        <v>417</v>
      </c>
      <c r="F2328" s="157" t="s">
        <v>407</v>
      </c>
      <c r="G2328" s="158">
        <v>1.823E-2</v>
      </c>
      <c r="H2328" s="159">
        <v>0</v>
      </c>
      <c r="I2328" s="159">
        <v>0</v>
      </c>
      <c r="J2328" s="158">
        <v>0.62622999999999995</v>
      </c>
      <c r="K2328" s="157" t="s">
        <v>411</v>
      </c>
    </row>
    <row r="2329" spans="1:11" s="58" customFormat="1" ht="14.85" customHeight="1" x14ac:dyDescent="0.15">
      <c r="A2329" s="154">
        <v>54414</v>
      </c>
      <c r="B2329" s="155">
        <v>54414</v>
      </c>
      <c r="C2329" s="154">
        <v>110</v>
      </c>
      <c r="D2329" s="156" t="s">
        <v>387</v>
      </c>
      <c r="E2329" s="157" t="s">
        <v>417</v>
      </c>
      <c r="F2329" s="157" t="s">
        <v>407</v>
      </c>
      <c r="G2329" s="158">
        <v>0.13066</v>
      </c>
      <c r="H2329" s="159">
        <v>0</v>
      </c>
      <c r="I2329" s="159">
        <v>0</v>
      </c>
      <c r="J2329" s="158">
        <v>0.19066</v>
      </c>
      <c r="K2329" s="157" t="s">
        <v>408</v>
      </c>
    </row>
    <row r="2330" spans="1:11" s="58" customFormat="1" ht="14.85" customHeight="1" x14ac:dyDescent="0.15">
      <c r="A2330" s="154">
        <v>54414</v>
      </c>
      <c r="B2330" s="155">
        <v>54414</v>
      </c>
      <c r="C2330" s="154">
        <v>110</v>
      </c>
      <c r="D2330" s="156" t="s">
        <v>387</v>
      </c>
      <c r="E2330" s="157" t="s">
        <v>419</v>
      </c>
      <c r="F2330" s="157" t="s">
        <v>414</v>
      </c>
      <c r="G2330" s="158">
        <v>17.875319999999999</v>
      </c>
      <c r="H2330" s="159">
        <v>-2</v>
      </c>
      <c r="I2330" s="159">
        <v>0</v>
      </c>
      <c r="J2330" s="158">
        <v>112.06788</v>
      </c>
      <c r="K2330" s="157" t="s">
        <v>411</v>
      </c>
    </row>
    <row r="2331" spans="1:11" s="58" customFormat="1" ht="14.85" customHeight="1" x14ac:dyDescent="0.15">
      <c r="A2331" s="154">
        <v>54414</v>
      </c>
      <c r="B2331" s="155">
        <v>54414</v>
      </c>
      <c r="C2331" s="154">
        <v>110</v>
      </c>
      <c r="D2331" s="156" t="s">
        <v>387</v>
      </c>
      <c r="E2331" s="157" t="s">
        <v>419</v>
      </c>
      <c r="F2331" s="157" t="s">
        <v>414</v>
      </c>
      <c r="G2331" s="158">
        <v>11.98808</v>
      </c>
      <c r="H2331" s="159">
        <v>-2</v>
      </c>
      <c r="I2331" s="159">
        <v>0</v>
      </c>
      <c r="J2331" s="158">
        <v>111.55081</v>
      </c>
      <c r="K2331" s="157" t="s">
        <v>408</v>
      </c>
    </row>
    <row r="2332" spans="1:11" s="58" customFormat="1" ht="14.85" customHeight="1" x14ac:dyDescent="0.15">
      <c r="A2332" s="154">
        <v>54426</v>
      </c>
      <c r="B2332" s="155">
        <v>54426</v>
      </c>
      <c r="C2332" s="154">
        <v>110</v>
      </c>
      <c r="D2332" s="156" t="s">
        <v>387</v>
      </c>
      <c r="E2332" s="157" t="s">
        <v>412</v>
      </c>
      <c r="F2332" s="157" t="s">
        <v>407</v>
      </c>
      <c r="G2332" s="158">
        <v>-46.630159999999997</v>
      </c>
      <c r="H2332" s="159">
        <v>-8</v>
      </c>
      <c r="I2332" s="159">
        <v>1</v>
      </c>
      <c r="J2332" s="158">
        <v>2.3316699999999999</v>
      </c>
      <c r="K2332" s="157" t="s">
        <v>411</v>
      </c>
    </row>
    <row r="2333" spans="1:11" s="58" customFormat="1" ht="14.85" customHeight="1" x14ac:dyDescent="0.15">
      <c r="A2333" s="154">
        <v>54426</v>
      </c>
      <c r="B2333" s="155">
        <v>54426</v>
      </c>
      <c r="C2333" s="154">
        <v>110</v>
      </c>
      <c r="D2333" s="156" t="s">
        <v>387</v>
      </c>
      <c r="E2333" s="157" t="s">
        <v>412</v>
      </c>
      <c r="F2333" s="157" t="s">
        <v>407</v>
      </c>
      <c r="G2333" s="158">
        <v>-10.26812</v>
      </c>
      <c r="H2333" s="159">
        <v>-8</v>
      </c>
      <c r="I2333" s="159">
        <v>0</v>
      </c>
      <c r="J2333" s="158">
        <v>10.488200000000001</v>
      </c>
      <c r="K2333" s="157" t="s">
        <v>408</v>
      </c>
    </row>
    <row r="2334" spans="1:11" s="58" customFormat="1" ht="14.85" customHeight="1" x14ac:dyDescent="0.15">
      <c r="A2334" s="154">
        <v>54426</v>
      </c>
      <c r="B2334" s="155">
        <v>54426</v>
      </c>
      <c r="C2334" s="154">
        <v>110</v>
      </c>
      <c r="D2334" s="156" t="s">
        <v>387</v>
      </c>
      <c r="E2334" s="157" t="s">
        <v>412</v>
      </c>
      <c r="F2334" s="157" t="s">
        <v>413</v>
      </c>
      <c r="G2334" s="158">
        <v>10.00719</v>
      </c>
      <c r="H2334" s="159">
        <v>12</v>
      </c>
      <c r="I2334" s="159">
        <v>14</v>
      </c>
      <c r="J2334" s="158">
        <v>334.02211999999997</v>
      </c>
      <c r="K2334" s="157" t="s">
        <v>408</v>
      </c>
    </row>
    <row r="2335" spans="1:11" s="58" customFormat="1" ht="14.85" customHeight="1" x14ac:dyDescent="0.15">
      <c r="A2335" s="154">
        <v>54426</v>
      </c>
      <c r="B2335" s="155">
        <v>54426</v>
      </c>
      <c r="C2335" s="154">
        <v>110</v>
      </c>
      <c r="D2335" s="156" t="s">
        <v>387</v>
      </c>
      <c r="E2335" s="157" t="s">
        <v>412</v>
      </c>
      <c r="F2335" s="157" t="s">
        <v>414</v>
      </c>
      <c r="G2335" s="158">
        <v>-55.930129999999998</v>
      </c>
      <c r="H2335" s="159">
        <v>-5</v>
      </c>
      <c r="I2335" s="159">
        <v>4</v>
      </c>
      <c r="J2335" s="158">
        <v>201.64698999999999</v>
      </c>
      <c r="K2335" s="157" t="s">
        <v>411</v>
      </c>
    </row>
    <row r="2336" spans="1:11" s="58" customFormat="1" ht="14.85" customHeight="1" x14ac:dyDescent="0.15">
      <c r="A2336" s="154">
        <v>54426</v>
      </c>
      <c r="B2336" s="155">
        <v>54426</v>
      </c>
      <c r="C2336" s="154">
        <v>110</v>
      </c>
      <c r="D2336" s="156" t="s">
        <v>387</v>
      </c>
      <c r="E2336" s="157" t="s">
        <v>412</v>
      </c>
      <c r="F2336" s="157" t="s">
        <v>414</v>
      </c>
      <c r="G2336" s="158">
        <v>-250.00471999999999</v>
      </c>
      <c r="H2336" s="159">
        <v>-7</v>
      </c>
      <c r="I2336" s="159">
        <v>3</v>
      </c>
      <c r="J2336" s="158">
        <v>21.271149999999999</v>
      </c>
      <c r="K2336" s="157" t="s">
        <v>408</v>
      </c>
    </row>
    <row r="2337" spans="1:11" s="58" customFormat="1" ht="14.85" customHeight="1" x14ac:dyDescent="0.15">
      <c r="A2337" s="154">
        <v>54426</v>
      </c>
      <c r="B2337" s="155">
        <v>54426</v>
      </c>
      <c r="C2337" s="154">
        <v>110</v>
      </c>
      <c r="D2337" s="156" t="s">
        <v>387</v>
      </c>
      <c r="E2337" s="157" t="s">
        <v>412</v>
      </c>
      <c r="F2337" s="157" t="s">
        <v>415</v>
      </c>
      <c r="G2337" s="158">
        <v>2.96</v>
      </c>
      <c r="H2337" s="159">
        <v>0</v>
      </c>
      <c r="I2337" s="159">
        <v>0</v>
      </c>
      <c r="J2337" s="158">
        <v>10.82</v>
      </c>
      <c r="K2337" s="157" t="s">
        <v>411</v>
      </c>
    </row>
    <row r="2338" spans="1:11" s="58" customFormat="1" ht="14.85" customHeight="1" x14ac:dyDescent="0.15">
      <c r="A2338" s="154">
        <v>54426</v>
      </c>
      <c r="B2338" s="155">
        <v>54426</v>
      </c>
      <c r="C2338" s="154">
        <v>110</v>
      </c>
      <c r="D2338" s="156" t="s">
        <v>387</v>
      </c>
      <c r="E2338" s="157" t="s">
        <v>412</v>
      </c>
      <c r="F2338" s="157" t="s">
        <v>415</v>
      </c>
      <c r="G2338" s="158">
        <v>-23.2</v>
      </c>
      <c r="H2338" s="159">
        <v>0</v>
      </c>
      <c r="I2338" s="159">
        <v>0</v>
      </c>
      <c r="J2338" s="158">
        <v>9.9600000000000009</v>
      </c>
      <c r="K2338" s="157" t="s">
        <v>408</v>
      </c>
    </row>
    <row r="2339" spans="1:11" s="58" customFormat="1" ht="14.85" customHeight="1" x14ac:dyDescent="0.15">
      <c r="A2339" s="154">
        <v>54426</v>
      </c>
      <c r="B2339" s="155">
        <v>54426</v>
      </c>
      <c r="C2339" s="154">
        <v>110</v>
      </c>
      <c r="D2339" s="156" t="s">
        <v>387</v>
      </c>
      <c r="E2339" s="157" t="s">
        <v>412</v>
      </c>
      <c r="F2339" s="157" t="s">
        <v>416</v>
      </c>
      <c r="G2339" s="158">
        <v>100.61423000000001</v>
      </c>
      <c r="H2339" s="159">
        <v>-2</v>
      </c>
      <c r="I2339" s="159">
        <v>2</v>
      </c>
      <c r="J2339" s="158">
        <v>135.00224</v>
      </c>
      <c r="K2339" s="157" t="s">
        <v>411</v>
      </c>
    </row>
    <row r="2340" spans="1:11" s="58" customFormat="1" ht="14.85" customHeight="1" x14ac:dyDescent="0.15">
      <c r="A2340" s="154">
        <v>54426</v>
      </c>
      <c r="B2340" s="155">
        <v>54426</v>
      </c>
      <c r="C2340" s="154">
        <v>110</v>
      </c>
      <c r="D2340" s="156" t="s">
        <v>387</v>
      </c>
      <c r="E2340" s="157" t="s">
        <v>412</v>
      </c>
      <c r="F2340" s="157" t="s">
        <v>416</v>
      </c>
      <c r="G2340" s="158">
        <v>-101.63388999999999</v>
      </c>
      <c r="H2340" s="159">
        <v>-5</v>
      </c>
      <c r="I2340" s="159">
        <v>0</v>
      </c>
      <c r="J2340" s="158">
        <v>20.127479999999998</v>
      </c>
      <c r="K2340" s="157" t="s">
        <v>408</v>
      </c>
    </row>
    <row r="2341" spans="1:11" s="58" customFormat="1" ht="14.85" customHeight="1" x14ac:dyDescent="0.15">
      <c r="A2341" s="154">
        <v>54426</v>
      </c>
      <c r="B2341" s="155">
        <v>54426</v>
      </c>
      <c r="C2341" s="154">
        <v>110</v>
      </c>
      <c r="D2341" s="156" t="s">
        <v>387</v>
      </c>
      <c r="E2341" s="157" t="s">
        <v>417</v>
      </c>
      <c r="F2341" s="157" t="s">
        <v>418</v>
      </c>
      <c r="G2341" s="158">
        <v>-152.57647</v>
      </c>
      <c r="H2341" s="159">
        <v>-4</v>
      </c>
      <c r="I2341" s="159">
        <v>1</v>
      </c>
      <c r="J2341" s="158">
        <v>30.62649</v>
      </c>
      <c r="K2341" s="157" t="s">
        <v>411</v>
      </c>
    </row>
    <row r="2342" spans="1:11" s="58" customFormat="1" ht="14.85" customHeight="1" x14ac:dyDescent="0.15">
      <c r="A2342" s="154">
        <v>54426</v>
      </c>
      <c r="B2342" s="155">
        <v>54426</v>
      </c>
      <c r="C2342" s="154">
        <v>110</v>
      </c>
      <c r="D2342" s="156" t="s">
        <v>387</v>
      </c>
      <c r="E2342" s="157" t="s">
        <v>417</v>
      </c>
      <c r="F2342" s="157" t="s">
        <v>418</v>
      </c>
      <c r="G2342" s="158">
        <v>156.21189000000001</v>
      </c>
      <c r="H2342" s="159">
        <v>2</v>
      </c>
      <c r="I2342" s="159">
        <v>2</v>
      </c>
      <c r="J2342" s="158">
        <v>158.21503000000001</v>
      </c>
      <c r="K2342" s="157" t="s">
        <v>408</v>
      </c>
    </row>
    <row r="2343" spans="1:11" s="58" customFormat="1" ht="14.85" customHeight="1" x14ac:dyDescent="0.15">
      <c r="A2343" s="154">
        <v>54426</v>
      </c>
      <c r="B2343" s="155">
        <v>54426</v>
      </c>
      <c r="C2343" s="154">
        <v>110</v>
      </c>
      <c r="D2343" s="156" t="s">
        <v>387</v>
      </c>
      <c r="E2343" s="157" t="s">
        <v>417</v>
      </c>
      <c r="F2343" s="157" t="s">
        <v>407</v>
      </c>
      <c r="G2343" s="158">
        <v>1.93787</v>
      </c>
      <c r="H2343" s="159">
        <v>-7</v>
      </c>
      <c r="I2343" s="159">
        <v>2</v>
      </c>
      <c r="J2343" s="158">
        <v>23.45881</v>
      </c>
      <c r="K2343" s="157" t="s">
        <v>411</v>
      </c>
    </row>
    <row r="2344" spans="1:11" s="58" customFormat="1" ht="14.85" customHeight="1" x14ac:dyDescent="0.15">
      <c r="A2344" s="154">
        <v>54426</v>
      </c>
      <c r="B2344" s="155">
        <v>54426</v>
      </c>
      <c r="C2344" s="154">
        <v>110</v>
      </c>
      <c r="D2344" s="156" t="s">
        <v>387</v>
      </c>
      <c r="E2344" s="157" t="s">
        <v>417</v>
      </c>
      <c r="F2344" s="157" t="s">
        <v>407</v>
      </c>
      <c r="G2344" s="158">
        <v>-26.6631</v>
      </c>
      <c r="H2344" s="159">
        <v>1</v>
      </c>
      <c r="I2344" s="159">
        <v>1</v>
      </c>
      <c r="J2344" s="158">
        <v>40.701000000000001</v>
      </c>
      <c r="K2344" s="157" t="s">
        <v>408</v>
      </c>
    </row>
    <row r="2345" spans="1:11" s="58" customFormat="1" ht="14.85" customHeight="1" x14ac:dyDescent="0.15">
      <c r="A2345" s="154">
        <v>54426</v>
      </c>
      <c r="B2345" s="155">
        <v>54426</v>
      </c>
      <c r="C2345" s="154">
        <v>110</v>
      </c>
      <c r="D2345" s="156" t="s">
        <v>387</v>
      </c>
      <c r="E2345" s="157" t="s">
        <v>419</v>
      </c>
      <c r="F2345" s="157" t="s">
        <v>414</v>
      </c>
      <c r="G2345" s="158">
        <v>84.337050000000005</v>
      </c>
      <c r="H2345" s="159">
        <v>-4</v>
      </c>
      <c r="I2345" s="159">
        <v>0</v>
      </c>
      <c r="J2345" s="158">
        <v>380.27150999999998</v>
      </c>
      <c r="K2345" s="157" t="s">
        <v>411</v>
      </c>
    </row>
    <row r="2346" spans="1:11" s="58" customFormat="1" ht="14.85" customHeight="1" x14ac:dyDescent="0.15">
      <c r="A2346" s="154">
        <v>54426</v>
      </c>
      <c r="B2346" s="155">
        <v>54426</v>
      </c>
      <c r="C2346" s="154">
        <v>110</v>
      </c>
      <c r="D2346" s="156" t="s">
        <v>387</v>
      </c>
      <c r="E2346" s="157" t="s">
        <v>419</v>
      </c>
      <c r="F2346" s="157" t="s">
        <v>414</v>
      </c>
      <c r="G2346" s="158">
        <v>-55.761789999999998</v>
      </c>
      <c r="H2346" s="159">
        <v>-4</v>
      </c>
      <c r="I2346" s="159">
        <v>1</v>
      </c>
      <c r="J2346" s="158">
        <v>226.10442</v>
      </c>
      <c r="K2346" s="157" t="s">
        <v>408</v>
      </c>
    </row>
    <row r="2347" spans="1:11" s="58" customFormat="1" ht="14.85" customHeight="1" x14ac:dyDescent="0.15">
      <c r="A2347" s="154">
        <v>54466</v>
      </c>
      <c r="B2347" s="155">
        <v>54466</v>
      </c>
      <c r="C2347" s="154">
        <v>110</v>
      </c>
      <c r="D2347" s="156" t="s">
        <v>387</v>
      </c>
      <c r="E2347" s="157" t="s">
        <v>412</v>
      </c>
      <c r="F2347" s="157" t="s">
        <v>407</v>
      </c>
      <c r="G2347" s="158">
        <v>0</v>
      </c>
      <c r="H2347" s="159">
        <v>-1</v>
      </c>
      <c r="I2347" s="159">
        <v>0</v>
      </c>
      <c r="J2347" s="158">
        <v>0</v>
      </c>
      <c r="K2347" s="157" t="s">
        <v>411</v>
      </c>
    </row>
    <row r="2348" spans="1:11" s="58" customFormat="1" ht="14.85" customHeight="1" x14ac:dyDescent="0.15">
      <c r="A2348" s="154">
        <v>54466</v>
      </c>
      <c r="B2348" s="155">
        <v>54466</v>
      </c>
      <c r="C2348" s="154">
        <v>110</v>
      </c>
      <c r="D2348" s="156" t="s">
        <v>387</v>
      </c>
      <c r="E2348" s="157" t="s">
        <v>412</v>
      </c>
      <c r="F2348" s="157" t="s">
        <v>413</v>
      </c>
      <c r="G2348" s="158">
        <v>-98.069249999999997</v>
      </c>
      <c r="H2348" s="159">
        <v>1</v>
      </c>
      <c r="I2348" s="159">
        <v>2</v>
      </c>
      <c r="J2348" s="158">
        <v>52.210790000000003</v>
      </c>
      <c r="K2348" s="157" t="s">
        <v>408</v>
      </c>
    </row>
    <row r="2349" spans="1:11" s="58" customFormat="1" ht="14.85" customHeight="1" x14ac:dyDescent="0.15">
      <c r="A2349" s="154">
        <v>54466</v>
      </c>
      <c r="B2349" s="155">
        <v>54466</v>
      </c>
      <c r="C2349" s="154">
        <v>110</v>
      </c>
      <c r="D2349" s="156" t="s">
        <v>387</v>
      </c>
      <c r="E2349" s="157" t="s">
        <v>412</v>
      </c>
      <c r="F2349" s="157" t="s">
        <v>414</v>
      </c>
      <c r="G2349" s="158">
        <v>1.0133000000000001</v>
      </c>
      <c r="H2349" s="159">
        <v>-1</v>
      </c>
      <c r="I2349" s="159">
        <v>1</v>
      </c>
      <c r="J2349" s="158">
        <v>6.7246600000000001</v>
      </c>
      <c r="K2349" s="157" t="s">
        <v>411</v>
      </c>
    </row>
    <row r="2350" spans="1:11" s="58" customFormat="1" ht="14.85" customHeight="1" x14ac:dyDescent="0.15">
      <c r="A2350" s="154">
        <v>54466</v>
      </c>
      <c r="B2350" s="155">
        <v>54466</v>
      </c>
      <c r="C2350" s="154">
        <v>110</v>
      </c>
      <c r="D2350" s="156" t="s">
        <v>387</v>
      </c>
      <c r="E2350" s="157" t="s">
        <v>412</v>
      </c>
      <c r="F2350" s="157" t="s">
        <v>415</v>
      </c>
      <c r="G2350" s="158">
        <v>-0.02</v>
      </c>
      <c r="H2350" s="159">
        <v>0</v>
      </c>
      <c r="I2350" s="159">
        <v>0</v>
      </c>
      <c r="J2350" s="158">
        <v>0</v>
      </c>
      <c r="K2350" s="157" t="s">
        <v>411</v>
      </c>
    </row>
    <row r="2351" spans="1:11" s="58" customFormat="1" ht="14.85" customHeight="1" x14ac:dyDescent="0.15">
      <c r="A2351" s="154">
        <v>54466</v>
      </c>
      <c r="B2351" s="155">
        <v>54466</v>
      </c>
      <c r="C2351" s="154">
        <v>110</v>
      </c>
      <c r="D2351" s="156" t="s">
        <v>387</v>
      </c>
      <c r="E2351" s="157" t="s">
        <v>412</v>
      </c>
      <c r="F2351" s="157" t="s">
        <v>416</v>
      </c>
      <c r="G2351" s="158">
        <v>0.99</v>
      </c>
      <c r="H2351" s="159">
        <v>0</v>
      </c>
      <c r="I2351" s="159">
        <v>0</v>
      </c>
      <c r="J2351" s="158">
        <v>0.99</v>
      </c>
      <c r="K2351" s="157" t="s">
        <v>411</v>
      </c>
    </row>
    <row r="2352" spans="1:11" s="58" customFormat="1" ht="14.85" customHeight="1" x14ac:dyDescent="0.15">
      <c r="A2352" s="154">
        <v>54466</v>
      </c>
      <c r="B2352" s="155">
        <v>54466</v>
      </c>
      <c r="C2352" s="154">
        <v>110</v>
      </c>
      <c r="D2352" s="156" t="s">
        <v>387</v>
      </c>
      <c r="E2352" s="157" t="s">
        <v>412</v>
      </c>
      <c r="F2352" s="157" t="s">
        <v>416</v>
      </c>
      <c r="G2352" s="158">
        <v>0.25</v>
      </c>
      <c r="H2352" s="159">
        <v>0</v>
      </c>
      <c r="I2352" s="159">
        <v>0</v>
      </c>
      <c r="J2352" s="158">
        <v>0.25</v>
      </c>
      <c r="K2352" s="157" t="s">
        <v>408</v>
      </c>
    </row>
    <row r="2353" spans="1:11" s="58" customFormat="1" ht="14.85" customHeight="1" x14ac:dyDescent="0.15">
      <c r="A2353" s="154">
        <v>54466</v>
      </c>
      <c r="B2353" s="155">
        <v>54466</v>
      </c>
      <c r="C2353" s="154">
        <v>110</v>
      </c>
      <c r="D2353" s="156" t="s">
        <v>387</v>
      </c>
      <c r="E2353" s="157" t="s">
        <v>417</v>
      </c>
      <c r="F2353" s="157" t="s">
        <v>418</v>
      </c>
      <c r="G2353" s="158">
        <v>0.6</v>
      </c>
      <c r="H2353" s="159">
        <v>0</v>
      </c>
      <c r="I2353" s="159">
        <v>0</v>
      </c>
      <c r="J2353" s="158">
        <v>0.6</v>
      </c>
      <c r="K2353" s="157" t="s">
        <v>411</v>
      </c>
    </row>
    <row r="2354" spans="1:11" s="58" customFormat="1" ht="14.85" customHeight="1" x14ac:dyDescent="0.15">
      <c r="A2354" s="154">
        <v>54466</v>
      </c>
      <c r="B2354" s="155">
        <v>54466</v>
      </c>
      <c r="C2354" s="154">
        <v>110</v>
      </c>
      <c r="D2354" s="156" t="s">
        <v>387</v>
      </c>
      <c r="E2354" s="157" t="s">
        <v>419</v>
      </c>
      <c r="F2354" s="157" t="s">
        <v>414</v>
      </c>
      <c r="G2354" s="158">
        <v>-1.5388999999999999</v>
      </c>
      <c r="H2354" s="159">
        <v>-2</v>
      </c>
      <c r="I2354" s="159">
        <v>1</v>
      </c>
      <c r="J2354" s="158">
        <v>12.26722</v>
      </c>
      <c r="K2354" s="157" t="s">
        <v>411</v>
      </c>
    </row>
    <row r="2355" spans="1:11" s="58" customFormat="1" ht="14.85" customHeight="1" x14ac:dyDescent="0.15">
      <c r="A2355" s="154">
        <v>54466</v>
      </c>
      <c r="B2355" s="155">
        <v>54466</v>
      </c>
      <c r="C2355" s="154">
        <v>110</v>
      </c>
      <c r="D2355" s="156" t="s">
        <v>387</v>
      </c>
      <c r="E2355" s="157" t="s">
        <v>419</v>
      </c>
      <c r="F2355" s="157" t="s">
        <v>414</v>
      </c>
      <c r="G2355" s="158">
        <v>-2.1</v>
      </c>
      <c r="H2355" s="159">
        <v>0</v>
      </c>
      <c r="I2355" s="159">
        <v>0</v>
      </c>
      <c r="J2355" s="158">
        <v>1.71</v>
      </c>
      <c r="K2355" s="157" t="s">
        <v>408</v>
      </c>
    </row>
    <row r="2356" spans="1:11" s="58" customFormat="1" ht="14.85" customHeight="1" x14ac:dyDescent="0.15">
      <c r="A2356" s="154">
        <v>54481</v>
      </c>
      <c r="B2356" s="155">
        <v>54481</v>
      </c>
      <c r="C2356" s="154">
        <v>110</v>
      </c>
      <c r="D2356" s="156" t="s">
        <v>387</v>
      </c>
      <c r="E2356" s="157" t="s">
        <v>412</v>
      </c>
      <c r="F2356" s="157" t="s">
        <v>407</v>
      </c>
      <c r="G2356" s="158">
        <v>-14.79888</v>
      </c>
      <c r="H2356" s="159">
        <v>-4</v>
      </c>
      <c r="I2356" s="159">
        <v>4</v>
      </c>
      <c r="J2356" s="158">
        <v>40.064349999999997</v>
      </c>
      <c r="K2356" s="157" t="s">
        <v>411</v>
      </c>
    </row>
    <row r="2357" spans="1:11" s="58" customFormat="1" ht="14.85" customHeight="1" x14ac:dyDescent="0.15">
      <c r="A2357" s="154">
        <v>54481</v>
      </c>
      <c r="B2357" s="155">
        <v>54481</v>
      </c>
      <c r="C2357" s="154">
        <v>110</v>
      </c>
      <c r="D2357" s="156" t="s">
        <v>387</v>
      </c>
      <c r="E2357" s="157" t="s">
        <v>412</v>
      </c>
      <c r="F2357" s="157" t="s">
        <v>407</v>
      </c>
      <c r="G2357" s="158">
        <v>-18.87696</v>
      </c>
      <c r="H2357" s="159">
        <v>-6</v>
      </c>
      <c r="I2357" s="159">
        <v>7</v>
      </c>
      <c r="J2357" s="158">
        <v>11.65729</v>
      </c>
      <c r="K2357" s="157" t="s">
        <v>408</v>
      </c>
    </row>
    <row r="2358" spans="1:11" s="58" customFormat="1" ht="14.85" customHeight="1" x14ac:dyDescent="0.15">
      <c r="A2358" s="154">
        <v>54481</v>
      </c>
      <c r="B2358" s="155">
        <v>54481</v>
      </c>
      <c r="C2358" s="154">
        <v>110</v>
      </c>
      <c r="D2358" s="156" t="s">
        <v>387</v>
      </c>
      <c r="E2358" s="157" t="s">
        <v>412</v>
      </c>
      <c r="F2358" s="157" t="s">
        <v>413</v>
      </c>
      <c r="G2358" s="158">
        <v>1010.9218100000001</v>
      </c>
      <c r="H2358" s="159">
        <v>28</v>
      </c>
      <c r="I2358" s="159">
        <v>40</v>
      </c>
      <c r="J2358" s="158">
        <v>1790.85925</v>
      </c>
      <c r="K2358" s="157" t="s">
        <v>408</v>
      </c>
    </row>
    <row r="2359" spans="1:11" s="58" customFormat="1" ht="14.85" customHeight="1" x14ac:dyDescent="0.15">
      <c r="A2359" s="154">
        <v>54481</v>
      </c>
      <c r="B2359" s="155">
        <v>54481</v>
      </c>
      <c r="C2359" s="154">
        <v>110</v>
      </c>
      <c r="D2359" s="156" t="s">
        <v>387</v>
      </c>
      <c r="E2359" s="157" t="s">
        <v>412</v>
      </c>
      <c r="F2359" s="157" t="s">
        <v>414</v>
      </c>
      <c r="G2359" s="158">
        <v>-98.2042</v>
      </c>
      <c r="H2359" s="159">
        <v>-14</v>
      </c>
      <c r="I2359" s="159">
        <v>12</v>
      </c>
      <c r="J2359" s="158">
        <v>223.46077</v>
      </c>
      <c r="K2359" s="157" t="s">
        <v>411</v>
      </c>
    </row>
    <row r="2360" spans="1:11" s="58" customFormat="1" ht="14.85" customHeight="1" x14ac:dyDescent="0.15">
      <c r="A2360" s="154">
        <v>54481</v>
      </c>
      <c r="B2360" s="155">
        <v>54481</v>
      </c>
      <c r="C2360" s="154">
        <v>110</v>
      </c>
      <c r="D2360" s="156" t="s">
        <v>387</v>
      </c>
      <c r="E2360" s="157" t="s">
        <v>412</v>
      </c>
      <c r="F2360" s="157" t="s">
        <v>414</v>
      </c>
      <c r="G2360" s="158">
        <v>-73.314899999999994</v>
      </c>
      <c r="H2360" s="159">
        <v>-11</v>
      </c>
      <c r="I2360" s="159">
        <v>3</v>
      </c>
      <c r="J2360" s="158">
        <v>100.93383</v>
      </c>
      <c r="K2360" s="157" t="s">
        <v>408</v>
      </c>
    </row>
    <row r="2361" spans="1:11" s="58" customFormat="1" ht="14.85" customHeight="1" x14ac:dyDescent="0.15">
      <c r="A2361" s="154">
        <v>54481</v>
      </c>
      <c r="B2361" s="155">
        <v>54481</v>
      </c>
      <c r="C2361" s="154">
        <v>110</v>
      </c>
      <c r="D2361" s="156" t="s">
        <v>387</v>
      </c>
      <c r="E2361" s="157" t="s">
        <v>412</v>
      </c>
      <c r="F2361" s="157" t="s">
        <v>415</v>
      </c>
      <c r="G2361" s="158">
        <v>1.76</v>
      </c>
      <c r="H2361" s="159">
        <v>0</v>
      </c>
      <c r="I2361" s="159">
        <v>0</v>
      </c>
      <c r="J2361" s="158">
        <v>7.16</v>
      </c>
      <c r="K2361" s="157" t="s">
        <v>411</v>
      </c>
    </row>
    <row r="2362" spans="1:11" s="58" customFormat="1" ht="14.85" customHeight="1" x14ac:dyDescent="0.15">
      <c r="A2362" s="154">
        <v>54481</v>
      </c>
      <c r="B2362" s="155">
        <v>54481</v>
      </c>
      <c r="C2362" s="154">
        <v>110</v>
      </c>
      <c r="D2362" s="156" t="s">
        <v>387</v>
      </c>
      <c r="E2362" s="157" t="s">
        <v>412</v>
      </c>
      <c r="F2362" s="157" t="s">
        <v>415</v>
      </c>
      <c r="G2362" s="158">
        <v>59</v>
      </c>
      <c r="H2362" s="159">
        <v>0</v>
      </c>
      <c r="I2362" s="159">
        <v>0</v>
      </c>
      <c r="J2362" s="158">
        <v>61.76</v>
      </c>
      <c r="K2362" s="157" t="s">
        <v>408</v>
      </c>
    </row>
    <row r="2363" spans="1:11" s="58" customFormat="1" ht="14.85" customHeight="1" x14ac:dyDescent="0.15">
      <c r="A2363" s="154">
        <v>54481</v>
      </c>
      <c r="B2363" s="155">
        <v>54481</v>
      </c>
      <c r="C2363" s="154">
        <v>110</v>
      </c>
      <c r="D2363" s="156" t="s">
        <v>387</v>
      </c>
      <c r="E2363" s="157" t="s">
        <v>412</v>
      </c>
      <c r="F2363" s="157" t="s">
        <v>416</v>
      </c>
      <c r="G2363" s="158">
        <v>-279.29327000000001</v>
      </c>
      <c r="H2363" s="159">
        <v>-17</v>
      </c>
      <c r="I2363" s="159">
        <v>0</v>
      </c>
      <c r="J2363" s="158">
        <v>32.588149999999999</v>
      </c>
      <c r="K2363" s="157" t="s">
        <v>411</v>
      </c>
    </row>
    <row r="2364" spans="1:11" s="58" customFormat="1" ht="14.85" customHeight="1" x14ac:dyDescent="0.15">
      <c r="A2364" s="154">
        <v>54481</v>
      </c>
      <c r="B2364" s="155">
        <v>54481</v>
      </c>
      <c r="C2364" s="154">
        <v>110</v>
      </c>
      <c r="D2364" s="156" t="s">
        <v>387</v>
      </c>
      <c r="E2364" s="157" t="s">
        <v>412</v>
      </c>
      <c r="F2364" s="157" t="s">
        <v>416</v>
      </c>
      <c r="G2364" s="158">
        <v>-29.325559999999999</v>
      </c>
      <c r="H2364" s="159">
        <v>-4</v>
      </c>
      <c r="I2364" s="159">
        <v>1</v>
      </c>
      <c r="J2364" s="158">
        <v>64.675240000000002</v>
      </c>
      <c r="K2364" s="157" t="s">
        <v>408</v>
      </c>
    </row>
    <row r="2365" spans="1:11" s="58" customFormat="1" ht="14.85" customHeight="1" x14ac:dyDescent="0.15">
      <c r="A2365" s="154">
        <v>54481</v>
      </c>
      <c r="B2365" s="155">
        <v>54481</v>
      </c>
      <c r="C2365" s="154">
        <v>110</v>
      </c>
      <c r="D2365" s="156" t="s">
        <v>387</v>
      </c>
      <c r="E2365" s="157" t="s">
        <v>417</v>
      </c>
      <c r="F2365" s="157" t="s">
        <v>418</v>
      </c>
      <c r="G2365" s="158">
        <v>315.96003999999999</v>
      </c>
      <c r="H2365" s="159">
        <v>3</v>
      </c>
      <c r="I2365" s="159">
        <v>5</v>
      </c>
      <c r="J2365" s="158">
        <v>355.72559999999999</v>
      </c>
      <c r="K2365" s="157" t="s">
        <v>411</v>
      </c>
    </row>
    <row r="2366" spans="1:11" s="58" customFormat="1" ht="14.85" customHeight="1" x14ac:dyDescent="0.15">
      <c r="A2366" s="154">
        <v>54481</v>
      </c>
      <c r="B2366" s="155">
        <v>54481</v>
      </c>
      <c r="C2366" s="154">
        <v>110</v>
      </c>
      <c r="D2366" s="156" t="s">
        <v>387</v>
      </c>
      <c r="E2366" s="157" t="s">
        <v>417</v>
      </c>
      <c r="F2366" s="157" t="s">
        <v>418</v>
      </c>
      <c r="G2366" s="158">
        <v>-70.995050000000006</v>
      </c>
      <c r="H2366" s="159">
        <v>0</v>
      </c>
      <c r="I2366" s="159">
        <v>2</v>
      </c>
      <c r="J2366" s="158">
        <v>8.6982800000000005</v>
      </c>
      <c r="K2366" s="157" t="s">
        <v>408</v>
      </c>
    </row>
    <row r="2367" spans="1:11" s="58" customFormat="1" ht="14.85" customHeight="1" x14ac:dyDescent="0.15">
      <c r="A2367" s="154">
        <v>54481</v>
      </c>
      <c r="B2367" s="155">
        <v>54481</v>
      </c>
      <c r="C2367" s="154">
        <v>110</v>
      </c>
      <c r="D2367" s="156" t="s">
        <v>387</v>
      </c>
      <c r="E2367" s="157" t="s">
        <v>417</v>
      </c>
      <c r="F2367" s="157" t="s">
        <v>407</v>
      </c>
      <c r="G2367" s="158">
        <v>-5.7189800000000002</v>
      </c>
      <c r="H2367" s="159">
        <v>-1</v>
      </c>
      <c r="I2367" s="159">
        <v>2</v>
      </c>
      <c r="J2367" s="158">
        <v>53.779820000000001</v>
      </c>
      <c r="K2367" s="157" t="s">
        <v>411</v>
      </c>
    </row>
    <row r="2368" spans="1:11" s="58" customFormat="1" ht="14.85" customHeight="1" x14ac:dyDescent="0.15">
      <c r="A2368" s="154">
        <v>54481</v>
      </c>
      <c r="B2368" s="155">
        <v>54481</v>
      </c>
      <c r="C2368" s="154">
        <v>110</v>
      </c>
      <c r="D2368" s="156" t="s">
        <v>387</v>
      </c>
      <c r="E2368" s="157" t="s">
        <v>417</v>
      </c>
      <c r="F2368" s="157" t="s">
        <v>407</v>
      </c>
      <c r="G2368" s="158">
        <v>-10.55546</v>
      </c>
      <c r="H2368" s="159">
        <v>-1</v>
      </c>
      <c r="I2368" s="159">
        <v>0</v>
      </c>
      <c r="J2368" s="158">
        <v>4.2411399999999997</v>
      </c>
      <c r="K2368" s="157" t="s">
        <v>408</v>
      </c>
    </row>
    <row r="2369" spans="1:11" s="58" customFormat="1" ht="14.85" customHeight="1" x14ac:dyDescent="0.15">
      <c r="A2369" s="154">
        <v>54481</v>
      </c>
      <c r="B2369" s="155">
        <v>54481</v>
      </c>
      <c r="C2369" s="154">
        <v>110</v>
      </c>
      <c r="D2369" s="156" t="s">
        <v>387</v>
      </c>
      <c r="E2369" s="157" t="s">
        <v>419</v>
      </c>
      <c r="F2369" s="157" t="s">
        <v>414</v>
      </c>
      <c r="G2369" s="158">
        <v>-257.28196000000003</v>
      </c>
      <c r="H2369" s="159">
        <v>-20</v>
      </c>
      <c r="I2369" s="159">
        <v>5</v>
      </c>
      <c r="J2369" s="158">
        <v>466.26598999999999</v>
      </c>
      <c r="K2369" s="157" t="s">
        <v>411</v>
      </c>
    </row>
    <row r="2370" spans="1:11" s="58" customFormat="1" ht="14.85" customHeight="1" x14ac:dyDescent="0.15">
      <c r="A2370" s="154">
        <v>54481</v>
      </c>
      <c r="B2370" s="155">
        <v>54481</v>
      </c>
      <c r="C2370" s="154">
        <v>110</v>
      </c>
      <c r="D2370" s="156" t="s">
        <v>387</v>
      </c>
      <c r="E2370" s="157" t="s">
        <v>419</v>
      </c>
      <c r="F2370" s="157" t="s">
        <v>414</v>
      </c>
      <c r="G2370" s="158">
        <v>-74.543989999999994</v>
      </c>
      <c r="H2370" s="159">
        <v>-10</v>
      </c>
      <c r="I2370" s="159">
        <v>1</v>
      </c>
      <c r="J2370" s="158">
        <v>267.80052999999998</v>
      </c>
      <c r="K2370" s="157" t="s">
        <v>408</v>
      </c>
    </row>
    <row r="2371" spans="1:11" s="58" customFormat="1" ht="14.85" customHeight="1" x14ac:dyDescent="0.15">
      <c r="A2371" s="154">
        <v>54525</v>
      </c>
      <c r="B2371" s="155">
        <v>54525</v>
      </c>
      <c r="C2371" s="154">
        <v>110</v>
      </c>
      <c r="D2371" s="156" t="s">
        <v>387</v>
      </c>
      <c r="E2371" s="157" t="s">
        <v>412</v>
      </c>
      <c r="F2371" s="157" t="s">
        <v>407</v>
      </c>
      <c r="G2371" s="158">
        <v>-49.546999999999997</v>
      </c>
      <c r="H2371" s="159">
        <v>0</v>
      </c>
      <c r="I2371" s="159">
        <v>0</v>
      </c>
      <c r="J2371" s="158">
        <v>0</v>
      </c>
      <c r="K2371" s="157" t="s">
        <v>411</v>
      </c>
    </row>
    <row r="2372" spans="1:11" s="58" customFormat="1" ht="14.85" customHeight="1" x14ac:dyDescent="0.15">
      <c r="A2372" s="154">
        <v>54525</v>
      </c>
      <c r="B2372" s="155">
        <v>54525</v>
      </c>
      <c r="C2372" s="154">
        <v>110</v>
      </c>
      <c r="D2372" s="156" t="s">
        <v>387</v>
      </c>
      <c r="E2372" s="157" t="s">
        <v>412</v>
      </c>
      <c r="F2372" s="157" t="s">
        <v>407</v>
      </c>
      <c r="G2372" s="158">
        <v>-69.406999999999996</v>
      </c>
      <c r="H2372" s="159">
        <v>0</v>
      </c>
      <c r="I2372" s="159">
        <v>0</v>
      </c>
      <c r="J2372" s="158">
        <v>0</v>
      </c>
      <c r="K2372" s="157" t="s">
        <v>408</v>
      </c>
    </row>
    <row r="2373" spans="1:11" s="58" customFormat="1" ht="14.85" customHeight="1" x14ac:dyDescent="0.15">
      <c r="A2373" s="154">
        <v>54525</v>
      </c>
      <c r="B2373" s="155">
        <v>54525</v>
      </c>
      <c r="C2373" s="154">
        <v>110</v>
      </c>
      <c r="D2373" s="156" t="s">
        <v>387</v>
      </c>
      <c r="E2373" s="157" t="s">
        <v>412</v>
      </c>
      <c r="F2373" s="157" t="s">
        <v>413</v>
      </c>
      <c r="G2373" s="158">
        <v>21.72672</v>
      </c>
      <c r="H2373" s="159">
        <v>-1</v>
      </c>
      <c r="I2373" s="159">
        <v>0</v>
      </c>
      <c r="J2373" s="158">
        <v>23.254010000000001</v>
      </c>
      <c r="K2373" s="157" t="s">
        <v>408</v>
      </c>
    </row>
    <row r="2374" spans="1:11" s="58" customFormat="1" ht="14.85" customHeight="1" x14ac:dyDescent="0.15">
      <c r="A2374" s="154">
        <v>54525</v>
      </c>
      <c r="B2374" s="155">
        <v>54525</v>
      </c>
      <c r="C2374" s="154">
        <v>110</v>
      </c>
      <c r="D2374" s="156" t="s">
        <v>387</v>
      </c>
      <c r="E2374" s="157" t="s">
        <v>412</v>
      </c>
      <c r="F2374" s="157" t="s">
        <v>414</v>
      </c>
      <c r="G2374" s="158">
        <v>8.8558199999999996</v>
      </c>
      <c r="H2374" s="159">
        <v>1</v>
      </c>
      <c r="I2374" s="159">
        <v>1</v>
      </c>
      <c r="J2374" s="158">
        <v>15.042820000000001</v>
      </c>
      <c r="K2374" s="157" t="s">
        <v>411</v>
      </c>
    </row>
    <row r="2375" spans="1:11" s="58" customFormat="1" ht="14.85" customHeight="1" x14ac:dyDescent="0.15">
      <c r="A2375" s="154">
        <v>54525</v>
      </c>
      <c r="B2375" s="155">
        <v>54525</v>
      </c>
      <c r="C2375" s="154">
        <v>110</v>
      </c>
      <c r="D2375" s="156" t="s">
        <v>387</v>
      </c>
      <c r="E2375" s="157" t="s">
        <v>412</v>
      </c>
      <c r="F2375" s="157" t="s">
        <v>414</v>
      </c>
      <c r="G2375" s="158">
        <v>13.98527</v>
      </c>
      <c r="H2375" s="159">
        <v>0</v>
      </c>
      <c r="I2375" s="159">
        <v>0</v>
      </c>
      <c r="J2375" s="158">
        <v>16.48227</v>
      </c>
      <c r="K2375" s="157" t="s">
        <v>408</v>
      </c>
    </row>
    <row r="2376" spans="1:11" s="58" customFormat="1" ht="14.85" customHeight="1" x14ac:dyDescent="0.15">
      <c r="A2376" s="154">
        <v>54525</v>
      </c>
      <c r="B2376" s="155">
        <v>54525</v>
      </c>
      <c r="C2376" s="154">
        <v>110</v>
      </c>
      <c r="D2376" s="156" t="s">
        <v>387</v>
      </c>
      <c r="E2376" s="157" t="s">
        <v>412</v>
      </c>
      <c r="F2376" s="157" t="s">
        <v>416</v>
      </c>
      <c r="G2376" s="158">
        <v>2.145</v>
      </c>
      <c r="H2376" s="159">
        <v>0</v>
      </c>
      <c r="I2376" s="159">
        <v>0</v>
      </c>
      <c r="J2376" s="158">
        <v>2.145</v>
      </c>
      <c r="K2376" s="157" t="s">
        <v>411</v>
      </c>
    </row>
    <row r="2377" spans="1:11" s="58" customFormat="1" ht="14.85" customHeight="1" x14ac:dyDescent="0.15">
      <c r="A2377" s="154">
        <v>54525</v>
      </c>
      <c r="B2377" s="155">
        <v>54525</v>
      </c>
      <c r="C2377" s="154">
        <v>110</v>
      </c>
      <c r="D2377" s="156" t="s">
        <v>387</v>
      </c>
      <c r="E2377" s="157" t="s">
        <v>417</v>
      </c>
      <c r="F2377" s="157" t="s">
        <v>418</v>
      </c>
      <c r="G2377" s="158">
        <v>0.72</v>
      </c>
      <c r="H2377" s="159">
        <v>0</v>
      </c>
      <c r="I2377" s="159">
        <v>0</v>
      </c>
      <c r="J2377" s="158">
        <v>0.72</v>
      </c>
      <c r="K2377" s="157" t="s">
        <v>408</v>
      </c>
    </row>
    <row r="2378" spans="1:11" s="58" customFormat="1" ht="14.85" customHeight="1" x14ac:dyDescent="0.15">
      <c r="A2378" s="154">
        <v>54525</v>
      </c>
      <c r="B2378" s="155">
        <v>54525</v>
      </c>
      <c r="C2378" s="154">
        <v>110</v>
      </c>
      <c r="D2378" s="156" t="s">
        <v>387</v>
      </c>
      <c r="E2378" s="157" t="s">
        <v>417</v>
      </c>
      <c r="F2378" s="157" t="s">
        <v>407</v>
      </c>
      <c r="G2378" s="158">
        <v>-0.13965</v>
      </c>
      <c r="H2378" s="159">
        <v>0</v>
      </c>
      <c r="I2378" s="159">
        <v>0</v>
      </c>
      <c r="J2378" s="158">
        <v>9.9519999999999997E-2</v>
      </c>
      <c r="K2378" s="157" t="s">
        <v>408</v>
      </c>
    </row>
    <row r="2379" spans="1:11" s="58" customFormat="1" ht="14.85" customHeight="1" x14ac:dyDescent="0.15">
      <c r="A2379" s="154">
        <v>54525</v>
      </c>
      <c r="B2379" s="155">
        <v>54525</v>
      </c>
      <c r="C2379" s="154">
        <v>110</v>
      </c>
      <c r="D2379" s="156" t="s">
        <v>387</v>
      </c>
      <c r="E2379" s="157" t="s">
        <v>419</v>
      </c>
      <c r="F2379" s="157" t="s">
        <v>414</v>
      </c>
      <c r="G2379" s="158">
        <v>-16.227119999999999</v>
      </c>
      <c r="H2379" s="159">
        <v>-3</v>
      </c>
      <c r="I2379" s="159">
        <v>0</v>
      </c>
      <c r="J2379" s="158">
        <v>45.939549999999997</v>
      </c>
      <c r="K2379" s="157" t="s">
        <v>411</v>
      </c>
    </row>
    <row r="2380" spans="1:11" s="58" customFormat="1" ht="14.85" customHeight="1" x14ac:dyDescent="0.15">
      <c r="A2380" s="154">
        <v>54525</v>
      </c>
      <c r="B2380" s="155">
        <v>54525</v>
      </c>
      <c r="C2380" s="154">
        <v>110</v>
      </c>
      <c r="D2380" s="156" t="s">
        <v>387</v>
      </c>
      <c r="E2380" s="157" t="s">
        <v>419</v>
      </c>
      <c r="F2380" s="157" t="s">
        <v>414</v>
      </c>
      <c r="G2380" s="158">
        <v>-25.570709999999998</v>
      </c>
      <c r="H2380" s="159">
        <v>-3</v>
      </c>
      <c r="I2380" s="159">
        <v>0</v>
      </c>
      <c r="J2380" s="158">
        <v>45.146880000000003</v>
      </c>
      <c r="K2380" s="157" t="s">
        <v>408</v>
      </c>
    </row>
    <row r="2381" spans="1:11" s="58" customFormat="1" ht="14.85" customHeight="1" x14ac:dyDescent="0.15">
      <c r="A2381" s="154">
        <v>54535</v>
      </c>
      <c r="B2381" s="155">
        <v>54535</v>
      </c>
      <c r="C2381" s="154">
        <v>110</v>
      </c>
      <c r="D2381" s="156" t="s">
        <v>387</v>
      </c>
      <c r="E2381" s="157" t="s">
        <v>412</v>
      </c>
      <c r="F2381" s="157" t="s">
        <v>407</v>
      </c>
      <c r="G2381" s="158">
        <v>2.1519900000000001</v>
      </c>
      <c r="H2381" s="159">
        <v>-2</v>
      </c>
      <c r="I2381" s="159">
        <v>1</v>
      </c>
      <c r="J2381" s="158">
        <v>18.1005</v>
      </c>
      <c r="K2381" s="157" t="s">
        <v>411</v>
      </c>
    </row>
    <row r="2382" spans="1:11" s="58" customFormat="1" ht="14.85" customHeight="1" x14ac:dyDescent="0.15">
      <c r="A2382" s="154">
        <v>54535</v>
      </c>
      <c r="B2382" s="155">
        <v>54535</v>
      </c>
      <c r="C2382" s="154">
        <v>110</v>
      </c>
      <c r="D2382" s="156" t="s">
        <v>387</v>
      </c>
      <c r="E2382" s="157" t="s">
        <v>412</v>
      </c>
      <c r="F2382" s="157" t="s">
        <v>407</v>
      </c>
      <c r="G2382" s="158">
        <v>-108.3546</v>
      </c>
      <c r="H2382" s="159">
        <v>-5</v>
      </c>
      <c r="I2382" s="159">
        <v>1</v>
      </c>
      <c r="J2382" s="158">
        <v>1.1037300000000001</v>
      </c>
      <c r="K2382" s="157" t="s">
        <v>408</v>
      </c>
    </row>
    <row r="2383" spans="1:11" s="58" customFormat="1" ht="14.85" customHeight="1" x14ac:dyDescent="0.15">
      <c r="A2383" s="154">
        <v>54535</v>
      </c>
      <c r="B2383" s="155">
        <v>54535</v>
      </c>
      <c r="C2383" s="154">
        <v>110</v>
      </c>
      <c r="D2383" s="156" t="s">
        <v>387</v>
      </c>
      <c r="E2383" s="157" t="s">
        <v>412</v>
      </c>
      <c r="F2383" s="157" t="s">
        <v>413</v>
      </c>
      <c r="G2383" s="158">
        <v>-260.70890000000003</v>
      </c>
      <c r="H2383" s="159">
        <v>-15</v>
      </c>
      <c r="I2383" s="159">
        <v>6</v>
      </c>
      <c r="J2383" s="158">
        <v>1166.4081000000001</v>
      </c>
      <c r="K2383" s="157" t="s">
        <v>408</v>
      </c>
    </row>
    <row r="2384" spans="1:11" s="58" customFormat="1" ht="14.85" customHeight="1" x14ac:dyDescent="0.15">
      <c r="A2384" s="154">
        <v>54535</v>
      </c>
      <c r="B2384" s="155">
        <v>54535</v>
      </c>
      <c r="C2384" s="154">
        <v>110</v>
      </c>
      <c r="D2384" s="156" t="s">
        <v>387</v>
      </c>
      <c r="E2384" s="157" t="s">
        <v>412</v>
      </c>
      <c r="F2384" s="157" t="s">
        <v>414</v>
      </c>
      <c r="G2384" s="158">
        <v>14.55556</v>
      </c>
      <c r="H2384" s="159">
        <v>-9</v>
      </c>
      <c r="I2384" s="159">
        <v>6</v>
      </c>
      <c r="J2384" s="158">
        <v>163.70722000000001</v>
      </c>
      <c r="K2384" s="157" t="s">
        <v>411</v>
      </c>
    </row>
    <row r="2385" spans="1:11" s="58" customFormat="1" ht="14.85" customHeight="1" x14ac:dyDescent="0.15">
      <c r="A2385" s="154">
        <v>54535</v>
      </c>
      <c r="B2385" s="155">
        <v>54535</v>
      </c>
      <c r="C2385" s="154">
        <v>110</v>
      </c>
      <c r="D2385" s="156" t="s">
        <v>387</v>
      </c>
      <c r="E2385" s="157" t="s">
        <v>412</v>
      </c>
      <c r="F2385" s="157" t="s">
        <v>414</v>
      </c>
      <c r="G2385" s="158">
        <v>265.15568999999999</v>
      </c>
      <c r="H2385" s="159">
        <v>-10</v>
      </c>
      <c r="I2385" s="159">
        <v>2</v>
      </c>
      <c r="J2385" s="158">
        <v>970.54796999999996</v>
      </c>
      <c r="K2385" s="157" t="s">
        <v>408</v>
      </c>
    </row>
    <row r="2386" spans="1:11" s="58" customFormat="1" ht="14.85" customHeight="1" x14ac:dyDescent="0.15">
      <c r="A2386" s="154">
        <v>54535</v>
      </c>
      <c r="B2386" s="155">
        <v>54535</v>
      </c>
      <c r="C2386" s="154">
        <v>110</v>
      </c>
      <c r="D2386" s="156" t="s">
        <v>387</v>
      </c>
      <c r="E2386" s="157" t="s">
        <v>412</v>
      </c>
      <c r="F2386" s="157" t="s">
        <v>415</v>
      </c>
      <c r="G2386" s="158">
        <v>-0.06</v>
      </c>
      <c r="H2386" s="159">
        <v>0</v>
      </c>
      <c r="I2386" s="159">
        <v>0</v>
      </c>
      <c r="J2386" s="158">
        <v>0.16</v>
      </c>
      <c r="K2386" s="157" t="s">
        <v>411</v>
      </c>
    </row>
    <row r="2387" spans="1:11" s="58" customFormat="1" ht="14.85" customHeight="1" x14ac:dyDescent="0.15">
      <c r="A2387" s="154">
        <v>54535</v>
      </c>
      <c r="B2387" s="155">
        <v>54535</v>
      </c>
      <c r="C2387" s="154">
        <v>110</v>
      </c>
      <c r="D2387" s="156" t="s">
        <v>387</v>
      </c>
      <c r="E2387" s="157" t="s">
        <v>412</v>
      </c>
      <c r="F2387" s="157" t="s">
        <v>415</v>
      </c>
      <c r="G2387" s="158">
        <v>66.86</v>
      </c>
      <c r="H2387" s="159">
        <v>0</v>
      </c>
      <c r="I2387" s="159">
        <v>0</v>
      </c>
      <c r="J2387" s="158">
        <v>69.84</v>
      </c>
      <c r="K2387" s="157" t="s">
        <v>408</v>
      </c>
    </row>
    <row r="2388" spans="1:11" s="58" customFormat="1" ht="14.85" customHeight="1" x14ac:dyDescent="0.15">
      <c r="A2388" s="154">
        <v>54535</v>
      </c>
      <c r="B2388" s="155">
        <v>54535</v>
      </c>
      <c r="C2388" s="154">
        <v>110</v>
      </c>
      <c r="D2388" s="156" t="s">
        <v>387</v>
      </c>
      <c r="E2388" s="157" t="s">
        <v>412</v>
      </c>
      <c r="F2388" s="157" t="s">
        <v>416</v>
      </c>
      <c r="G2388" s="158">
        <v>9.3772099999999998</v>
      </c>
      <c r="H2388" s="159">
        <v>-3</v>
      </c>
      <c r="I2388" s="159">
        <v>0</v>
      </c>
      <c r="J2388" s="158">
        <v>25.51285</v>
      </c>
      <c r="K2388" s="157" t="s">
        <v>411</v>
      </c>
    </row>
    <row r="2389" spans="1:11" s="58" customFormat="1" ht="14.85" customHeight="1" x14ac:dyDescent="0.15">
      <c r="A2389" s="154">
        <v>54535</v>
      </c>
      <c r="B2389" s="155">
        <v>54535</v>
      </c>
      <c r="C2389" s="154">
        <v>110</v>
      </c>
      <c r="D2389" s="156" t="s">
        <v>387</v>
      </c>
      <c r="E2389" s="157" t="s">
        <v>412</v>
      </c>
      <c r="F2389" s="157" t="s">
        <v>416</v>
      </c>
      <c r="G2389" s="158">
        <v>44.712499999999999</v>
      </c>
      <c r="H2389" s="159">
        <v>0</v>
      </c>
      <c r="I2389" s="159">
        <v>0</v>
      </c>
      <c r="J2389" s="158">
        <v>44.712499999999999</v>
      </c>
      <c r="K2389" s="157" t="s">
        <v>408</v>
      </c>
    </row>
    <row r="2390" spans="1:11" s="58" customFormat="1" ht="14.85" customHeight="1" x14ac:dyDescent="0.15">
      <c r="A2390" s="154">
        <v>54535</v>
      </c>
      <c r="B2390" s="155">
        <v>54535</v>
      </c>
      <c r="C2390" s="154">
        <v>110</v>
      </c>
      <c r="D2390" s="156" t="s">
        <v>387</v>
      </c>
      <c r="E2390" s="157" t="s">
        <v>417</v>
      </c>
      <c r="F2390" s="157" t="s">
        <v>418</v>
      </c>
      <c r="G2390" s="158">
        <v>193.81775999999999</v>
      </c>
      <c r="H2390" s="159">
        <v>2</v>
      </c>
      <c r="I2390" s="159">
        <v>5</v>
      </c>
      <c r="J2390" s="158">
        <v>199.65</v>
      </c>
      <c r="K2390" s="157" t="s">
        <v>411</v>
      </c>
    </row>
    <row r="2391" spans="1:11" s="58" customFormat="1" ht="14.85" customHeight="1" x14ac:dyDescent="0.15">
      <c r="A2391" s="154">
        <v>54535</v>
      </c>
      <c r="B2391" s="155">
        <v>54535</v>
      </c>
      <c r="C2391" s="154">
        <v>110</v>
      </c>
      <c r="D2391" s="156" t="s">
        <v>387</v>
      </c>
      <c r="E2391" s="157" t="s">
        <v>417</v>
      </c>
      <c r="F2391" s="157" t="s">
        <v>418</v>
      </c>
      <c r="G2391" s="158">
        <v>-49.290750000000003</v>
      </c>
      <c r="H2391" s="159">
        <v>-2</v>
      </c>
      <c r="I2391" s="159">
        <v>1</v>
      </c>
      <c r="J2391" s="158">
        <v>6.7305400000000004</v>
      </c>
      <c r="K2391" s="157" t="s">
        <v>408</v>
      </c>
    </row>
    <row r="2392" spans="1:11" s="58" customFormat="1" ht="14.85" customHeight="1" x14ac:dyDescent="0.15">
      <c r="A2392" s="154">
        <v>54535</v>
      </c>
      <c r="B2392" s="155">
        <v>54535</v>
      </c>
      <c r="C2392" s="154">
        <v>110</v>
      </c>
      <c r="D2392" s="156" t="s">
        <v>387</v>
      </c>
      <c r="E2392" s="157" t="s">
        <v>417</v>
      </c>
      <c r="F2392" s="157" t="s">
        <v>407</v>
      </c>
      <c r="G2392" s="158">
        <v>-9.6890400000000003</v>
      </c>
      <c r="H2392" s="159">
        <v>-2</v>
      </c>
      <c r="I2392" s="159">
        <v>3</v>
      </c>
      <c r="J2392" s="158">
        <v>2.8027799999999998</v>
      </c>
      <c r="K2392" s="157" t="s">
        <v>411</v>
      </c>
    </row>
    <row r="2393" spans="1:11" s="58" customFormat="1" ht="14.85" customHeight="1" x14ac:dyDescent="0.15">
      <c r="A2393" s="154">
        <v>54535</v>
      </c>
      <c r="B2393" s="155">
        <v>54535</v>
      </c>
      <c r="C2393" s="154">
        <v>110</v>
      </c>
      <c r="D2393" s="156" t="s">
        <v>387</v>
      </c>
      <c r="E2393" s="157" t="s">
        <v>417</v>
      </c>
      <c r="F2393" s="157" t="s">
        <v>407</v>
      </c>
      <c r="G2393" s="158">
        <v>-9.3640000000000001E-2</v>
      </c>
      <c r="H2393" s="159">
        <v>-1</v>
      </c>
      <c r="I2393" s="159">
        <v>2</v>
      </c>
      <c r="J2393" s="158">
        <v>11.267099999999999</v>
      </c>
      <c r="K2393" s="157" t="s">
        <v>408</v>
      </c>
    </row>
    <row r="2394" spans="1:11" s="58" customFormat="1" ht="14.85" customHeight="1" x14ac:dyDescent="0.15">
      <c r="A2394" s="154">
        <v>54535</v>
      </c>
      <c r="B2394" s="155">
        <v>54535</v>
      </c>
      <c r="C2394" s="154">
        <v>110</v>
      </c>
      <c r="D2394" s="156" t="s">
        <v>387</v>
      </c>
      <c r="E2394" s="157" t="s">
        <v>419</v>
      </c>
      <c r="F2394" s="157" t="s">
        <v>414</v>
      </c>
      <c r="G2394" s="158">
        <v>62.622610000000002</v>
      </c>
      <c r="H2394" s="159">
        <v>-4</v>
      </c>
      <c r="I2394" s="159">
        <v>2</v>
      </c>
      <c r="J2394" s="158">
        <v>437.16501</v>
      </c>
      <c r="K2394" s="157" t="s">
        <v>411</v>
      </c>
    </row>
    <row r="2395" spans="1:11" s="58" customFormat="1" ht="14.85" customHeight="1" x14ac:dyDescent="0.15">
      <c r="A2395" s="154">
        <v>54535</v>
      </c>
      <c r="B2395" s="155">
        <v>54535</v>
      </c>
      <c r="C2395" s="154">
        <v>110</v>
      </c>
      <c r="D2395" s="156" t="s">
        <v>387</v>
      </c>
      <c r="E2395" s="157" t="s">
        <v>419</v>
      </c>
      <c r="F2395" s="157" t="s">
        <v>414</v>
      </c>
      <c r="G2395" s="158">
        <v>0.60497000000000101</v>
      </c>
      <c r="H2395" s="159">
        <v>-8</v>
      </c>
      <c r="I2395" s="159">
        <v>0</v>
      </c>
      <c r="J2395" s="158">
        <v>264.46008999999998</v>
      </c>
      <c r="K2395" s="157" t="s">
        <v>408</v>
      </c>
    </row>
    <row r="2396" spans="1:11" s="58" customFormat="1" ht="14.85" customHeight="1" x14ac:dyDescent="0.15">
      <c r="A2396" s="154">
        <v>54651</v>
      </c>
      <c r="B2396" s="155">
        <v>54651</v>
      </c>
      <c r="C2396" s="154">
        <v>110</v>
      </c>
      <c r="D2396" s="156" t="s">
        <v>387</v>
      </c>
      <c r="E2396" s="157" t="s">
        <v>412</v>
      </c>
      <c r="F2396" s="157" t="s">
        <v>407</v>
      </c>
      <c r="G2396" s="158">
        <v>-19.042149999999999</v>
      </c>
      <c r="H2396" s="159">
        <v>-2</v>
      </c>
      <c r="I2396" s="159">
        <v>3</v>
      </c>
      <c r="J2396" s="158">
        <v>17.098569999999999</v>
      </c>
      <c r="K2396" s="157" t="s">
        <v>411</v>
      </c>
    </row>
    <row r="2397" spans="1:11" s="58" customFormat="1" ht="14.85" customHeight="1" x14ac:dyDescent="0.15">
      <c r="A2397" s="154">
        <v>54651</v>
      </c>
      <c r="B2397" s="155">
        <v>54651</v>
      </c>
      <c r="C2397" s="154">
        <v>110</v>
      </c>
      <c r="D2397" s="156" t="s">
        <v>387</v>
      </c>
      <c r="E2397" s="157" t="s">
        <v>412</v>
      </c>
      <c r="F2397" s="157" t="s">
        <v>407</v>
      </c>
      <c r="G2397" s="158">
        <v>-38.363190000000003</v>
      </c>
      <c r="H2397" s="159">
        <v>-10</v>
      </c>
      <c r="I2397" s="159">
        <v>0</v>
      </c>
      <c r="J2397" s="158">
        <v>32.699599999999997</v>
      </c>
      <c r="K2397" s="157" t="s">
        <v>408</v>
      </c>
    </row>
    <row r="2398" spans="1:11" s="58" customFormat="1" ht="14.85" customHeight="1" x14ac:dyDescent="0.15">
      <c r="A2398" s="154">
        <v>54651</v>
      </c>
      <c r="B2398" s="155">
        <v>54651</v>
      </c>
      <c r="C2398" s="154">
        <v>110</v>
      </c>
      <c r="D2398" s="156" t="s">
        <v>387</v>
      </c>
      <c r="E2398" s="157" t="s">
        <v>412</v>
      </c>
      <c r="F2398" s="157" t="s">
        <v>413</v>
      </c>
      <c r="G2398" s="158">
        <v>-536.07758000000001</v>
      </c>
      <c r="H2398" s="159">
        <v>11</v>
      </c>
      <c r="I2398" s="159">
        <v>21</v>
      </c>
      <c r="J2398" s="158">
        <v>1198.3994600000001</v>
      </c>
      <c r="K2398" s="157" t="s">
        <v>408</v>
      </c>
    </row>
    <row r="2399" spans="1:11" s="58" customFormat="1" ht="14.85" customHeight="1" x14ac:dyDescent="0.15">
      <c r="A2399" s="154">
        <v>54651</v>
      </c>
      <c r="B2399" s="155">
        <v>54651</v>
      </c>
      <c r="C2399" s="154">
        <v>110</v>
      </c>
      <c r="D2399" s="156" t="s">
        <v>387</v>
      </c>
      <c r="E2399" s="157" t="s">
        <v>412</v>
      </c>
      <c r="F2399" s="157" t="s">
        <v>414</v>
      </c>
      <c r="G2399" s="158">
        <v>22.835899999999999</v>
      </c>
      <c r="H2399" s="159">
        <v>-7</v>
      </c>
      <c r="I2399" s="159">
        <v>3</v>
      </c>
      <c r="J2399" s="158">
        <v>132.87446</v>
      </c>
      <c r="K2399" s="157" t="s">
        <v>411</v>
      </c>
    </row>
    <row r="2400" spans="1:11" s="58" customFormat="1" ht="14.85" customHeight="1" x14ac:dyDescent="0.15">
      <c r="A2400" s="154">
        <v>54651</v>
      </c>
      <c r="B2400" s="155">
        <v>54651</v>
      </c>
      <c r="C2400" s="154">
        <v>110</v>
      </c>
      <c r="D2400" s="156" t="s">
        <v>387</v>
      </c>
      <c r="E2400" s="157" t="s">
        <v>412</v>
      </c>
      <c r="F2400" s="157" t="s">
        <v>414</v>
      </c>
      <c r="G2400" s="158">
        <v>-285.88414999999998</v>
      </c>
      <c r="H2400" s="159">
        <v>-10</v>
      </c>
      <c r="I2400" s="159">
        <v>3</v>
      </c>
      <c r="J2400" s="158">
        <v>286.04579000000001</v>
      </c>
      <c r="K2400" s="157" t="s">
        <v>408</v>
      </c>
    </row>
    <row r="2401" spans="1:11" s="58" customFormat="1" ht="14.85" customHeight="1" x14ac:dyDescent="0.15">
      <c r="A2401" s="154">
        <v>54651</v>
      </c>
      <c r="B2401" s="155">
        <v>54651</v>
      </c>
      <c r="C2401" s="154">
        <v>110</v>
      </c>
      <c r="D2401" s="156" t="s">
        <v>387</v>
      </c>
      <c r="E2401" s="157" t="s">
        <v>412</v>
      </c>
      <c r="F2401" s="157" t="s">
        <v>415</v>
      </c>
      <c r="G2401" s="158">
        <v>2.6</v>
      </c>
      <c r="H2401" s="159">
        <v>0</v>
      </c>
      <c r="I2401" s="159">
        <v>0</v>
      </c>
      <c r="J2401" s="158">
        <v>4.4800000000000004</v>
      </c>
      <c r="K2401" s="157" t="s">
        <v>411</v>
      </c>
    </row>
    <row r="2402" spans="1:11" s="58" customFormat="1" ht="14.85" customHeight="1" x14ac:dyDescent="0.15">
      <c r="A2402" s="154">
        <v>54651</v>
      </c>
      <c r="B2402" s="155">
        <v>54651</v>
      </c>
      <c r="C2402" s="154">
        <v>110</v>
      </c>
      <c r="D2402" s="156" t="s">
        <v>387</v>
      </c>
      <c r="E2402" s="157" t="s">
        <v>412</v>
      </c>
      <c r="F2402" s="157" t="s">
        <v>415</v>
      </c>
      <c r="G2402" s="158">
        <v>25.54</v>
      </c>
      <c r="H2402" s="159">
        <v>0</v>
      </c>
      <c r="I2402" s="159">
        <v>0</v>
      </c>
      <c r="J2402" s="158">
        <v>30.68</v>
      </c>
      <c r="K2402" s="157" t="s">
        <v>408</v>
      </c>
    </row>
    <row r="2403" spans="1:11" s="58" customFormat="1" ht="14.85" customHeight="1" x14ac:dyDescent="0.15">
      <c r="A2403" s="154">
        <v>54651</v>
      </c>
      <c r="B2403" s="155">
        <v>54651</v>
      </c>
      <c r="C2403" s="154">
        <v>110</v>
      </c>
      <c r="D2403" s="156" t="s">
        <v>387</v>
      </c>
      <c r="E2403" s="157" t="s">
        <v>412</v>
      </c>
      <c r="F2403" s="157" t="s">
        <v>416</v>
      </c>
      <c r="G2403" s="158">
        <v>18.562049999999999</v>
      </c>
      <c r="H2403" s="159">
        <v>1</v>
      </c>
      <c r="I2403" s="159">
        <v>3</v>
      </c>
      <c r="J2403" s="158">
        <v>64.65446</v>
      </c>
      <c r="K2403" s="157" t="s">
        <v>411</v>
      </c>
    </row>
    <row r="2404" spans="1:11" s="58" customFormat="1" ht="14.85" customHeight="1" x14ac:dyDescent="0.15">
      <c r="A2404" s="154">
        <v>54651</v>
      </c>
      <c r="B2404" s="155">
        <v>54651</v>
      </c>
      <c r="C2404" s="154">
        <v>110</v>
      </c>
      <c r="D2404" s="156" t="s">
        <v>387</v>
      </c>
      <c r="E2404" s="157" t="s">
        <v>412</v>
      </c>
      <c r="F2404" s="157" t="s">
        <v>416</v>
      </c>
      <c r="G2404" s="158">
        <v>3.8311700000000002</v>
      </c>
      <c r="H2404" s="159">
        <v>-2</v>
      </c>
      <c r="I2404" s="159">
        <v>1</v>
      </c>
      <c r="J2404" s="158">
        <v>33.677799999999998</v>
      </c>
      <c r="K2404" s="157" t="s">
        <v>408</v>
      </c>
    </row>
    <row r="2405" spans="1:11" s="58" customFormat="1" ht="14.85" customHeight="1" x14ac:dyDescent="0.15">
      <c r="A2405" s="154">
        <v>54651</v>
      </c>
      <c r="B2405" s="155">
        <v>54651</v>
      </c>
      <c r="C2405" s="154">
        <v>110</v>
      </c>
      <c r="D2405" s="156" t="s">
        <v>387</v>
      </c>
      <c r="E2405" s="157" t="s">
        <v>417</v>
      </c>
      <c r="F2405" s="157" t="s">
        <v>418</v>
      </c>
      <c r="G2405" s="158">
        <v>223.71951999999999</v>
      </c>
      <c r="H2405" s="159">
        <v>3</v>
      </c>
      <c r="I2405" s="159">
        <v>3</v>
      </c>
      <c r="J2405" s="158">
        <v>225.96951999999999</v>
      </c>
      <c r="K2405" s="157" t="s">
        <v>411</v>
      </c>
    </row>
    <row r="2406" spans="1:11" s="58" customFormat="1" ht="14.85" customHeight="1" x14ac:dyDescent="0.15">
      <c r="A2406" s="154">
        <v>54651</v>
      </c>
      <c r="B2406" s="155">
        <v>54651</v>
      </c>
      <c r="C2406" s="154">
        <v>110</v>
      </c>
      <c r="D2406" s="156" t="s">
        <v>387</v>
      </c>
      <c r="E2406" s="157" t="s">
        <v>417</v>
      </c>
      <c r="F2406" s="157" t="s">
        <v>418</v>
      </c>
      <c r="G2406" s="158">
        <v>102.31234000000001</v>
      </c>
      <c r="H2406" s="159">
        <v>3</v>
      </c>
      <c r="I2406" s="159">
        <v>4</v>
      </c>
      <c r="J2406" s="158">
        <v>128.74745999999999</v>
      </c>
      <c r="K2406" s="157" t="s">
        <v>408</v>
      </c>
    </row>
    <row r="2407" spans="1:11" s="58" customFormat="1" ht="14.85" customHeight="1" x14ac:dyDescent="0.15">
      <c r="A2407" s="154">
        <v>54651</v>
      </c>
      <c r="B2407" s="155">
        <v>54651</v>
      </c>
      <c r="C2407" s="154">
        <v>110</v>
      </c>
      <c r="D2407" s="156" t="s">
        <v>387</v>
      </c>
      <c r="E2407" s="157" t="s">
        <v>417</v>
      </c>
      <c r="F2407" s="157" t="s">
        <v>407</v>
      </c>
      <c r="G2407" s="158">
        <v>24.165310000000002</v>
      </c>
      <c r="H2407" s="159">
        <v>1</v>
      </c>
      <c r="I2407" s="159">
        <v>3</v>
      </c>
      <c r="J2407" s="158">
        <v>32.25508</v>
      </c>
      <c r="K2407" s="157" t="s">
        <v>411</v>
      </c>
    </row>
    <row r="2408" spans="1:11" s="58" customFormat="1" ht="14.85" customHeight="1" x14ac:dyDescent="0.15">
      <c r="A2408" s="154">
        <v>54651</v>
      </c>
      <c r="B2408" s="155">
        <v>54651</v>
      </c>
      <c r="C2408" s="154">
        <v>110</v>
      </c>
      <c r="D2408" s="156" t="s">
        <v>387</v>
      </c>
      <c r="E2408" s="157" t="s">
        <v>417</v>
      </c>
      <c r="F2408" s="157" t="s">
        <v>407</v>
      </c>
      <c r="G2408" s="158">
        <v>-4.2614299999999998</v>
      </c>
      <c r="H2408" s="159">
        <v>1</v>
      </c>
      <c r="I2408" s="159">
        <v>1</v>
      </c>
      <c r="J2408" s="158">
        <v>4.7288399999999999</v>
      </c>
      <c r="K2408" s="157" t="s">
        <v>408</v>
      </c>
    </row>
    <row r="2409" spans="1:11" s="58" customFormat="1" ht="14.85" customHeight="1" x14ac:dyDescent="0.15">
      <c r="A2409" s="154">
        <v>54651</v>
      </c>
      <c r="B2409" s="155">
        <v>54651</v>
      </c>
      <c r="C2409" s="154">
        <v>110</v>
      </c>
      <c r="D2409" s="156" t="s">
        <v>387</v>
      </c>
      <c r="E2409" s="157" t="s">
        <v>419</v>
      </c>
      <c r="F2409" s="157" t="s">
        <v>414</v>
      </c>
      <c r="G2409" s="158">
        <v>9.1004199999999997</v>
      </c>
      <c r="H2409" s="159">
        <v>-3</v>
      </c>
      <c r="I2409" s="159">
        <v>3</v>
      </c>
      <c r="J2409" s="158">
        <v>344.06950000000001</v>
      </c>
      <c r="K2409" s="157" t="s">
        <v>411</v>
      </c>
    </row>
    <row r="2410" spans="1:11" s="58" customFormat="1" ht="14.85" customHeight="1" x14ac:dyDescent="0.15">
      <c r="A2410" s="154">
        <v>54651</v>
      </c>
      <c r="B2410" s="155">
        <v>54651</v>
      </c>
      <c r="C2410" s="154">
        <v>110</v>
      </c>
      <c r="D2410" s="156" t="s">
        <v>387</v>
      </c>
      <c r="E2410" s="157" t="s">
        <v>419</v>
      </c>
      <c r="F2410" s="157" t="s">
        <v>414</v>
      </c>
      <c r="G2410" s="158">
        <v>-31.610009999999999</v>
      </c>
      <c r="H2410" s="159">
        <v>-6</v>
      </c>
      <c r="I2410" s="159">
        <v>0</v>
      </c>
      <c r="J2410" s="158">
        <v>348.74973</v>
      </c>
      <c r="K2410" s="157" t="s">
        <v>408</v>
      </c>
    </row>
    <row r="2411" spans="1:11" s="58" customFormat="1" ht="14.85" customHeight="1" x14ac:dyDescent="0.15">
      <c r="A2411" s="154">
        <v>54671</v>
      </c>
      <c r="B2411" s="155">
        <v>54671</v>
      </c>
      <c r="C2411" s="154">
        <v>110</v>
      </c>
      <c r="D2411" s="156" t="s">
        <v>387</v>
      </c>
      <c r="E2411" s="157" t="s">
        <v>412</v>
      </c>
      <c r="F2411" s="157" t="s">
        <v>407</v>
      </c>
      <c r="G2411" s="158">
        <v>10.95265</v>
      </c>
      <c r="H2411" s="159">
        <v>2</v>
      </c>
      <c r="I2411" s="159">
        <v>2</v>
      </c>
      <c r="J2411" s="158">
        <v>20.8553</v>
      </c>
      <c r="K2411" s="157" t="s">
        <v>411</v>
      </c>
    </row>
    <row r="2412" spans="1:11" s="58" customFormat="1" ht="14.85" customHeight="1" x14ac:dyDescent="0.15">
      <c r="A2412" s="154">
        <v>54671</v>
      </c>
      <c r="B2412" s="155">
        <v>54671</v>
      </c>
      <c r="C2412" s="154">
        <v>110</v>
      </c>
      <c r="D2412" s="156" t="s">
        <v>387</v>
      </c>
      <c r="E2412" s="157" t="s">
        <v>412</v>
      </c>
      <c r="F2412" s="157" t="s">
        <v>407</v>
      </c>
      <c r="G2412" s="158">
        <v>4.1166299999999998</v>
      </c>
      <c r="H2412" s="159">
        <v>0</v>
      </c>
      <c r="I2412" s="159">
        <v>2</v>
      </c>
      <c r="J2412" s="158">
        <v>64.095500000000001</v>
      </c>
      <c r="K2412" s="157" t="s">
        <v>408</v>
      </c>
    </row>
    <row r="2413" spans="1:11" s="58" customFormat="1" ht="14.85" customHeight="1" x14ac:dyDescent="0.15">
      <c r="A2413" s="154">
        <v>54671</v>
      </c>
      <c r="B2413" s="155">
        <v>54671</v>
      </c>
      <c r="C2413" s="154">
        <v>110</v>
      </c>
      <c r="D2413" s="156" t="s">
        <v>387</v>
      </c>
      <c r="E2413" s="157" t="s">
        <v>412</v>
      </c>
      <c r="F2413" s="157" t="s">
        <v>413</v>
      </c>
      <c r="G2413" s="158">
        <v>172.71295000000001</v>
      </c>
      <c r="H2413" s="159">
        <v>0</v>
      </c>
      <c r="I2413" s="159">
        <v>2</v>
      </c>
      <c r="J2413" s="158">
        <v>219.58317</v>
      </c>
      <c r="K2413" s="157" t="s">
        <v>408</v>
      </c>
    </row>
    <row r="2414" spans="1:11" s="58" customFormat="1" ht="14.85" customHeight="1" x14ac:dyDescent="0.15">
      <c r="A2414" s="154">
        <v>54671</v>
      </c>
      <c r="B2414" s="155">
        <v>54671</v>
      </c>
      <c r="C2414" s="154">
        <v>110</v>
      </c>
      <c r="D2414" s="156" t="s">
        <v>387</v>
      </c>
      <c r="E2414" s="157" t="s">
        <v>412</v>
      </c>
      <c r="F2414" s="157" t="s">
        <v>414</v>
      </c>
      <c r="G2414" s="158">
        <v>53.900269999999999</v>
      </c>
      <c r="H2414" s="159">
        <v>-2</v>
      </c>
      <c r="I2414" s="159">
        <v>3</v>
      </c>
      <c r="J2414" s="158">
        <v>79.397829999999999</v>
      </c>
      <c r="K2414" s="157" t="s">
        <v>411</v>
      </c>
    </row>
    <row r="2415" spans="1:11" s="58" customFormat="1" ht="14.85" customHeight="1" x14ac:dyDescent="0.15">
      <c r="A2415" s="154">
        <v>54671</v>
      </c>
      <c r="B2415" s="155">
        <v>54671</v>
      </c>
      <c r="C2415" s="154">
        <v>110</v>
      </c>
      <c r="D2415" s="156" t="s">
        <v>387</v>
      </c>
      <c r="E2415" s="157" t="s">
        <v>412</v>
      </c>
      <c r="F2415" s="157" t="s">
        <v>414</v>
      </c>
      <c r="G2415" s="158">
        <v>35.871470000000002</v>
      </c>
      <c r="H2415" s="159">
        <v>-5</v>
      </c>
      <c r="I2415" s="159">
        <v>1</v>
      </c>
      <c r="J2415" s="158">
        <v>135.22183000000001</v>
      </c>
      <c r="K2415" s="157" t="s">
        <v>408</v>
      </c>
    </row>
    <row r="2416" spans="1:11" s="58" customFormat="1" ht="14.85" customHeight="1" x14ac:dyDescent="0.15">
      <c r="A2416" s="154">
        <v>54671</v>
      </c>
      <c r="B2416" s="155">
        <v>54671</v>
      </c>
      <c r="C2416" s="154">
        <v>110</v>
      </c>
      <c r="D2416" s="156" t="s">
        <v>387</v>
      </c>
      <c r="E2416" s="157" t="s">
        <v>412</v>
      </c>
      <c r="F2416" s="157" t="s">
        <v>415</v>
      </c>
      <c r="G2416" s="158">
        <v>0.06</v>
      </c>
      <c r="H2416" s="159">
        <v>0</v>
      </c>
      <c r="I2416" s="159">
        <v>0</v>
      </c>
      <c r="J2416" s="158">
        <v>0.06</v>
      </c>
      <c r="K2416" s="157" t="s">
        <v>411</v>
      </c>
    </row>
    <row r="2417" spans="1:11" s="58" customFormat="1" ht="14.85" customHeight="1" x14ac:dyDescent="0.15">
      <c r="A2417" s="154">
        <v>54671</v>
      </c>
      <c r="B2417" s="155">
        <v>54671</v>
      </c>
      <c r="C2417" s="154">
        <v>110</v>
      </c>
      <c r="D2417" s="156" t="s">
        <v>387</v>
      </c>
      <c r="E2417" s="157" t="s">
        <v>412</v>
      </c>
      <c r="F2417" s="157" t="s">
        <v>415</v>
      </c>
      <c r="G2417" s="158">
        <v>0.44</v>
      </c>
      <c r="H2417" s="159">
        <v>0</v>
      </c>
      <c r="I2417" s="159">
        <v>0</v>
      </c>
      <c r="J2417" s="158">
        <v>0.48</v>
      </c>
      <c r="K2417" s="157" t="s">
        <v>408</v>
      </c>
    </row>
    <row r="2418" spans="1:11" s="58" customFormat="1" ht="14.85" customHeight="1" x14ac:dyDescent="0.15">
      <c r="A2418" s="154">
        <v>54671</v>
      </c>
      <c r="B2418" s="155">
        <v>54671</v>
      </c>
      <c r="C2418" s="154">
        <v>110</v>
      </c>
      <c r="D2418" s="156" t="s">
        <v>387</v>
      </c>
      <c r="E2418" s="157" t="s">
        <v>412</v>
      </c>
      <c r="F2418" s="157" t="s">
        <v>416</v>
      </c>
      <c r="G2418" s="158">
        <v>48.787529999999997</v>
      </c>
      <c r="H2418" s="159">
        <v>-3</v>
      </c>
      <c r="I2418" s="159">
        <v>0</v>
      </c>
      <c r="J2418" s="158">
        <v>97.13879</v>
      </c>
      <c r="K2418" s="157" t="s">
        <v>411</v>
      </c>
    </row>
    <row r="2419" spans="1:11" s="58" customFormat="1" ht="14.85" customHeight="1" x14ac:dyDescent="0.15">
      <c r="A2419" s="154">
        <v>54671</v>
      </c>
      <c r="B2419" s="155">
        <v>54671</v>
      </c>
      <c r="C2419" s="154">
        <v>110</v>
      </c>
      <c r="D2419" s="156" t="s">
        <v>387</v>
      </c>
      <c r="E2419" s="157" t="s">
        <v>412</v>
      </c>
      <c r="F2419" s="157" t="s">
        <v>416</v>
      </c>
      <c r="G2419" s="158">
        <v>-11.90842</v>
      </c>
      <c r="H2419" s="159">
        <v>-2</v>
      </c>
      <c r="I2419" s="159">
        <v>0</v>
      </c>
      <c r="J2419" s="158">
        <v>18.434519999999999</v>
      </c>
      <c r="K2419" s="157" t="s">
        <v>408</v>
      </c>
    </row>
    <row r="2420" spans="1:11" s="58" customFormat="1" ht="14.85" customHeight="1" x14ac:dyDescent="0.15">
      <c r="A2420" s="154">
        <v>54671</v>
      </c>
      <c r="B2420" s="155">
        <v>54671</v>
      </c>
      <c r="C2420" s="154">
        <v>110</v>
      </c>
      <c r="D2420" s="156" t="s">
        <v>387</v>
      </c>
      <c r="E2420" s="157" t="s">
        <v>417</v>
      </c>
      <c r="F2420" s="157" t="s">
        <v>418</v>
      </c>
      <c r="G2420" s="158">
        <v>3.2683200000000001</v>
      </c>
      <c r="H2420" s="159">
        <v>0</v>
      </c>
      <c r="I2420" s="159">
        <v>0</v>
      </c>
      <c r="J2420" s="158">
        <v>3.2683200000000001</v>
      </c>
      <c r="K2420" s="157" t="s">
        <v>411</v>
      </c>
    </row>
    <row r="2421" spans="1:11" s="58" customFormat="1" ht="14.85" customHeight="1" x14ac:dyDescent="0.15">
      <c r="A2421" s="154">
        <v>54671</v>
      </c>
      <c r="B2421" s="155">
        <v>54671</v>
      </c>
      <c r="C2421" s="154">
        <v>110</v>
      </c>
      <c r="D2421" s="156" t="s">
        <v>387</v>
      </c>
      <c r="E2421" s="157" t="s">
        <v>417</v>
      </c>
      <c r="F2421" s="157" t="s">
        <v>418</v>
      </c>
      <c r="G2421" s="158">
        <v>61.304299999999998</v>
      </c>
      <c r="H2421" s="159">
        <v>2</v>
      </c>
      <c r="I2421" s="159">
        <v>2</v>
      </c>
      <c r="J2421" s="158">
        <v>61.904299999999999</v>
      </c>
      <c r="K2421" s="157" t="s">
        <v>408</v>
      </c>
    </row>
    <row r="2422" spans="1:11" s="58" customFormat="1" ht="14.85" customHeight="1" x14ac:dyDescent="0.15">
      <c r="A2422" s="154">
        <v>54671</v>
      </c>
      <c r="B2422" s="155">
        <v>54671</v>
      </c>
      <c r="C2422" s="154">
        <v>110</v>
      </c>
      <c r="D2422" s="156" t="s">
        <v>387</v>
      </c>
      <c r="E2422" s="157" t="s">
        <v>417</v>
      </c>
      <c r="F2422" s="157" t="s">
        <v>407</v>
      </c>
      <c r="G2422" s="158">
        <v>0.30741000000000002</v>
      </c>
      <c r="H2422" s="159">
        <v>-1</v>
      </c>
      <c r="I2422" s="159">
        <v>0</v>
      </c>
      <c r="J2422" s="158">
        <v>0.72458</v>
      </c>
      <c r="K2422" s="157" t="s">
        <v>411</v>
      </c>
    </row>
    <row r="2423" spans="1:11" s="58" customFormat="1" ht="14.85" customHeight="1" x14ac:dyDescent="0.15">
      <c r="A2423" s="154">
        <v>54671</v>
      </c>
      <c r="B2423" s="155">
        <v>54671</v>
      </c>
      <c r="C2423" s="154">
        <v>110</v>
      </c>
      <c r="D2423" s="156" t="s">
        <v>387</v>
      </c>
      <c r="E2423" s="157" t="s">
        <v>417</v>
      </c>
      <c r="F2423" s="157" t="s">
        <v>407</v>
      </c>
      <c r="G2423" s="158">
        <v>-1.1818299999999999</v>
      </c>
      <c r="H2423" s="159">
        <v>-1</v>
      </c>
      <c r="I2423" s="159">
        <v>0</v>
      </c>
      <c r="J2423" s="158">
        <v>1.8447100000000001</v>
      </c>
      <c r="K2423" s="157" t="s">
        <v>408</v>
      </c>
    </row>
    <row r="2424" spans="1:11" s="58" customFormat="1" ht="14.85" customHeight="1" x14ac:dyDescent="0.15">
      <c r="A2424" s="154">
        <v>54671</v>
      </c>
      <c r="B2424" s="155">
        <v>54671</v>
      </c>
      <c r="C2424" s="154">
        <v>110</v>
      </c>
      <c r="D2424" s="156" t="s">
        <v>387</v>
      </c>
      <c r="E2424" s="157" t="s">
        <v>419</v>
      </c>
      <c r="F2424" s="157" t="s">
        <v>414</v>
      </c>
      <c r="G2424" s="158">
        <v>23.68561</v>
      </c>
      <c r="H2424" s="159">
        <v>-1</v>
      </c>
      <c r="I2424" s="159">
        <v>2</v>
      </c>
      <c r="J2424" s="158">
        <v>117.26600000000001</v>
      </c>
      <c r="K2424" s="157" t="s">
        <v>411</v>
      </c>
    </row>
    <row r="2425" spans="1:11" s="58" customFormat="1" ht="14.85" customHeight="1" x14ac:dyDescent="0.15">
      <c r="A2425" s="154">
        <v>54671</v>
      </c>
      <c r="B2425" s="155">
        <v>54671</v>
      </c>
      <c r="C2425" s="154">
        <v>110</v>
      </c>
      <c r="D2425" s="156" t="s">
        <v>387</v>
      </c>
      <c r="E2425" s="157" t="s">
        <v>419</v>
      </c>
      <c r="F2425" s="157" t="s">
        <v>414</v>
      </c>
      <c r="G2425" s="158">
        <v>0.69408000000000003</v>
      </c>
      <c r="H2425" s="159">
        <v>-1</v>
      </c>
      <c r="I2425" s="159">
        <v>0</v>
      </c>
      <c r="J2425" s="158">
        <v>152.01763</v>
      </c>
      <c r="K2425" s="157" t="s">
        <v>408</v>
      </c>
    </row>
    <row r="2426" spans="1:11" s="58" customFormat="1" ht="14.85" customHeight="1" x14ac:dyDescent="0.15">
      <c r="A2426" s="154">
        <v>54696</v>
      </c>
      <c r="B2426" s="155">
        <v>54696</v>
      </c>
      <c r="C2426" s="154">
        <v>110</v>
      </c>
      <c r="D2426" s="156" t="s">
        <v>387</v>
      </c>
      <c r="E2426" s="157" t="s">
        <v>412</v>
      </c>
      <c r="F2426" s="157" t="s">
        <v>407</v>
      </c>
      <c r="G2426" s="158">
        <v>-5.3835600000000001</v>
      </c>
      <c r="H2426" s="159">
        <v>-3</v>
      </c>
      <c r="I2426" s="159">
        <v>1</v>
      </c>
      <c r="J2426" s="158">
        <v>7.7</v>
      </c>
      <c r="K2426" s="157" t="s">
        <v>411</v>
      </c>
    </row>
    <row r="2427" spans="1:11" s="58" customFormat="1" ht="14.85" customHeight="1" x14ac:dyDescent="0.15">
      <c r="A2427" s="154">
        <v>54696</v>
      </c>
      <c r="B2427" s="155">
        <v>54696</v>
      </c>
      <c r="C2427" s="154">
        <v>110</v>
      </c>
      <c r="D2427" s="156" t="s">
        <v>387</v>
      </c>
      <c r="E2427" s="157" t="s">
        <v>412</v>
      </c>
      <c r="F2427" s="157" t="s">
        <v>407</v>
      </c>
      <c r="G2427" s="158">
        <v>-5.0751499999999998</v>
      </c>
      <c r="H2427" s="159">
        <v>4</v>
      </c>
      <c r="I2427" s="159">
        <v>5</v>
      </c>
      <c r="J2427" s="158">
        <v>26.31588</v>
      </c>
      <c r="K2427" s="157" t="s">
        <v>408</v>
      </c>
    </row>
    <row r="2428" spans="1:11" s="58" customFormat="1" ht="14.85" customHeight="1" x14ac:dyDescent="0.15">
      <c r="A2428" s="154">
        <v>54696</v>
      </c>
      <c r="B2428" s="155">
        <v>54696</v>
      </c>
      <c r="C2428" s="154">
        <v>110</v>
      </c>
      <c r="D2428" s="156" t="s">
        <v>387</v>
      </c>
      <c r="E2428" s="157" t="s">
        <v>412</v>
      </c>
      <c r="F2428" s="157" t="s">
        <v>413</v>
      </c>
      <c r="G2428" s="158">
        <v>152.31</v>
      </c>
      <c r="H2428" s="159">
        <v>7</v>
      </c>
      <c r="I2428" s="159">
        <v>8</v>
      </c>
      <c r="J2428" s="158">
        <v>897.92047000000002</v>
      </c>
      <c r="K2428" s="157" t="s">
        <v>408</v>
      </c>
    </row>
    <row r="2429" spans="1:11" s="58" customFormat="1" ht="14.85" customHeight="1" x14ac:dyDescent="0.15">
      <c r="A2429" s="154">
        <v>54696</v>
      </c>
      <c r="B2429" s="155">
        <v>54696</v>
      </c>
      <c r="C2429" s="154">
        <v>110</v>
      </c>
      <c r="D2429" s="156" t="s">
        <v>387</v>
      </c>
      <c r="E2429" s="157" t="s">
        <v>412</v>
      </c>
      <c r="F2429" s="157" t="s">
        <v>414</v>
      </c>
      <c r="G2429" s="158">
        <v>-29.84591</v>
      </c>
      <c r="H2429" s="159">
        <v>-11</v>
      </c>
      <c r="I2429" s="159">
        <v>0</v>
      </c>
      <c r="J2429" s="158">
        <v>62.10098</v>
      </c>
      <c r="K2429" s="157" t="s">
        <v>411</v>
      </c>
    </row>
    <row r="2430" spans="1:11" s="58" customFormat="1" ht="14.85" customHeight="1" x14ac:dyDescent="0.15">
      <c r="A2430" s="154">
        <v>54696</v>
      </c>
      <c r="B2430" s="155">
        <v>54696</v>
      </c>
      <c r="C2430" s="154">
        <v>110</v>
      </c>
      <c r="D2430" s="156" t="s">
        <v>387</v>
      </c>
      <c r="E2430" s="157" t="s">
        <v>412</v>
      </c>
      <c r="F2430" s="157" t="s">
        <v>414</v>
      </c>
      <c r="G2430" s="158">
        <v>-1.36099999999999E-2</v>
      </c>
      <c r="H2430" s="159">
        <v>-9</v>
      </c>
      <c r="I2430" s="159">
        <v>1</v>
      </c>
      <c r="J2430" s="158">
        <v>98.1143</v>
      </c>
      <c r="K2430" s="157" t="s">
        <v>408</v>
      </c>
    </row>
    <row r="2431" spans="1:11" s="58" customFormat="1" ht="14.85" customHeight="1" x14ac:dyDescent="0.15">
      <c r="A2431" s="154">
        <v>54696</v>
      </c>
      <c r="B2431" s="155">
        <v>54696</v>
      </c>
      <c r="C2431" s="154">
        <v>110</v>
      </c>
      <c r="D2431" s="156" t="s">
        <v>387</v>
      </c>
      <c r="E2431" s="157" t="s">
        <v>412</v>
      </c>
      <c r="F2431" s="157" t="s">
        <v>415</v>
      </c>
      <c r="G2431" s="158">
        <v>31.96</v>
      </c>
      <c r="H2431" s="159">
        <v>0</v>
      </c>
      <c r="I2431" s="159">
        <v>0</v>
      </c>
      <c r="J2431" s="158">
        <v>33.479999999999997</v>
      </c>
      <c r="K2431" s="157" t="s">
        <v>411</v>
      </c>
    </row>
    <row r="2432" spans="1:11" s="58" customFormat="1" ht="14.85" customHeight="1" x14ac:dyDescent="0.15">
      <c r="A2432" s="154">
        <v>54696</v>
      </c>
      <c r="B2432" s="155">
        <v>54696</v>
      </c>
      <c r="C2432" s="154">
        <v>110</v>
      </c>
      <c r="D2432" s="156" t="s">
        <v>387</v>
      </c>
      <c r="E2432" s="157" t="s">
        <v>412</v>
      </c>
      <c r="F2432" s="157" t="s">
        <v>415</v>
      </c>
      <c r="G2432" s="158">
        <v>52.54</v>
      </c>
      <c r="H2432" s="159">
        <v>0</v>
      </c>
      <c r="I2432" s="159">
        <v>0</v>
      </c>
      <c r="J2432" s="158">
        <v>52.74</v>
      </c>
      <c r="K2432" s="157" t="s">
        <v>408</v>
      </c>
    </row>
    <row r="2433" spans="1:11" s="58" customFormat="1" ht="14.85" customHeight="1" x14ac:dyDescent="0.15">
      <c r="A2433" s="154">
        <v>54696</v>
      </c>
      <c r="B2433" s="155">
        <v>54696</v>
      </c>
      <c r="C2433" s="154">
        <v>110</v>
      </c>
      <c r="D2433" s="156" t="s">
        <v>387</v>
      </c>
      <c r="E2433" s="157" t="s">
        <v>412</v>
      </c>
      <c r="F2433" s="157" t="s">
        <v>416</v>
      </c>
      <c r="G2433" s="158">
        <v>-144.56876</v>
      </c>
      <c r="H2433" s="159">
        <v>-6</v>
      </c>
      <c r="I2433" s="159">
        <v>0</v>
      </c>
      <c r="J2433" s="158">
        <v>15.463979999999999</v>
      </c>
      <c r="K2433" s="157" t="s">
        <v>411</v>
      </c>
    </row>
    <row r="2434" spans="1:11" s="58" customFormat="1" ht="14.85" customHeight="1" x14ac:dyDescent="0.15">
      <c r="A2434" s="154">
        <v>54696</v>
      </c>
      <c r="B2434" s="155">
        <v>54696</v>
      </c>
      <c r="C2434" s="154">
        <v>110</v>
      </c>
      <c r="D2434" s="156" t="s">
        <v>387</v>
      </c>
      <c r="E2434" s="157" t="s">
        <v>412</v>
      </c>
      <c r="F2434" s="157" t="s">
        <v>416</v>
      </c>
      <c r="G2434" s="158">
        <v>-34.420729999999999</v>
      </c>
      <c r="H2434" s="159">
        <v>-4</v>
      </c>
      <c r="I2434" s="159">
        <v>0</v>
      </c>
      <c r="J2434" s="158">
        <v>43.62332</v>
      </c>
      <c r="K2434" s="157" t="s">
        <v>408</v>
      </c>
    </row>
    <row r="2435" spans="1:11" s="58" customFormat="1" ht="14.85" customHeight="1" x14ac:dyDescent="0.15">
      <c r="A2435" s="154">
        <v>54696</v>
      </c>
      <c r="B2435" s="155">
        <v>54696</v>
      </c>
      <c r="C2435" s="154">
        <v>110</v>
      </c>
      <c r="D2435" s="156" t="s">
        <v>387</v>
      </c>
      <c r="E2435" s="157" t="s">
        <v>417</v>
      </c>
      <c r="F2435" s="157" t="s">
        <v>418</v>
      </c>
      <c r="G2435" s="158">
        <v>96.012079999999997</v>
      </c>
      <c r="H2435" s="159">
        <v>3</v>
      </c>
      <c r="I2435" s="159">
        <v>5</v>
      </c>
      <c r="J2435" s="158">
        <v>129.21825000000001</v>
      </c>
      <c r="K2435" s="157" t="s">
        <v>411</v>
      </c>
    </row>
    <row r="2436" spans="1:11" s="58" customFormat="1" ht="14.85" customHeight="1" x14ac:dyDescent="0.15">
      <c r="A2436" s="154">
        <v>54696</v>
      </c>
      <c r="B2436" s="155">
        <v>54696</v>
      </c>
      <c r="C2436" s="154">
        <v>110</v>
      </c>
      <c r="D2436" s="156" t="s">
        <v>387</v>
      </c>
      <c r="E2436" s="157" t="s">
        <v>417</v>
      </c>
      <c r="F2436" s="157" t="s">
        <v>418</v>
      </c>
      <c r="G2436" s="158">
        <v>-44.09328</v>
      </c>
      <c r="H2436" s="159">
        <v>4</v>
      </c>
      <c r="I2436" s="159">
        <v>4</v>
      </c>
      <c r="J2436" s="158">
        <v>183.05296000000001</v>
      </c>
      <c r="K2436" s="157" t="s">
        <v>408</v>
      </c>
    </row>
    <row r="2437" spans="1:11" s="58" customFormat="1" ht="14.85" customHeight="1" x14ac:dyDescent="0.15">
      <c r="A2437" s="154">
        <v>54696</v>
      </c>
      <c r="B2437" s="155">
        <v>54696</v>
      </c>
      <c r="C2437" s="154">
        <v>110</v>
      </c>
      <c r="D2437" s="156" t="s">
        <v>387</v>
      </c>
      <c r="E2437" s="157" t="s">
        <v>417</v>
      </c>
      <c r="F2437" s="157" t="s">
        <v>407</v>
      </c>
      <c r="G2437" s="158">
        <v>17.01886</v>
      </c>
      <c r="H2437" s="159">
        <v>4</v>
      </c>
      <c r="I2437" s="159">
        <v>4</v>
      </c>
      <c r="J2437" s="158">
        <v>27.224620000000002</v>
      </c>
      <c r="K2437" s="157" t="s">
        <v>411</v>
      </c>
    </row>
    <row r="2438" spans="1:11" s="58" customFormat="1" ht="14.85" customHeight="1" x14ac:dyDescent="0.15">
      <c r="A2438" s="154">
        <v>54696</v>
      </c>
      <c r="B2438" s="155">
        <v>54696</v>
      </c>
      <c r="C2438" s="154">
        <v>110</v>
      </c>
      <c r="D2438" s="156" t="s">
        <v>387</v>
      </c>
      <c r="E2438" s="157" t="s">
        <v>417</v>
      </c>
      <c r="F2438" s="157" t="s">
        <v>407</v>
      </c>
      <c r="G2438" s="158">
        <v>0.63012999999999997</v>
      </c>
      <c r="H2438" s="159">
        <v>-2</v>
      </c>
      <c r="I2438" s="159">
        <v>0</v>
      </c>
      <c r="J2438" s="158">
        <v>8.7040000000000006</v>
      </c>
      <c r="K2438" s="157" t="s">
        <v>408</v>
      </c>
    </row>
    <row r="2439" spans="1:11" s="58" customFormat="1" ht="14.85" customHeight="1" x14ac:dyDescent="0.15">
      <c r="A2439" s="154">
        <v>54696</v>
      </c>
      <c r="B2439" s="155">
        <v>54696</v>
      </c>
      <c r="C2439" s="154">
        <v>110</v>
      </c>
      <c r="D2439" s="156" t="s">
        <v>387</v>
      </c>
      <c r="E2439" s="157" t="s">
        <v>419</v>
      </c>
      <c r="F2439" s="157" t="s">
        <v>414</v>
      </c>
      <c r="G2439" s="158">
        <v>6.7778499999999999</v>
      </c>
      <c r="H2439" s="159">
        <v>-4</v>
      </c>
      <c r="I2439" s="159">
        <v>1</v>
      </c>
      <c r="J2439" s="158">
        <v>236.03519</v>
      </c>
      <c r="K2439" s="157" t="s">
        <v>411</v>
      </c>
    </row>
    <row r="2440" spans="1:11" s="58" customFormat="1" ht="14.85" customHeight="1" x14ac:dyDescent="0.15">
      <c r="A2440" s="154">
        <v>54696</v>
      </c>
      <c r="B2440" s="155">
        <v>54696</v>
      </c>
      <c r="C2440" s="154">
        <v>110</v>
      </c>
      <c r="D2440" s="156" t="s">
        <v>387</v>
      </c>
      <c r="E2440" s="157" t="s">
        <v>419</v>
      </c>
      <c r="F2440" s="157" t="s">
        <v>414</v>
      </c>
      <c r="G2440" s="158">
        <v>-12.041460000000001</v>
      </c>
      <c r="H2440" s="159">
        <v>-4</v>
      </c>
      <c r="I2440" s="159">
        <v>2</v>
      </c>
      <c r="J2440" s="158">
        <v>313.72449999999998</v>
      </c>
      <c r="K2440" s="157" t="s">
        <v>408</v>
      </c>
    </row>
    <row r="2441" spans="1:11" s="58" customFormat="1" ht="14.85" customHeight="1" x14ac:dyDescent="0.15">
      <c r="A2441" s="154">
        <v>55151</v>
      </c>
      <c r="B2441" s="155">
        <v>55151</v>
      </c>
      <c r="C2441" s="154">
        <v>110</v>
      </c>
      <c r="D2441" s="156" t="s">
        <v>387</v>
      </c>
      <c r="E2441" s="157" t="s">
        <v>412</v>
      </c>
      <c r="F2441" s="157" t="s">
        <v>407</v>
      </c>
      <c r="G2441" s="158">
        <v>-1.69787</v>
      </c>
      <c r="H2441" s="159">
        <v>-2</v>
      </c>
      <c r="I2441" s="159">
        <v>0</v>
      </c>
      <c r="J2441" s="158">
        <v>5.3175400000000002</v>
      </c>
      <c r="K2441" s="157" t="s">
        <v>411</v>
      </c>
    </row>
    <row r="2442" spans="1:11" s="58" customFormat="1" ht="14.85" customHeight="1" x14ac:dyDescent="0.15">
      <c r="A2442" s="154">
        <v>55151</v>
      </c>
      <c r="B2442" s="155">
        <v>55151</v>
      </c>
      <c r="C2442" s="154">
        <v>110</v>
      </c>
      <c r="D2442" s="156" t="s">
        <v>387</v>
      </c>
      <c r="E2442" s="157" t="s">
        <v>412</v>
      </c>
      <c r="F2442" s="157" t="s">
        <v>407</v>
      </c>
      <c r="G2442" s="158">
        <v>51.269739999999999</v>
      </c>
      <c r="H2442" s="159">
        <v>0</v>
      </c>
      <c r="I2442" s="159">
        <v>4</v>
      </c>
      <c r="J2442" s="158">
        <v>74.512789999999995</v>
      </c>
      <c r="K2442" s="157" t="s">
        <v>408</v>
      </c>
    </row>
    <row r="2443" spans="1:11" s="58" customFormat="1" ht="14.85" customHeight="1" x14ac:dyDescent="0.15">
      <c r="A2443" s="154">
        <v>55151</v>
      </c>
      <c r="B2443" s="155">
        <v>55151</v>
      </c>
      <c r="C2443" s="154">
        <v>110</v>
      </c>
      <c r="D2443" s="156" t="s">
        <v>387</v>
      </c>
      <c r="E2443" s="157" t="s">
        <v>412</v>
      </c>
      <c r="F2443" s="157" t="s">
        <v>413</v>
      </c>
      <c r="G2443" s="158">
        <v>-32.103700000000003</v>
      </c>
      <c r="H2443" s="159">
        <v>8</v>
      </c>
      <c r="I2443" s="159">
        <v>15</v>
      </c>
      <c r="J2443" s="158">
        <v>883.24126999999999</v>
      </c>
      <c r="K2443" s="157" t="s">
        <v>408</v>
      </c>
    </row>
    <row r="2444" spans="1:11" s="58" customFormat="1" ht="14.85" customHeight="1" x14ac:dyDescent="0.15">
      <c r="A2444" s="154">
        <v>55151</v>
      </c>
      <c r="B2444" s="155">
        <v>55151</v>
      </c>
      <c r="C2444" s="154">
        <v>110</v>
      </c>
      <c r="D2444" s="156" t="s">
        <v>387</v>
      </c>
      <c r="E2444" s="157" t="s">
        <v>412</v>
      </c>
      <c r="F2444" s="157" t="s">
        <v>414</v>
      </c>
      <c r="G2444" s="158">
        <v>46.819949999999999</v>
      </c>
      <c r="H2444" s="159">
        <v>-4</v>
      </c>
      <c r="I2444" s="159">
        <v>4</v>
      </c>
      <c r="J2444" s="158">
        <v>133.23347999999999</v>
      </c>
      <c r="K2444" s="157" t="s">
        <v>411</v>
      </c>
    </row>
    <row r="2445" spans="1:11" s="58" customFormat="1" ht="14.85" customHeight="1" x14ac:dyDescent="0.15">
      <c r="A2445" s="154">
        <v>55151</v>
      </c>
      <c r="B2445" s="155">
        <v>55151</v>
      </c>
      <c r="C2445" s="154">
        <v>110</v>
      </c>
      <c r="D2445" s="156" t="s">
        <v>387</v>
      </c>
      <c r="E2445" s="157" t="s">
        <v>412</v>
      </c>
      <c r="F2445" s="157" t="s">
        <v>414</v>
      </c>
      <c r="G2445" s="158">
        <v>46.617319999999999</v>
      </c>
      <c r="H2445" s="159">
        <v>-5</v>
      </c>
      <c r="I2445" s="159">
        <v>7</v>
      </c>
      <c r="J2445" s="158">
        <v>394.19869</v>
      </c>
      <c r="K2445" s="157" t="s">
        <v>408</v>
      </c>
    </row>
    <row r="2446" spans="1:11" s="58" customFormat="1" ht="14.85" customHeight="1" x14ac:dyDescent="0.15">
      <c r="A2446" s="154">
        <v>55151</v>
      </c>
      <c r="B2446" s="155">
        <v>55151</v>
      </c>
      <c r="C2446" s="154">
        <v>110</v>
      </c>
      <c r="D2446" s="156" t="s">
        <v>387</v>
      </c>
      <c r="E2446" s="157" t="s">
        <v>412</v>
      </c>
      <c r="F2446" s="157" t="s">
        <v>415</v>
      </c>
      <c r="G2446" s="158">
        <v>0.28000000000000003</v>
      </c>
      <c r="H2446" s="159">
        <v>0</v>
      </c>
      <c r="I2446" s="159">
        <v>0</v>
      </c>
      <c r="J2446" s="158">
        <v>2.5</v>
      </c>
      <c r="K2446" s="157" t="s">
        <v>411</v>
      </c>
    </row>
    <row r="2447" spans="1:11" s="58" customFormat="1" ht="14.85" customHeight="1" x14ac:dyDescent="0.15">
      <c r="A2447" s="154">
        <v>55151</v>
      </c>
      <c r="B2447" s="155">
        <v>55151</v>
      </c>
      <c r="C2447" s="154">
        <v>110</v>
      </c>
      <c r="D2447" s="156" t="s">
        <v>387</v>
      </c>
      <c r="E2447" s="157" t="s">
        <v>412</v>
      </c>
      <c r="F2447" s="157" t="s">
        <v>415</v>
      </c>
      <c r="G2447" s="158">
        <v>-2.76</v>
      </c>
      <c r="H2447" s="159">
        <v>0</v>
      </c>
      <c r="I2447" s="159">
        <v>0</v>
      </c>
      <c r="J2447" s="158">
        <v>7.44</v>
      </c>
      <c r="K2447" s="157" t="s">
        <v>408</v>
      </c>
    </row>
    <row r="2448" spans="1:11" s="58" customFormat="1" ht="14.85" customHeight="1" x14ac:dyDescent="0.15">
      <c r="A2448" s="154">
        <v>55151</v>
      </c>
      <c r="B2448" s="155">
        <v>55151</v>
      </c>
      <c r="C2448" s="154">
        <v>110</v>
      </c>
      <c r="D2448" s="156" t="s">
        <v>387</v>
      </c>
      <c r="E2448" s="157" t="s">
        <v>412</v>
      </c>
      <c r="F2448" s="157" t="s">
        <v>416</v>
      </c>
      <c r="G2448" s="158">
        <v>-15.43191</v>
      </c>
      <c r="H2448" s="159">
        <v>-2</v>
      </c>
      <c r="I2448" s="159">
        <v>0</v>
      </c>
      <c r="J2448" s="158">
        <v>21.926069999999999</v>
      </c>
      <c r="K2448" s="157" t="s">
        <v>411</v>
      </c>
    </row>
    <row r="2449" spans="1:11" s="58" customFormat="1" ht="14.85" customHeight="1" x14ac:dyDescent="0.15">
      <c r="A2449" s="154">
        <v>55151</v>
      </c>
      <c r="B2449" s="155">
        <v>55151</v>
      </c>
      <c r="C2449" s="154">
        <v>110</v>
      </c>
      <c r="D2449" s="156" t="s">
        <v>387</v>
      </c>
      <c r="E2449" s="157" t="s">
        <v>412</v>
      </c>
      <c r="F2449" s="157" t="s">
        <v>416</v>
      </c>
      <c r="G2449" s="158">
        <v>19.9177</v>
      </c>
      <c r="H2449" s="159">
        <v>-3</v>
      </c>
      <c r="I2449" s="159">
        <v>0</v>
      </c>
      <c r="J2449" s="158">
        <v>66.466629999999995</v>
      </c>
      <c r="K2449" s="157" t="s">
        <v>408</v>
      </c>
    </row>
    <row r="2450" spans="1:11" s="58" customFormat="1" ht="14.85" customHeight="1" x14ac:dyDescent="0.15">
      <c r="A2450" s="154">
        <v>55151</v>
      </c>
      <c r="B2450" s="155">
        <v>55151</v>
      </c>
      <c r="C2450" s="154">
        <v>110</v>
      </c>
      <c r="D2450" s="156" t="s">
        <v>387</v>
      </c>
      <c r="E2450" s="157" t="s">
        <v>417</v>
      </c>
      <c r="F2450" s="157" t="s">
        <v>418</v>
      </c>
      <c r="G2450" s="158">
        <v>-74.016940000000005</v>
      </c>
      <c r="H2450" s="159">
        <v>-1</v>
      </c>
      <c r="I2450" s="159">
        <v>0</v>
      </c>
      <c r="J2450" s="158">
        <v>8.1405999999999992</v>
      </c>
      <c r="K2450" s="157" t="s">
        <v>411</v>
      </c>
    </row>
    <row r="2451" spans="1:11" s="58" customFormat="1" ht="14.85" customHeight="1" x14ac:dyDescent="0.15">
      <c r="A2451" s="154">
        <v>55151</v>
      </c>
      <c r="B2451" s="155">
        <v>55151</v>
      </c>
      <c r="C2451" s="154">
        <v>110</v>
      </c>
      <c r="D2451" s="156" t="s">
        <v>387</v>
      </c>
      <c r="E2451" s="157" t="s">
        <v>417</v>
      </c>
      <c r="F2451" s="157" t="s">
        <v>418</v>
      </c>
      <c r="G2451" s="158">
        <v>113.648</v>
      </c>
      <c r="H2451" s="159">
        <v>2</v>
      </c>
      <c r="I2451" s="159">
        <v>2</v>
      </c>
      <c r="J2451" s="158">
        <v>142.148</v>
      </c>
      <c r="K2451" s="157" t="s">
        <v>408</v>
      </c>
    </row>
    <row r="2452" spans="1:11" s="58" customFormat="1" ht="14.85" customHeight="1" x14ac:dyDescent="0.15">
      <c r="A2452" s="154">
        <v>55151</v>
      </c>
      <c r="B2452" s="155">
        <v>55151</v>
      </c>
      <c r="C2452" s="154">
        <v>110</v>
      </c>
      <c r="D2452" s="156" t="s">
        <v>387</v>
      </c>
      <c r="E2452" s="157" t="s">
        <v>417</v>
      </c>
      <c r="F2452" s="157" t="s">
        <v>407</v>
      </c>
      <c r="G2452" s="158">
        <v>22.05067</v>
      </c>
      <c r="H2452" s="159">
        <v>0</v>
      </c>
      <c r="I2452" s="159">
        <v>1</v>
      </c>
      <c r="J2452" s="158">
        <v>25.571179999999998</v>
      </c>
      <c r="K2452" s="157" t="s">
        <v>411</v>
      </c>
    </row>
    <row r="2453" spans="1:11" s="58" customFormat="1" ht="14.85" customHeight="1" x14ac:dyDescent="0.15">
      <c r="A2453" s="154">
        <v>55151</v>
      </c>
      <c r="B2453" s="155">
        <v>55151</v>
      </c>
      <c r="C2453" s="154">
        <v>110</v>
      </c>
      <c r="D2453" s="156" t="s">
        <v>387</v>
      </c>
      <c r="E2453" s="157" t="s">
        <v>417</v>
      </c>
      <c r="F2453" s="157" t="s">
        <v>407</v>
      </c>
      <c r="G2453" s="158">
        <v>14.315429999999999</v>
      </c>
      <c r="H2453" s="159">
        <v>-1</v>
      </c>
      <c r="I2453" s="159">
        <v>3</v>
      </c>
      <c r="J2453" s="158">
        <v>28.045909999999999</v>
      </c>
      <c r="K2453" s="157" t="s">
        <v>408</v>
      </c>
    </row>
    <row r="2454" spans="1:11" s="58" customFormat="1" ht="14.85" customHeight="1" x14ac:dyDescent="0.15">
      <c r="A2454" s="154">
        <v>55151</v>
      </c>
      <c r="B2454" s="155">
        <v>55151</v>
      </c>
      <c r="C2454" s="154">
        <v>110</v>
      </c>
      <c r="D2454" s="156" t="s">
        <v>387</v>
      </c>
      <c r="E2454" s="157" t="s">
        <v>419</v>
      </c>
      <c r="F2454" s="157" t="s">
        <v>414</v>
      </c>
      <c r="G2454" s="158">
        <v>-2.0237699999999998</v>
      </c>
      <c r="H2454" s="159">
        <v>-5</v>
      </c>
      <c r="I2454" s="159">
        <v>0</v>
      </c>
      <c r="J2454" s="158">
        <v>405.92813000000001</v>
      </c>
      <c r="K2454" s="157" t="s">
        <v>411</v>
      </c>
    </row>
    <row r="2455" spans="1:11" s="58" customFormat="1" ht="14.85" customHeight="1" x14ac:dyDescent="0.15">
      <c r="A2455" s="154">
        <v>55151</v>
      </c>
      <c r="B2455" s="155">
        <v>55151</v>
      </c>
      <c r="C2455" s="154">
        <v>110</v>
      </c>
      <c r="D2455" s="156" t="s">
        <v>387</v>
      </c>
      <c r="E2455" s="157" t="s">
        <v>419</v>
      </c>
      <c r="F2455" s="157" t="s">
        <v>414</v>
      </c>
      <c r="G2455" s="158">
        <v>17.953099999999999</v>
      </c>
      <c r="H2455" s="159">
        <v>-4</v>
      </c>
      <c r="I2455" s="159">
        <v>1</v>
      </c>
      <c r="J2455" s="158">
        <v>416.0521</v>
      </c>
      <c r="K2455" s="157" t="s">
        <v>408</v>
      </c>
    </row>
    <row r="2456" spans="1:11" s="58" customFormat="1" ht="14.85" customHeight="1" x14ac:dyDescent="0.15">
      <c r="A2456" s="154">
        <v>55231</v>
      </c>
      <c r="B2456" s="155">
        <v>55231</v>
      </c>
      <c r="C2456" s="154">
        <v>110</v>
      </c>
      <c r="D2456" s="156" t="s">
        <v>387</v>
      </c>
      <c r="E2456" s="157" t="s">
        <v>412</v>
      </c>
      <c r="F2456" s="157" t="s">
        <v>407</v>
      </c>
      <c r="G2456" s="158">
        <v>-0.32190999999999997</v>
      </c>
      <c r="H2456" s="159">
        <v>-1</v>
      </c>
      <c r="I2456" s="159">
        <v>0</v>
      </c>
      <c r="J2456" s="158">
        <v>9.3501100000000008</v>
      </c>
      <c r="K2456" s="157" t="s">
        <v>411</v>
      </c>
    </row>
    <row r="2457" spans="1:11" s="58" customFormat="1" ht="14.85" customHeight="1" x14ac:dyDescent="0.15">
      <c r="A2457" s="154">
        <v>55231</v>
      </c>
      <c r="B2457" s="155">
        <v>55231</v>
      </c>
      <c r="C2457" s="154">
        <v>110</v>
      </c>
      <c r="D2457" s="156" t="s">
        <v>387</v>
      </c>
      <c r="E2457" s="157" t="s">
        <v>412</v>
      </c>
      <c r="F2457" s="157" t="s">
        <v>407</v>
      </c>
      <c r="G2457" s="158">
        <v>3.2623899999999999</v>
      </c>
      <c r="H2457" s="159">
        <v>-1</v>
      </c>
      <c r="I2457" s="159">
        <v>0</v>
      </c>
      <c r="J2457" s="158">
        <v>6.3202100000000003</v>
      </c>
      <c r="K2457" s="157" t="s">
        <v>408</v>
      </c>
    </row>
    <row r="2458" spans="1:11" s="58" customFormat="1" ht="14.85" customHeight="1" x14ac:dyDescent="0.15">
      <c r="A2458" s="154">
        <v>55231</v>
      </c>
      <c r="B2458" s="155">
        <v>55231</v>
      </c>
      <c r="C2458" s="154">
        <v>110</v>
      </c>
      <c r="D2458" s="156" t="s">
        <v>387</v>
      </c>
      <c r="E2458" s="157" t="s">
        <v>412</v>
      </c>
      <c r="F2458" s="157" t="s">
        <v>413</v>
      </c>
      <c r="G2458" s="158">
        <v>-63.318359999999998</v>
      </c>
      <c r="H2458" s="159">
        <v>4</v>
      </c>
      <c r="I2458" s="159">
        <v>4</v>
      </c>
      <c r="J2458" s="158">
        <v>183.10167999999999</v>
      </c>
      <c r="K2458" s="157" t="s">
        <v>408</v>
      </c>
    </row>
    <row r="2459" spans="1:11" s="58" customFormat="1" ht="14.85" customHeight="1" x14ac:dyDescent="0.15">
      <c r="A2459" s="154">
        <v>55231</v>
      </c>
      <c r="B2459" s="155">
        <v>55231</v>
      </c>
      <c r="C2459" s="154">
        <v>110</v>
      </c>
      <c r="D2459" s="156" t="s">
        <v>387</v>
      </c>
      <c r="E2459" s="157" t="s">
        <v>412</v>
      </c>
      <c r="F2459" s="157" t="s">
        <v>414</v>
      </c>
      <c r="G2459" s="158">
        <v>6.6688999999999998</v>
      </c>
      <c r="H2459" s="159">
        <v>-1</v>
      </c>
      <c r="I2459" s="159">
        <v>3</v>
      </c>
      <c r="J2459" s="158">
        <v>90.829390000000004</v>
      </c>
      <c r="K2459" s="157" t="s">
        <v>411</v>
      </c>
    </row>
    <row r="2460" spans="1:11" s="58" customFormat="1" ht="14.85" customHeight="1" x14ac:dyDescent="0.15">
      <c r="A2460" s="154">
        <v>55231</v>
      </c>
      <c r="B2460" s="155">
        <v>55231</v>
      </c>
      <c r="C2460" s="154">
        <v>110</v>
      </c>
      <c r="D2460" s="156" t="s">
        <v>387</v>
      </c>
      <c r="E2460" s="157" t="s">
        <v>412</v>
      </c>
      <c r="F2460" s="157" t="s">
        <v>414</v>
      </c>
      <c r="G2460" s="158">
        <v>-12.005319999999999</v>
      </c>
      <c r="H2460" s="159">
        <v>-1</v>
      </c>
      <c r="I2460" s="159">
        <v>2</v>
      </c>
      <c r="J2460" s="158">
        <v>261.63452000000001</v>
      </c>
      <c r="K2460" s="157" t="s">
        <v>408</v>
      </c>
    </row>
    <row r="2461" spans="1:11" s="58" customFormat="1" ht="14.85" customHeight="1" x14ac:dyDescent="0.15">
      <c r="A2461" s="154">
        <v>55231</v>
      </c>
      <c r="B2461" s="155">
        <v>55231</v>
      </c>
      <c r="C2461" s="154">
        <v>110</v>
      </c>
      <c r="D2461" s="156" t="s">
        <v>387</v>
      </c>
      <c r="E2461" s="157" t="s">
        <v>412</v>
      </c>
      <c r="F2461" s="157" t="s">
        <v>415</v>
      </c>
      <c r="G2461" s="158">
        <v>-0.06</v>
      </c>
      <c r="H2461" s="159">
        <v>0</v>
      </c>
      <c r="I2461" s="159">
        <v>0</v>
      </c>
      <c r="J2461" s="158">
        <v>0.1</v>
      </c>
      <c r="K2461" s="157" t="s">
        <v>411</v>
      </c>
    </row>
    <row r="2462" spans="1:11" s="58" customFormat="1" ht="14.85" customHeight="1" x14ac:dyDescent="0.15">
      <c r="A2462" s="154">
        <v>55231</v>
      </c>
      <c r="B2462" s="155">
        <v>55231</v>
      </c>
      <c r="C2462" s="154">
        <v>110</v>
      </c>
      <c r="D2462" s="156" t="s">
        <v>387</v>
      </c>
      <c r="E2462" s="157" t="s">
        <v>412</v>
      </c>
      <c r="F2462" s="157" t="s">
        <v>415</v>
      </c>
      <c r="G2462" s="158">
        <v>0.44</v>
      </c>
      <c r="H2462" s="159">
        <v>0</v>
      </c>
      <c r="I2462" s="159">
        <v>0</v>
      </c>
      <c r="J2462" s="158">
        <v>0.44</v>
      </c>
      <c r="K2462" s="157" t="s">
        <v>408</v>
      </c>
    </row>
    <row r="2463" spans="1:11" s="58" customFormat="1" ht="14.85" customHeight="1" x14ac:dyDescent="0.15">
      <c r="A2463" s="154">
        <v>55231</v>
      </c>
      <c r="B2463" s="155">
        <v>55231</v>
      </c>
      <c r="C2463" s="154">
        <v>110</v>
      </c>
      <c r="D2463" s="156" t="s">
        <v>387</v>
      </c>
      <c r="E2463" s="157" t="s">
        <v>412</v>
      </c>
      <c r="F2463" s="157" t="s">
        <v>416</v>
      </c>
      <c r="G2463" s="158">
        <v>-22.459589999999999</v>
      </c>
      <c r="H2463" s="159">
        <v>-1</v>
      </c>
      <c r="I2463" s="159">
        <v>1</v>
      </c>
      <c r="J2463" s="158">
        <v>8.3866700000000005</v>
      </c>
      <c r="K2463" s="157" t="s">
        <v>411</v>
      </c>
    </row>
    <row r="2464" spans="1:11" s="58" customFormat="1" ht="14.85" customHeight="1" x14ac:dyDescent="0.15">
      <c r="A2464" s="154">
        <v>55231</v>
      </c>
      <c r="B2464" s="155">
        <v>55231</v>
      </c>
      <c r="C2464" s="154">
        <v>110</v>
      </c>
      <c r="D2464" s="156" t="s">
        <v>387</v>
      </c>
      <c r="E2464" s="157" t="s">
        <v>412</v>
      </c>
      <c r="F2464" s="157" t="s">
        <v>416</v>
      </c>
      <c r="G2464" s="158">
        <v>5.0555000000000003</v>
      </c>
      <c r="H2464" s="159">
        <v>0</v>
      </c>
      <c r="I2464" s="159">
        <v>0</v>
      </c>
      <c r="J2464" s="158">
        <v>5.0555000000000003</v>
      </c>
      <c r="K2464" s="157" t="s">
        <v>408</v>
      </c>
    </row>
    <row r="2465" spans="1:11" s="58" customFormat="1" ht="14.85" customHeight="1" x14ac:dyDescent="0.15">
      <c r="A2465" s="154">
        <v>55231</v>
      </c>
      <c r="B2465" s="155">
        <v>55231</v>
      </c>
      <c r="C2465" s="154">
        <v>110</v>
      </c>
      <c r="D2465" s="156" t="s">
        <v>387</v>
      </c>
      <c r="E2465" s="157" t="s">
        <v>417</v>
      </c>
      <c r="F2465" s="157" t="s">
        <v>418</v>
      </c>
      <c r="G2465" s="158">
        <v>-4.19848</v>
      </c>
      <c r="H2465" s="159">
        <v>-1</v>
      </c>
      <c r="I2465" s="159">
        <v>0</v>
      </c>
      <c r="J2465" s="158">
        <v>2.5249999999999999</v>
      </c>
      <c r="K2465" s="157" t="s">
        <v>411</v>
      </c>
    </row>
    <row r="2466" spans="1:11" s="58" customFormat="1" ht="14.85" customHeight="1" x14ac:dyDescent="0.15">
      <c r="A2466" s="154">
        <v>55231</v>
      </c>
      <c r="B2466" s="155">
        <v>55231</v>
      </c>
      <c r="C2466" s="154">
        <v>110</v>
      </c>
      <c r="D2466" s="156" t="s">
        <v>387</v>
      </c>
      <c r="E2466" s="157" t="s">
        <v>417</v>
      </c>
      <c r="F2466" s="157" t="s">
        <v>418</v>
      </c>
      <c r="G2466" s="158">
        <v>-217.91336999999999</v>
      </c>
      <c r="H2466" s="159">
        <v>0</v>
      </c>
      <c r="I2466" s="159">
        <v>1</v>
      </c>
      <c r="J2466" s="158">
        <v>4.8164400000000001</v>
      </c>
      <c r="K2466" s="157" t="s">
        <v>408</v>
      </c>
    </row>
    <row r="2467" spans="1:11" s="58" customFormat="1" ht="14.85" customHeight="1" x14ac:dyDescent="0.15">
      <c r="A2467" s="154">
        <v>55231</v>
      </c>
      <c r="B2467" s="155">
        <v>55231</v>
      </c>
      <c r="C2467" s="154">
        <v>110</v>
      </c>
      <c r="D2467" s="156" t="s">
        <v>387</v>
      </c>
      <c r="E2467" s="157" t="s">
        <v>417</v>
      </c>
      <c r="F2467" s="157" t="s">
        <v>407</v>
      </c>
      <c r="G2467" s="158">
        <v>-0.45713000000000098</v>
      </c>
      <c r="H2467" s="159">
        <v>-3</v>
      </c>
      <c r="I2467" s="159">
        <v>0</v>
      </c>
      <c r="J2467" s="158">
        <v>23.800180000000001</v>
      </c>
      <c r="K2467" s="157" t="s">
        <v>411</v>
      </c>
    </row>
    <row r="2468" spans="1:11" s="58" customFormat="1" ht="14.85" customHeight="1" x14ac:dyDescent="0.15">
      <c r="A2468" s="154">
        <v>55231</v>
      </c>
      <c r="B2468" s="155">
        <v>55231</v>
      </c>
      <c r="C2468" s="154">
        <v>110</v>
      </c>
      <c r="D2468" s="156" t="s">
        <v>387</v>
      </c>
      <c r="E2468" s="157" t="s">
        <v>417</v>
      </c>
      <c r="F2468" s="157" t="s">
        <v>407</v>
      </c>
      <c r="G2468" s="158">
        <v>1.0036700000000001</v>
      </c>
      <c r="H2468" s="159">
        <v>2</v>
      </c>
      <c r="I2468" s="159">
        <v>2</v>
      </c>
      <c r="J2468" s="158">
        <v>1.9684200000000001</v>
      </c>
      <c r="K2468" s="157" t="s">
        <v>408</v>
      </c>
    </row>
    <row r="2469" spans="1:11" s="58" customFormat="1" ht="14.85" customHeight="1" x14ac:dyDescent="0.15">
      <c r="A2469" s="154">
        <v>55231</v>
      </c>
      <c r="B2469" s="155">
        <v>55231</v>
      </c>
      <c r="C2469" s="154">
        <v>110</v>
      </c>
      <c r="D2469" s="156" t="s">
        <v>387</v>
      </c>
      <c r="E2469" s="157" t="s">
        <v>419</v>
      </c>
      <c r="F2469" s="157" t="s">
        <v>414</v>
      </c>
      <c r="G2469" s="158">
        <v>65.075519999999997</v>
      </c>
      <c r="H2469" s="159">
        <v>-6</v>
      </c>
      <c r="I2469" s="159">
        <v>0</v>
      </c>
      <c r="J2469" s="158">
        <v>169.40724</v>
      </c>
      <c r="K2469" s="157" t="s">
        <v>411</v>
      </c>
    </row>
    <row r="2470" spans="1:11" s="58" customFormat="1" ht="14.85" customHeight="1" x14ac:dyDescent="0.15">
      <c r="A2470" s="154">
        <v>55231</v>
      </c>
      <c r="B2470" s="155">
        <v>55231</v>
      </c>
      <c r="C2470" s="154">
        <v>110</v>
      </c>
      <c r="D2470" s="156" t="s">
        <v>387</v>
      </c>
      <c r="E2470" s="157" t="s">
        <v>419</v>
      </c>
      <c r="F2470" s="157" t="s">
        <v>414</v>
      </c>
      <c r="G2470" s="158">
        <v>8.2206200000000003</v>
      </c>
      <c r="H2470" s="159">
        <v>-5</v>
      </c>
      <c r="I2470" s="159">
        <v>0</v>
      </c>
      <c r="J2470" s="158">
        <v>59.38082</v>
      </c>
      <c r="K2470" s="157" t="s">
        <v>408</v>
      </c>
    </row>
    <row r="2471" spans="1:11" s="58" customFormat="1" ht="14.85" customHeight="1" x14ac:dyDescent="0.15">
      <c r="A2471" s="154">
        <v>55298</v>
      </c>
      <c r="B2471" s="155">
        <v>55298</v>
      </c>
      <c r="C2471" s="154">
        <v>110</v>
      </c>
      <c r="D2471" s="156" t="s">
        <v>387</v>
      </c>
      <c r="E2471" s="157" t="s">
        <v>412</v>
      </c>
      <c r="F2471" s="157" t="s">
        <v>407</v>
      </c>
      <c r="G2471" s="158">
        <v>0</v>
      </c>
      <c r="H2471" s="159">
        <v>2</v>
      </c>
      <c r="I2471" s="159">
        <v>2</v>
      </c>
      <c r="J2471" s="158">
        <v>0</v>
      </c>
      <c r="K2471" s="157" t="s">
        <v>411</v>
      </c>
    </row>
    <row r="2472" spans="1:11" s="58" customFormat="1" ht="14.85" customHeight="1" x14ac:dyDescent="0.15">
      <c r="A2472" s="154">
        <v>55298</v>
      </c>
      <c r="B2472" s="155">
        <v>55298</v>
      </c>
      <c r="C2472" s="154">
        <v>110</v>
      </c>
      <c r="D2472" s="156" t="s">
        <v>387</v>
      </c>
      <c r="E2472" s="157" t="s">
        <v>412</v>
      </c>
      <c r="F2472" s="157" t="s">
        <v>407</v>
      </c>
      <c r="G2472" s="158">
        <v>-7.4470000000000001</v>
      </c>
      <c r="H2472" s="159">
        <v>0</v>
      </c>
      <c r="I2472" s="159">
        <v>0</v>
      </c>
      <c r="J2472" s="158">
        <v>0</v>
      </c>
      <c r="K2472" s="157" t="s">
        <v>408</v>
      </c>
    </row>
    <row r="2473" spans="1:11" s="58" customFormat="1" ht="14.85" customHeight="1" x14ac:dyDescent="0.15">
      <c r="A2473" s="154">
        <v>55298</v>
      </c>
      <c r="B2473" s="155">
        <v>55298</v>
      </c>
      <c r="C2473" s="154">
        <v>110</v>
      </c>
      <c r="D2473" s="156" t="s">
        <v>387</v>
      </c>
      <c r="E2473" s="157" t="s">
        <v>412</v>
      </c>
      <c r="F2473" s="157" t="s">
        <v>413</v>
      </c>
      <c r="G2473" s="158">
        <v>-1.2631699999999999</v>
      </c>
      <c r="H2473" s="159">
        <v>0</v>
      </c>
      <c r="I2473" s="159">
        <v>0</v>
      </c>
      <c r="J2473" s="158">
        <v>0.23683000000000001</v>
      </c>
      <c r="K2473" s="157" t="s">
        <v>408</v>
      </c>
    </row>
    <row r="2474" spans="1:11" s="58" customFormat="1" ht="14.85" customHeight="1" x14ac:dyDescent="0.15">
      <c r="A2474" s="154">
        <v>55298</v>
      </c>
      <c r="B2474" s="155">
        <v>55298</v>
      </c>
      <c r="C2474" s="154">
        <v>110</v>
      </c>
      <c r="D2474" s="156" t="s">
        <v>387</v>
      </c>
      <c r="E2474" s="157" t="s">
        <v>412</v>
      </c>
      <c r="F2474" s="157" t="s">
        <v>414</v>
      </c>
      <c r="G2474" s="158">
        <v>7.7130900000000002</v>
      </c>
      <c r="H2474" s="159">
        <v>-1</v>
      </c>
      <c r="I2474" s="159">
        <v>1</v>
      </c>
      <c r="J2474" s="158">
        <v>35.259419999999999</v>
      </c>
      <c r="K2474" s="157" t="s">
        <v>411</v>
      </c>
    </row>
    <row r="2475" spans="1:11" s="58" customFormat="1" ht="14.85" customHeight="1" x14ac:dyDescent="0.15">
      <c r="A2475" s="154">
        <v>55298</v>
      </c>
      <c r="B2475" s="155">
        <v>55298</v>
      </c>
      <c r="C2475" s="154">
        <v>110</v>
      </c>
      <c r="D2475" s="156" t="s">
        <v>387</v>
      </c>
      <c r="E2475" s="157" t="s">
        <v>412</v>
      </c>
      <c r="F2475" s="157" t="s">
        <v>414</v>
      </c>
      <c r="G2475" s="158">
        <v>-10.632569999999999</v>
      </c>
      <c r="H2475" s="159">
        <v>-2</v>
      </c>
      <c r="I2475" s="159">
        <v>0</v>
      </c>
      <c r="J2475" s="158">
        <v>0.92742000000000002</v>
      </c>
      <c r="K2475" s="157" t="s">
        <v>408</v>
      </c>
    </row>
    <row r="2476" spans="1:11" s="58" customFormat="1" ht="14.85" customHeight="1" x14ac:dyDescent="0.15">
      <c r="A2476" s="154">
        <v>55298</v>
      </c>
      <c r="B2476" s="155">
        <v>55298</v>
      </c>
      <c r="C2476" s="154">
        <v>110</v>
      </c>
      <c r="D2476" s="156" t="s">
        <v>387</v>
      </c>
      <c r="E2476" s="157" t="s">
        <v>412</v>
      </c>
      <c r="F2476" s="157" t="s">
        <v>415</v>
      </c>
      <c r="G2476" s="158">
        <v>0.84</v>
      </c>
      <c r="H2476" s="159">
        <v>0</v>
      </c>
      <c r="I2476" s="159">
        <v>0</v>
      </c>
      <c r="J2476" s="158">
        <v>0.84</v>
      </c>
      <c r="K2476" s="157" t="s">
        <v>411</v>
      </c>
    </row>
    <row r="2477" spans="1:11" s="58" customFormat="1" ht="14.85" customHeight="1" x14ac:dyDescent="0.15">
      <c r="A2477" s="154">
        <v>55298</v>
      </c>
      <c r="B2477" s="155">
        <v>55298</v>
      </c>
      <c r="C2477" s="154">
        <v>110</v>
      </c>
      <c r="D2477" s="156" t="s">
        <v>387</v>
      </c>
      <c r="E2477" s="157" t="s">
        <v>412</v>
      </c>
      <c r="F2477" s="157" t="s">
        <v>415</v>
      </c>
      <c r="G2477" s="158">
        <v>1.7</v>
      </c>
      <c r="H2477" s="159">
        <v>0</v>
      </c>
      <c r="I2477" s="159">
        <v>0</v>
      </c>
      <c r="J2477" s="158">
        <v>2.2400000000000002</v>
      </c>
      <c r="K2477" s="157" t="s">
        <v>408</v>
      </c>
    </row>
    <row r="2478" spans="1:11" s="58" customFormat="1" ht="14.85" customHeight="1" x14ac:dyDescent="0.15">
      <c r="A2478" s="154">
        <v>55298</v>
      </c>
      <c r="B2478" s="155">
        <v>55298</v>
      </c>
      <c r="C2478" s="154">
        <v>110</v>
      </c>
      <c r="D2478" s="156" t="s">
        <v>387</v>
      </c>
      <c r="E2478" s="157" t="s">
        <v>412</v>
      </c>
      <c r="F2478" s="157" t="s">
        <v>416</v>
      </c>
      <c r="G2478" s="158">
        <v>10.045</v>
      </c>
      <c r="H2478" s="159">
        <v>0</v>
      </c>
      <c r="I2478" s="159">
        <v>0</v>
      </c>
      <c r="J2478" s="158">
        <v>10.045</v>
      </c>
      <c r="K2478" s="157" t="s">
        <v>411</v>
      </c>
    </row>
    <row r="2479" spans="1:11" s="58" customFormat="1" ht="14.85" customHeight="1" x14ac:dyDescent="0.15">
      <c r="A2479" s="154">
        <v>55298</v>
      </c>
      <c r="B2479" s="155">
        <v>55298</v>
      </c>
      <c r="C2479" s="154">
        <v>110</v>
      </c>
      <c r="D2479" s="156" t="s">
        <v>387</v>
      </c>
      <c r="E2479" s="157" t="s">
        <v>412</v>
      </c>
      <c r="F2479" s="157" t="s">
        <v>416</v>
      </c>
      <c r="G2479" s="158">
        <v>15.715</v>
      </c>
      <c r="H2479" s="159">
        <v>0</v>
      </c>
      <c r="I2479" s="159">
        <v>0</v>
      </c>
      <c r="J2479" s="158">
        <v>15.715</v>
      </c>
      <c r="K2479" s="157" t="s">
        <v>408</v>
      </c>
    </row>
    <row r="2480" spans="1:11" s="58" customFormat="1" ht="14.85" customHeight="1" x14ac:dyDescent="0.15">
      <c r="A2480" s="154">
        <v>55298</v>
      </c>
      <c r="B2480" s="155">
        <v>55298</v>
      </c>
      <c r="C2480" s="154">
        <v>110</v>
      </c>
      <c r="D2480" s="156" t="s">
        <v>387</v>
      </c>
      <c r="E2480" s="157" t="s">
        <v>417</v>
      </c>
      <c r="F2480" s="157" t="s">
        <v>418</v>
      </c>
      <c r="G2480" s="158">
        <v>152.00277</v>
      </c>
      <c r="H2480" s="159">
        <v>1</v>
      </c>
      <c r="I2480" s="159">
        <v>1</v>
      </c>
      <c r="J2480" s="158">
        <v>152.00277</v>
      </c>
      <c r="K2480" s="157" t="s">
        <v>411</v>
      </c>
    </row>
    <row r="2481" spans="1:11" s="58" customFormat="1" ht="14.85" customHeight="1" x14ac:dyDescent="0.15">
      <c r="A2481" s="154">
        <v>55298</v>
      </c>
      <c r="B2481" s="155">
        <v>55298</v>
      </c>
      <c r="C2481" s="154">
        <v>110</v>
      </c>
      <c r="D2481" s="156" t="s">
        <v>387</v>
      </c>
      <c r="E2481" s="157" t="s">
        <v>417</v>
      </c>
      <c r="F2481" s="157" t="s">
        <v>418</v>
      </c>
      <c r="G2481" s="158">
        <v>2.12277</v>
      </c>
      <c r="H2481" s="159">
        <v>0</v>
      </c>
      <c r="I2481" s="159">
        <v>0</v>
      </c>
      <c r="J2481" s="158">
        <v>2.12277</v>
      </c>
      <c r="K2481" s="157" t="s">
        <v>408</v>
      </c>
    </row>
    <row r="2482" spans="1:11" s="58" customFormat="1" ht="14.85" customHeight="1" x14ac:dyDescent="0.15">
      <c r="A2482" s="154">
        <v>55298</v>
      </c>
      <c r="B2482" s="155">
        <v>55298</v>
      </c>
      <c r="C2482" s="154">
        <v>110</v>
      </c>
      <c r="D2482" s="156" t="s">
        <v>387</v>
      </c>
      <c r="E2482" s="157" t="s">
        <v>417</v>
      </c>
      <c r="F2482" s="157" t="s">
        <v>407</v>
      </c>
      <c r="G2482" s="158">
        <v>1.1563000000000001</v>
      </c>
      <c r="H2482" s="159">
        <v>0</v>
      </c>
      <c r="I2482" s="159">
        <v>0</v>
      </c>
      <c r="J2482" s="158">
        <v>2.1507999999999998</v>
      </c>
      <c r="K2482" s="157" t="s">
        <v>411</v>
      </c>
    </row>
    <row r="2483" spans="1:11" s="58" customFormat="1" ht="14.85" customHeight="1" x14ac:dyDescent="0.15">
      <c r="A2483" s="154">
        <v>55298</v>
      </c>
      <c r="B2483" s="155">
        <v>55298</v>
      </c>
      <c r="C2483" s="154">
        <v>110</v>
      </c>
      <c r="D2483" s="156" t="s">
        <v>387</v>
      </c>
      <c r="E2483" s="157" t="s">
        <v>417</v>
      </c>
      <c r="F2483" s="157" t="s">
        <v>407</v>
      </c>
      <c r="G2483" s="158">
        <v>-1.15859</v>
      </c>
      <c r="H2483" s="159">
        <v>0</v>
      </c>
      <c r="I2483" s="159">
        <v>0</v>
      </c>
      <c r="J2483" s="158">
        <v>1.9975000000000001</v>
      </c>
      <c r="K2483" s="157" t="s">
        <v>408</v>
      </c>
    </row>
    <row r="2484" spans="1:11" s="58" customFormat="1" ht="14.85" customHeight="1" x14ac:dyDescent="0.15">
      <c r="A2484" s="154">
        <v>55298</v>
      </c>
      <c r="B2484" s="155">
        <v>55298</v>
      </c>
      <c r="C2484" s="154">
        <v>110</v>
      </c>
      <c r="D2484" s="156" t="s">
        <v>387</v>
      </c>
      <c r="E2484" s="157" t="s">
        <v>419</v>
      </c>
      <c r="F2484" s="157" t="s">
        <v>414</v>
      </c>
      <c r="G2484" s="158">
        <v>19.187139999999999</v>
      </c>
      <c r="H2484" s="159">
        <v>0</v>
      </c>
      <c r="I2484" s="159">
        <v>0</v>
      </c>
      <c r="J2484" s="158">
        <v>64.309330000000003</v>
      </c>
      <c r="K2484" s="157" t="s">
        <v>411</v>
      </c>
    </row>
    <row r="2485" spans="1:11" s="58" customFormat="1" ht="14.85" customHeight="1" x14ac:dyDescent="0.15">
      <c r="A2485" s="154">
        <v>55298</v>
      </c>
      <c r="B2485" s="155">
        <v>55298</v>
      </c>
      <c r="C2485" s="154">
        <v>110</v>
      </c>
      <c r="D2485" s="156" t="s">
        <v>387</v>
      </c>
      <c r="E2485" s="157" t="s">
        <v>419</v>
      </c>
      <c r="F2485" s="157" t="s">
        <v>414</v>
      </c>
      <c r="G2485" s="158">
        <v>56.048319999999997</v>
      </c>
      <c r="H2485" s="159">
        <v>0</v>
      </c>
      <c r="I2485" s="159">
        <v>0</v>
      </c>
      <c r="J2485" s="158">
        <v>87.59496</v>
      </c>
      <c r="K2485" s="157" t="s">
        <v>408</v>
      </c>
    </row>
    <row r="2486" spans="1:11" s="58" customFormat="1" ht="14.85" customHeight="1" x14ac:dyDescent="0.15">
      <c r="A2486" s="154">
        <v>55456</v>
      </c>
      <c r="B2486" s="155">
        <v>55456</v>
      </c>
      <c r="C2486" s="154">
        <v>110</v>
      </c>
      <c r="D2486" s="156" t="s">
        <v>387</v>
      </c>
      <c r="E2486" s="157" t="s">
        <v>412</v>
      </c>
      <c r="F2486" s="157" t="s">
        <v>407</v>
      </c>
      <c r="G2486" s="158">
        <v>-24.93778</v>
      </c>
      <c r="H2486" s="159">
        <v>0</v>
      </c>
      <c r="I2486" s="159">
        <v>0</v>
      </c>
      <c r="J2486" s="158">
        <v>24.915389999999999</v>
      </c>
      <c r="K2486" s="157" t="s">
        <v>411</v>
      </c>
    </row>
    <row r="2487" spans="1:11" s="58" customFormat="1" ht="14.85" customHeight="1" x14ac:dyDescent="0.15">
      <c r="A2487" s="154">
        <v>55456</v>
      </c>
      <c r="B2487" s="155">
        <v>55456</v>
      </c>
      <c r="C2487" s="154">
        <v>110</v>
      </c>
      <c r="D2487" s="156" t="s">
        <v>387</v>
      </c>
      <c r="E2487" s="157" t="s">
        <v>412</v>
      </c>
      <c r="F2487" s="157" t="s">
        <v>407</v>
      </c>
      <c r="G2487" s="158">
        <v>-50.45476</v>
      </c>
      <c r="H2487" s="159">
        <v>-1</v>
      </c>
      <c r="I2487" s="159">
        <v>0</v>
      </c>
      <c r="J2487" s="158">
        <v>9.6044099999999997</v>
      </c>
      <c r="K2487" s="157" t="s">
        <v>408</v>
      </c>
    </row>
    <row r="2488" spans="1:11" s="58" customFormat="1" ht="14.85" customHeight="1" x14ac:dyDescent="0.15">
      <c r="A2488" s="154">
        <v>55456</v>
      </c>
      <c r="B2488" s="155">
        <v>55456</v>
      </c>
      <c r="C2488" s="154">
        <v>110</v>
      </c>
      <c r="D2488" s="156" t="s">
        <v>387</v>
      </c>
      <c r="E2488" s="157" t="s">
        <v>412</v>
      </c>
      <c r="F2488" s="157" t="s">
        <v>413</v>
      </c>
      <c r="G2488" s="158">
        <v>137.23643999999999</v>
      </c>
      <c r="H2488" s="159">
        <v>3</v>
      </c>
      <c r="I2488" s="159">
        <v>3</v>
      </c>
      <c r="J2488" s="158">
        <v>208.23643999999999</v>
      </c>
      <c r="K2488" s="157" t="s">
        <v>408</v>
      </c>
    </row>
    <row r="2489" spans="1:11" s="58" customFormat="1" ht="14.85" customHeight="1" x14ac:dyDescent="0.15">
      <c r="A2489" s="154">
        <v>55456</v>
      </c>
      <c r="B2489" s="155">
        <v>55456</v>
      </c>
      <c r="C2489" s="154">
        <v>110</v>
      </c>
      <c r="D2489" s="156" t="s">
        <v>387</v>
      </c>
      <c r="E2489" s="157" t="s">
        <v>412</v>
      </c>
      <c r="F2489" s="157" t="s">
        <v>414</v>
      </c>
      <c r="G2489" s="158">
        <v>-25.858049999999999</v>
      </c>
      <c r="H2489" s="159">
        <v>-3</v>
      </c>
      <c r="I2489" s="159">
        <v>2</v>
      </c>
      <c r="J2489" s="158">
        <v>83.926640000000006</v>
      </c>
      <c r="K2489" s="157" t="s">
        <v>411</v>
      </c>
    </row>
    <row r="2490" spans="1:11" s="58" customFormat="1" ht="14.85" customHeight="1" x14ac:dyDescent="0.15">
      <c r="A2490" s="154">
        <v>55456</v>
      </c>
      <c r="B2490" s="155">
        <v>55456</v>
      </c>
      <c r="C2490" s="154">
        <v>110</v>
      </c>
      <c r="D2490" s="156" t="s">
        <v>387</v>
      </c>
      <c r="E2490" s="157" t="s">
        <v>412</v>
      </c>
      <c r="F2490" s="157" t="s">
        <v>414</v>
      </c>
      <c r="G2490" s="158">
        <v>-3.93025</v>
      </c>
      <c r="H2490" s="159">
        <v>-2</v>
      </c>
      <c r="I2490" s="159">
        <v>0</v>
      </c>
      <c r="J2490" s="158">
        <v>34.463729999999998</v>
      </c>
      <c r="K2490" s="157" t="s">
        <v>408</v>
      </c>
    </row>
    <row r="2491" spans="1:11" s="58" customFormat="1" ht="14.85" customHeight="1" x14ac:dyDescent="0.15">
      <c r="A2491" s="154">
        <v>55456</v>
      </c>
      <c r="B2491" s="155">
        <v>55456</v>
      </c>
      <c r="C2491" s="154">
        <v>110</v>
      </c>
      <c r="D2491" s="156" t="s">
        <v>387</v>
      </c>
      <c r="E2491" s="157" t="s">
        <v>412</v>
      </c>
      <c r="F2491" s="157" t="s">
        <v>415</v>
      </c>
      <c r="G2491" s="158">
        <v>4.04</v>
      </c>
      <c r="H2491" s="159">
        <v>0</v>
      </c>
      <c r="I2491" s="159">
        <v>0</v>
      </c>
      <c r="J2491" s="158">
        <v>4.04</v>
      </c>
      <c r="K2491" s="157" t="s">
        <v>411</v>
      </c>
    </row>
    <row r="2492" spans="1:11" s="58" customFormat="1" ht="14.85" customHeight="1" x14ac:dyDescent="0.15">
      <c r="A2492" s="154">
        <v>55456</v>
      </c>
      <c r="B2492" s="155">
        <v>55456</v>
      </c>
      <c r="C2492" s="154">
        <v>110</v>
      </c>
      <c r="D2492" s="156" t="s">
        <v>387</v>
      </c>
      <c r="E2492" s="157" t="s">
        <v>412</v>
      </c>
      <c r="F2492" s="157" t="s">
        <v>415</v>
      </c>
      <c r="G2492" s="158">
        <v>0.12</v>
      </c>
      <c r="H2492" s="159">
        <v>0</v>
      </c>
      <c r="I2492" s="159">
        <v>0</v>
      </c>
      <c r="J2492" s="158">
        <v>0.12</v>
      </c>
      <c r="K2492" s="157" t="s">
        <v>408</v>
      </c>
    </row>
    <row r="2493" spans="1:11" s="58" customFormat="1" ht="14.85" customHeight="1" x14ac:dyDescent="0.15">
      <c r="A2493" s="154">
        <v>55456</v>
      </c>
      <c r="B2493" s="155">
        <v>55456</v>
      </c>
      <c r="C2493" s="154">
        <v>110</v>
      </c>
      <c r="D2493" s="156" t="s">
        <v>387</v>
      </c>
      <c r="E2493" s="157" t="s">
        <v>412</v>
      </c>
      <c r="F2493" s="157" t="s">
        <v>416</v>
      </c>
      <c r="G2493" s="158">
        <v>35.789050000000003</v>
      </c>
      <c r="H2493" s="159">
        <v>0</v>
      </c>
      <c r="I2493" s="159">
        <v>0</v>
      </c>
      <c r="J2493" s="158">
        <v>35.789050000000003</v>
      </c>
      <c r="K2493" s="157" t="s">
        <v>411</v>
      </c>
    </row>
    <row r="2494" spans="1:11" s="58" customFormat="1" ht="14.85" customHeight="1" x14ac:dyDescent="0.15">
      <c r="A2494" s="154">
        <v>55456</v>
      </c>
      <c r="B2494" s="155">
        <v>55456</v>
      </c>
      <c r="C2494" s="154">
        <v>110</v>
      </c>
      <c r="D2494" s="156" t="s">
        <v>387</v>
      </c>
      <c r="E2494" s="157" t="s">
        <v>412</v>
      </c>
      <c r="F2494" s="157" t="s">
        <v>416</v>
      </c>
      <c r="G2494" s="158">
        <v>6.3039199999999997</v>
      </c>
      <c r="H2494" s="159">
        <v>-1</v>
      </c>
      <c r="I2494" s="159">
        <v>0</v>
      </c>
      <c r="J2494" s="158">
        <v>8.6773600000000002</v>
      </c>
      <c r="K2494" s="157" t="s">
        <v>408</v>
      </c>
    </row>
    <row r="2495" spans="1:11" s="58" customFormat="1" ht="14.85" customHeight="1" x14ac:dyDescent="0.15">
      <c r="A2495" s="154">
        <v>55456</v>
      </c>
      <c r="B2495" s="155">
        <v>55456</v>
      </c>
      <c r="C2495" s="154">
        <v>110</v>
      </c>
      <c r="D2495" s="156" t="s">
        <v>387</v>
      </c>
      <c r="E2495" s="157" t="s">
        <v>417</v>
      </c>
      <c r="F2495" s="157" t="s">
        <v>418</v>
      </c>
      <c r="G2495" s="158">
        <v>-7.8630699999999996</v>
      </c>
      <c r="H2495" s="159">
        <v>0</v>
      </c>
      <c r="I2495" s="159">
        <v>0</v>
      </c>
      <c r="J2495" s="158">
        <v>7.2163399999999998</v>
      </c>
      <c r="K2495" s="157" t="s">
        <v>411</v>
      </c>
    </row>
    <row r="2496" spans="1:11" s="58" customFormat="1" ht="14.85" customHeight="1" x14ac:dyDescent="0.15">
      <c r="A2496" s="154">
        <v>55456</v>
      </c>
      <c r="B2496" s="155">
        <v>55456</v>
      </c>
      <c r="C2496" s="154">
        <v>110</v>
      </c>
      <c r="D2496" s="156" t="s">
        <v>387</v>
      </c>
      <c r="E2496" s="157" t="s">
        <v>417</v>
      </c>
      <c r="F2496" s="157" t="s">
        <v>418</v>
      </c>
      <c r="G2496" s="158">
        <v>142.36000000000001</v>
      </c>
      <c r="H2496" s="159">
        <v>1</v>
      </c>
      <c r="I2496" s="159">
        <v>2</v>
      </c>
      <c r="J2496" s="158">
        <v>190.32315</v>
      </c>
      <c r="K2496" s="157" t="s">
        <v>408</v>
      </c>
    </row>
    <row r="2497" spans="1:11" s="58" customFormat="1" ht="14.85" customHeight="1" x14ac:dyDescent="0.15">
      <c r="A2497" s="154">
        <v>55456</v>
      </c>
      <c r="B2497" s="155">
        <v>55456</v>
      </c>
      <c r="C2497" s="154">
        <v>110</v>
      </c>
      <c r="D2497" s="156" t="s">
        <v>387</v>
      </c>
      <c r="E2497" s="157" t="s">
        <v>417</v>
      </c>
      <c r="F2497" s="157" t="s">
        <v>407</v>
      </c>
      <c r="G2497" s="158">
        <v>-2.2435800000000001</v>
      </c>
      <c r="H2497" s="159">
        <v>0</v>
      </c>
      <c r="I2497" s="159">
        <v>0</v>
      </c>
      <c r="J2497" s="158">
        <v>12.532769999999999</v>
      </c>
      <c r="K2497" s="157" t="s">
        <v>411</v>
      </c>
    </row>
    <row r="2498" spans="1:11" s="58" customFormat="1" ht="14.85" customHeight="1" x14ac:dyDescent="0.15">
      <c r="A2498" s="154">
        <v>55456</v>
      </c>
      <c r="B2498" s="155">
        <v>55456</v>
      </c>
      <c r="C2498" s="154">
        <v>110</v>
      </c>
      <c r="D2498" s="156" t="s">
        <v>387</v>
      </c>
      <c r="E2498" s="157" t="s">
        <v>417</v>
      </c>
      <c r="F2498" s="157" t="s">
        <v>407</v>
      </c>
      <c r="G2498" s="158">
        <v>2.5125099999999998</v>
      </c>
      <c r="H2498" s="159">
        <v>0</v>
      </c>
      <c r="I2498" s="159">
        <v>0</v>
      </c>
      <c r="J2498" s="158">
        <v>4.6215099999999998</v>
      </c>
      <c r="K2498" s="157" t="s">
        <v>408</v>
      </c>
    </row>
    <row r="2499" spans="1:11" s="58" customFormat="1" ht="14.85" customHeight="1" x14ac:dyDescent="0.15">
      <c r="A2499" s="154">
        <v>55456</v>
      </c>
      <c r="B2499" s="155">
        <v>55456</v>
      </c>
      <c r="C2499" s="154">
        <v>110</v>
      </c>
      <c r="D2499" s="156" t="s">
        <v>387</v>
      </c>
      <c r="E2499" s="157" t="s">
        <v>419</v>
      </c>
      <c r="F2499" s="157" t="s">
        <v>414</v>
      </c>
      <c r="G2499" s="158">
        <v>-22.701219999999999</v>
      </c>
      <c r="H2499" s="159">
        <v>-1</v>
      </c>
      <c r="I2499" s="159">
        <v>1</v>
      </c>
      <c r="J2499" s="158">
        <v>166.55238</v>
      </c>
      <c r="K2499" s="157" t="s">
        <v>411</v>
      </c>
    </row>
    <row r="2500" spans="1:11" s="58" customFormat="1" ht="14.85" customHeight="1" x14ac:dyDescent="0.15">
      <c r="A2500" s="154">
        <v>55456</v>
      </c>
      <c r="B2500" s="155">
        <v>55456</v>
      </c>
      <c r="C2500" s="154">
        <v>110</v>
      </c>
      <c r="D2500" s="156" t="s">
        <v>387</v>
      </c>
      <c r="E2500" s="157" t="s">
        <v>419</v>
      </c>
      <c r="F2500" s="157" t="s">
        <v>414</v>
      </c>
      <c r="G2500" s="158">
        <v>-7.3425000000000002</v>
      </c>
      <c r="H2500" s="159">
        <v>0</v>
      </c>
      <c r="I2500" s="159">
        <v>0</v>
      </c>
      <c r="J2500" s="158">
        <v>129.69370000000001</v>
      </c>
      <c r="K2500" s="157" t="s">
        <v>408</v>
      </c>
    </row>
    <row r="2501" spans="1:11" s="58" customFormat="1" ht="14.85" customHeight="1" x14ac:dyDescent="0.15">
      <c r="A2501" s="154">
        <v>55566</v>
      </c>
      <c r="B2501" s="155">
        <v>55566</v>
      </c>
      <c r="C2501" s="154">
        <v>110</v>
      </c>
      <c r="D2501" s="156" t="s">
        <v>387</v>
      </c>
      <c r="E2501" s="157" t="s">
        <v>412</v>
      </c>
      <c r="F2501" s="157" t="s">
        <v>407</v>
      </c>
      <c r="G2501" s="158">
        <v>0.94267000000000001</v>
      </c>
      <c r="H2501" s="159">
        <v>-2</v>
      </c>
      <c r="I2501" s="159">
        <v>1</v>
      </c>
      <c r="J2501" s="158">
        <v>3.1384599999999998</v>
      </c>
      <c r="K2501" s="157" t="s">
        <v>411</v>
      </c>
    </row>
    <row r="2502" spans="1:11" s="58" customFormat="1" ht="14.85" customHeight="1" x14ac:dyDescent="0.15">
      <c r="A2502" s="154">
        <v>55566</v>
      </c>
      <c r="B2502" s="155">
        <v>55566</v>
      </c>
      <c r="C2502" s="154">
        <v>110</v>
      </c>
      <c r="D2502" s="156" t="s">
        <v>387</v>
      </c>
      <c r="E2502" s="157" t="s">
        <v>412</v>
      </c>
      <c r="F2502" s="157" t="s">
        <v>407</v>
      </c>
      <c r="G2502" s="158">
        <v>-8.0111899999999991</v>
      </c>
      <c r="H2502" s="159">
        <v>0</v>
      </c>
      <c r="I2502" s="159">
        <v>3</v>
      </c>
      <c r="J2502" s="158">
        <v>4.1576199999999996</v>
      </c>
      <c r="K2502" s="157" t="s">
        <v>408</v>
      </c>
    </row>
    <row r="2503" spans="1:11" s="58" customFormat="1" ht="14.85" customHeight="1" x14ac:dyDescent="0.15">
      <c r="A2503" s="154">
        <v>55566</v>
      </c>
      <c r="B2503" s="155">
        <v>55566</v>
      </c>
      <c r="C2503" s="154">
        <v>110</v>
      </c>
      <c r="D2503" s="156" t="s">
        <v>387</v>
      </c>
      <c r="E2503" s="157" t="s">
        <v>412</v>
      </c>
      <c r="F2503" s="157" t="s">
        <v>413</v>
      </c>
      <c r="G2503" s="158">
        <v>14.292260000000001</v>
      </c>
      <c r="H2503" s="159">
        <v>4</v>
      </c>
      <c r="I2503" s="159">
        <v>4</v>
      </c>
      <c r="J2503" s="158">
        <v>152.0675</v>
      </c>
      <c r="K2503" s="157" t="s">
        <v>408</v>
      </c>
    </row>
    <row r="2504" spans="1:11" s="58" customFormat="1" ht="14.85" customHeight="1" x14ac:dyDescent="0.15">
      <c r="A2504" s="154">
        <v>55566</v>
      </c>
      <c r="B2504" s="155">
        <v>55566</v>
      </c>
      <c r="C2504" s="154">
        <v>110</v>
      </c>
      <c r="D2504" s="156" t="s">
        <v>387</v>
      </c>
      <c r="E2504" s="157" t="s">
        <v>412</v>
      </c>
      <c r="F2504" s="157" t="s">
        <v>414</v>
      </c>
      <c r="G2504" s="158">
        <v>-3.8061199999999999</v>
      </c>
      <c r="H2504" s="159">
        <v>-2</v>
      </c>
      <c r="I2504" s="159">
        <v>3</v>
      </c>
      <c r="J2504" s="158">
        <v>87.653710000000004</v>
      </c>
      <c r="K2504" s="157" t="s">
        <v>411</v>
      </c>
    </row>
    <row r="2505" spans="1:11" s="58" customFormat="1" ht="14.85" customHeight="1" x14ac:dyDescent="0.15">
      <c r="A2505" s="154">
        <v>55566</v>
      </c>
      <c r="B2505" s="155">
        <v>55566</v>
      </c>
      <c r="C2505" s="154">
        <v>110</v>
      </c>
      <c r="D2505" s="156" t="s">
        <v>387</v>
      </c>
      <c r="E2505" s="157" t="s">
        <v>412</v>
      </c>
      <c r="F2505" s="157" t="s">
        <v>414</v>
      </c>
      <c r="G2505" s="158">
        <v>-33.501730000000002</v>
      </c>
      <c r="H2505" s="159">
        <v>-4</v>
      </c>
      <c r="I2505" s="159">
        <v>1</v>
      </c>
      <c r="J2505" s="158">
        <v>70.274500000000003</v>
      </c>
      <c r="K2505" s="157" t="s">
        <v>408</v>
      </c>
    </row>
    <row r="2506" spans="1:11" s="58" customFormat="1" ht="14.85" customHeight="1" x14ac:dyDescent="0.15">
      <c r="A2506" s="154">
        <v>55566</v>
      </c>
      <c r="B2506" s="155">
        <v>55566</v>
      </c>
      <c r="C2506" s="154">
        <v>110</v>
      </c>
      <c r="D2506" s="156" t="s">
        <v>387</v>
      </c>
      <c r="E2506" s="157" t="s">
        <v>412</v>
      </c>
      <c r="F2506" s="157" t="s">
        <v>415</v>
      </c>
      <c r="G2506" s="158">
        <v>11.84</v>
      </c>
      <c r="H2506" s="159">
        <v>0</v>
      </c>
      <c r="I2506" s="159">
        <v>0</v>
      </c>
      <c r="J2506" s="158">
        <v>11.84</v>
      </c>
      <c r="K2506" s="157" t="s">
        <v>408</v>
      </c>
    </row>
    <row r="2507" spans="1:11" s="58" customFormat="1" ht="14.85" customHeight="1" x14ac:dyDescent="0.15">
      <c r="A2507" s="154">
        <v>55566</v>
      </c>
      <c r="B2507" s="155">
        <v>55566</v>
      </c>
      <c r="C2507" s="154">
        <v>110</v>
      </c>
      <c r="D2507" s="156" t="s">
        <v>387</v>
      </c>
      <c r="E2507" s="157" t="s">
        <v>412</v>
      </c>
      <c r="F2507" s="157" t="s">
        <v>416</v>
      </c>
      <c r="G2507" s="158">
        <v>6.56</v>
      </c>
      <c r="H2507" s="159">
        <v>0</v>
      </c>
      <c r="I2507" s="159">
        <v>0</v>
      </c>
      <c r="J2507" s="158">
        <v>6.56</v>
      </c>
      <c r="K2507" s="157" t="s">
        <v>411</v>
      </c>
    </row>
    <row r="2508" spans="1:11" s="58" customFormat="1" ht="14.85" customHeight="1" x14ac:dyDescent="0.15">
      <c r="A2508" s="154">
        <v>55566</v>
      </c>
      <c r="B2508" s="155">
        <v>55566</v>
      </c>
      <c r="C2508" s="154">
        <v>110</v>
      </c>
      <c r="D2508" s="156" t="s">
        <v>387</v>
      </c>
      <c r="E2508" s="157" t="s">
        <v>412</v>
      </c>
      <c r="F2508" s="157" t="s">
        <v>416</v>
      </c>
      <c r="G2508" s="158">
        <v>-56.161360000000002</v>
      </c>
      <c r="H2508" s="159">
        <v>-2</v>
      </c>
      <c r="I2508" s="159">
        <v>0</v>
      </c>
      <c r="J2508" s="158">
        <v>9.1845499999999998</v>
      </c>
      <c r="K2508" s="157" t="s">
        <v>408</v>
      </c>
    </row>
    <row r="2509" spans="1:11" s="58" customFormat="1" ht="14.85" customHeight="1" x14ac:dyDescent="0.15">
      <c r="A2509" s="154">
        <v>55566</v>
      </c>
      <c r="B2509" s="155">
        <v>55566</v>
      </c>
      <c r="C2509" s="154">
        <v>110</v>
      </c>
      <c r="D2509" s="156" t="s">
        <v>387</v>
      </c>
      <c r="E2509" s="157" t="s">
        <v>417</v>
      </c>
      <c r="F2509" s="157" t="s">
        <v>418</v>
      </c>
      <c r="G2509" s="158">
        <v>3.44042</v>
      </c>
      <c r="H2509" s="159">
        <v>0</v>
      </c>
      <c r="I2509" s="159">
        <v>0</v>
      </c>
      <c r="J2509" s="158">
        <v>3.44042</v>
      </c>
      <c r="K2509" s="157" t="s">
        <v>411</v>
      </c>
    </row>
    <row r="2510" spans="1:11" s="58" customFormat="1" ht="14.85" customHeight="1" x14ac:dyDescent="0.15">
      <c r="A2510" s="154">
        <v>55566</v>
      </c>
      <c r="B2510" s="155">
        <v>55566</v>
      </c>
      <c r="C2510" s="154">
        <v>110</v>
      </c>
      <c r="D2510" s="156" t="s">
        <v>387</v>
      </c>
      <c r="E2510" s="157" t="s">
        <v>417</v>
      </c>
      <c r="F2510" s="157" t="s">
        <v>418</v>
      </c>
      <c r="G2510" s="158">
        <v>64.444029999999998</v>
      </c>
      <c r="H2510" s="159">
        <v>3</v>
      </c>
      <c r="I2510" s="159">
        <v>3</v>
      </c>
      <c r="J2510" s="158">
        <v>74.458280000000002</v>
      </c>
      <c r="K2510" s="157" t="s">
        <v>408</v>
      </c>
    </row>
    <row r="2511" spans="1:11" s="58" customFormat="1" ht="14.85" customHeight="1" x14ac:dyDescent="0.15">
      <c r="A2511" s="154">
        <v>55566</v>
      </c>
      <c r="B2511" s="155">
        <v>55566</v>
      </c>
      <c r="C2511" s="154">
        <v>110</v>
      </c>
      <c r="D2511" s="156" t="s">
        <v>387</v>
      </c>
      <c r="E2511" s="157" t="s">
        <v>417</v>
      </c>
      <c r="F2511" s="157" t="s">
        <v>407</v>
      </c>
      <c r="G2511" s="158">
        <v>0.49414000000000002</v>
      </c>
      <c r="H2511" s="159">
        <v>0</v>
      </c>
      <c r="I2511" s="159">
        <v>0</v>
      </c>
      <c r="J2511" s="158">
        <v>1.3766400000000001</v>
      </c>
      <c r="K2511" s="157" t="s">
        <v>411</v>
      </c>
    </row>
    <row r="2512" spans="1:11" s="58" customFormat="1" ht="14.85" customHeight="1" x14ac:dyDescent="0.15">
      <c r="A2512" s="154">
        <v>55566</v>
      </c>
      <c r="B2512" s="155">
        <v>55566</v>
      </c>
      <c r="C2512" s="154">
        <v>110</v>
      </c>
      <c r="D2512" s="156" t="s">
        <v>387</v>
      </c>
      <c r="E2512" s="157" t="s">
        <v>417</v>
      </c>
      <c r="F2512" s="157" t="s">
        <v>407</v>
      </c>
      <c r="G2512" s="158">
        <v>-10.50681</v>
      </c>
      <c r="H2512" s="159">
        <v>-1</v>
      </c>
      <c r="I2512" s="159">
        <v>0</v>
      </c>
      <c r="J2512" s="158">
        <v>10.920450000000001</v>
      </c>
      <c r="K2512" s="157" t="s">
        <v>408</v>
      </c>
    </row>
    <row r="2513" spans="1:11" s="58" customFormat="1" ht="14.85" customHeight="1" x14ac:dyDescent="0.15">
      <c r="A2513" s="154">
        <v>55566</v>
      </c>
      <c r="B2513" s="155">
        <v>55566</v>
      </c>
      <c r="C2513" s="154">
        <v>110</v>
      </c>
      <c r="D2513" s="156" t="s">
        <v>387</v>
      </c>
      <c r="E2513" s="157" t="s">
        <v>419</v>
      </c>
      <c r="F2513" s="157" t="s">
        <v>414</v>
      </c>
      <c r="G2513" s="158">
        <v>-5.4816500000000001</v>
      </c>
      <c r="H2513" s="159">
        <v>-2</v>
      </c>
      <c r="I2513" s="159">
        <v>1</v>
      </c>
      <c r="J2513" s="158">
        <v>62.197650000000003</v>
      </c>
      <c r="K2513" s="157" t="s">
        <v>411</v>
      </c>
    </row>
    <row r="2514" spans="1:11" s="58" customFormat="1" ht="14.85" customHeight="1" x14ac:dyDescent="0.15">
      <c r="A2514" s="154">
        <v>55566</v>
      </c>
      <c r="B2514" s="155">
        <v>55566</v>
      </c>
      <c r="C2514" s="154">
        <v>110</v>
      </c>
      <c r="D2514" s="156" t="s">
        <v>387</v>
      </c>
      <c r="E2514" s="157" t="s">
        <v>419</v>
      </c>
      <c r="F2514" s="157" t="s">
        <v>414</v>
      </c>
      <c r="G2514" s="158">
        <v>-11.664479999999999</v>
      </c>
      <c r="H2514" s="159">
        <v>-2</v>
      </c>
      <c r="I2514" s="159">
        <v>0</v>
      </c>
      <c r="J2514" s="158">
        <v>101.99533</v>
      </c>
      <c r="K2514" s="157" t="s">
        <v>408</v>
      </c>
    </row>
    <row r="2515" spans="1:11" s="58" customFormat="1" ht="14.85" customHeight="1" x14ac:dyDescent="0.15">
      <c r="A2515" s="154">
        <v>55606</v>
      </c>
      <c r="B2515" s="155">
        <v>55606</v>
      </c>
      <c r="C2515" s="154">
        <v>110</v>
      </c>
      <c r="D2515" s="156" t="s">
        <v>387</v>
      </c>
      <c r="E2515" s="157" t="s">
        <v>412</v>
      </c>
      <c r="F2515" s="157" t="s">
        <v>407</v>
      </c>
      <c r="G2515" s="158">
        <v>-6.3200000000000006E-2</v>
      </c>
      <c r="H2515" s="159">
        <v>-1</v>
      </c>
      <c r="I2515" s="159">
        <v>0</v>
      </c>
      <c r="J2515" s="158">
        <v>0.30082999999999999</v>
      </c>
      <c r="K2515" s="157" t="s">
        <v>411</v>
      </c>
    </row>
    <row r="2516" spans="1:11" s="58" customFormat="1" ht="14.85" customHeight="1" x14ac:dyDescent="0.15">
      <c r="A2516" s="154">
        <v>55606</v>
      </c>
      <c r="B2516" s="155">
        <v>55606</v>
      </c>
      <c r="C2516" s="154">
        <v>110</v>
      </c>
      <c r="D2516" s="156" t="s">
        <v>387</v>
      </c>
      <c r="E2516" s="157" t="s">
        <v>412</v>
      </c>
      <c r="F2516" s="157" t="s">
        <v>407</v>
      </c>
      <c r="G2516" s="158">
        <v>10.912710000000001</v>
      </c>
      <c r="H2516" s="159">
        <v>1</v>
      </c>
      <c r="I2516" s="159">
        <v>1</v>
      </c>
      <c r="J2516" s="158">
        <v>11.5151</v>
      </c>
      <c r="K2516" s="157" t="s">
        <v>408</v>
      </c>
    </row>
    <row r="2517" spans="1:11" s="58" customFormat="1" ht="14.85" customHeight="1" x14ac:dyDescent="0.15">
      <c r="A2517" s="154">
        <v>55606</v>
      </c>
      <c r="B2517" s="155">
        <v>55606</v>
      </c>
      <c r="C2517" s="154">
        <v>110</v>
      </c>
      <c r="D2517" s="156" t="s">
        <v>387</v>
      </c>
      <c r="E2517" s="157" t="s">
        <v>412</v>
      </c>
      <c r="F2517" s="157" t="s">
        <v>413</v>
      </c>
      <c r="G2517" s="158">
        <v>6.8722099999999999</v>
      </c>
      <c r="H2517" s="159">
        <v>3</v>
      </c>
      <c r="I2517" s="159">
        <v>5</v>
      </c>
      <c r="J2517" s="158">
        <v>120.44927</v>
      </c>
      <c r="K2517" s="157" t="s">
        <v>408</v>
      </c>
    </row>
    <row r="2518" spans="1:11" s="58" customFormat="1" ht="14.85" customHeight="1" x14ac:dyDescent="0.15">
      <c r="A2518" s="154">
        <v>55606</v>
      </c>
      <c r="B2518" s="155">
        <v>55606</v>
      </c>
      <c r="C2518" s="154">
        <v>110</v>
      </c>
      <c r="D2518" s="156" t="s">
        <v>387</v>
      </c>
      <c r="E2518" s="157" t="s">
        <v>412</v>
      </c>
      <c r="F2518" s="157" t="s">
        <v>414</v>
      </c>
      <c r="G2518" s="158">
        <v>-8.0085899999999999</v>
      </c>
      <c r="H2518" s="159">
        <v>-3</v>
      </c>
      <c r="I2518" s="159">
        <v>0</v>
      </c>
      <c r="J2518" s="158">
        <v>14.189640000000001</v>
      </c>
      <c r="K2518" s="157" t="s">
        <v>411</v>
      </c>
    </row>
    <row r="2519" spans="1:11" s="58" customFormat="1" ht="14.85" customHeight="1" x14ac:dyDescent="0.15">
      <c r="A2519" s="154">
        <v>55606</v>
      </c>
      <c r="B2519" s="155">
        <v>55606</v>
      </c>
      <c r="C2519" s="154">
        <v>110</v>
      </c>
      <c r="D2519" s="156" t="s">
        <v>387</v>
      </c>
      <c r="E2519" s="157" t="s">
        <v>412</v>
      </c>
      <c r="F2519" s="157" t="s">
        <v>414</v>
      </c>
      <c r="G2519" s="158">
        <v>-16.38692</v>
      </c>
      <c r="H2519" s="159">
        <v>-4</v>
      </c>
      <c r="I2519" s="159">
        <v>0</v>
      </c>
      <c r="J2519" s="158">
        <v>21.960899999999999</v>
      </c>
      <c r="K2519" s="157" t="s">
        <v>408</v>
      </c>
    </row>
    <row r="2520" spans="1:11" s="58" customFormat="1" ht="14.85" customHeight="1" x14ac:dyDescent="0.15">
      <c r="A2520" s="154">
        <v>55606</v>
      </c>
      <c r="B2520" s="155">
        <v>55606</v>
      </c>
      <c r="C2520" s="154">
        <v>110</v>
      </c>
      <c r="D2520" s="156" t="s">
        <v>387</v>
      </c>
      <c r="E2520" s="157" t="s">
        <v>412</v>
      </c>
      <c r="F2520" s="157" t="s">
        <v>415</v>
      </c>
      <c r="G2520" s="158">
        <v>1.1599999999999999</v>
      </c>
      <c r="H2520" s="159">
        <v>0</v>
      </c>
      <c r="I2520" s="159">
        <v>0</v>
      </c>
      <c r="J2520" s="158">
        <v>1.1599999999999999</v>
      </c>
      <c r="K2520" s="157" t="s">
        <v>411</v>
      </c>
    </row>
    <row r="2521" spans="1:11" s="58" customFormat="1" ht="14.85" customHeight="1" x14ac:dyDescent="0.15">
      <c r="A2521" s="154">
        <v>55606</v>
      </c>
      <c r="B2521" s="155">
        <v>55606</v>
      </c>
      <c r="C2521" s="154">
        <v>110</v>
      </c>
      <c r="D2521" s="156" t="s">
        <v>387</v>
      </c>
      <c r="E2521" s="157" t="s">
        <v>412</v>
      </c>
      <c r="F2521" s="157" t="s">
        <v>415</v>
      </c>
      <c r="G2521" s="158">
        <v>1.1000000000000001</v>
      </c>
      <c r="H2521" s="159">
        <v>0</v>
      </c>
      <c r="I2521" s="159">
        <v>0</v>
      </c>
      <c r="J2521" s="158">
        <v>1.1000000000000001</v>
      </c>
      <c r="K2521" s="157" t="s">
        <v>408</v>
      </c>
    </row>
    <row r="2522" spans="1:11" s="58" customFormat="1" ht="14.85" customHeight="1" x14ac:dyDescent="0.15">
      <c r="A2522" s="154">
        <v>55606</v>
      </c>
      <c r="B2522" s="155">
        <v>55606</v>
      </c>
      <c r="C2522" s="154">
        <v>110</v>
      </c>
      <c r="D2522" s="156" t="s">
        <v>387</v>
      </c>
      <c r="E2522" s="157" t="s">
        <v>412</v>
      </c>
      <c r="F2522" s="157" t="s">
        <v>416</v>
      </c>
      <c r="G2522" s="158">
        <v>-0.97631999999999997</v>
      </c>
      <c r="H2522" s="159">
        <v>-1</v>
      </c>
      <c r="I2522" s="159">
        <v>0</v>
      </c>
      <c r="J2522" s="158">
        <v>2.6681599999999999</v>
      </c>
      <c r="K2522" s="157" t="s">
        <v>411</v>
      </c>
    </row>
    <row r="2523" spans="1:11" s="58" customFormat="1" ht="14.85" customHeight="1" x14ac:dyDescent="0.15">
      <c r="A2523" s="154">
        <v>55606</v>
      </c>
      <c r="B2523" s="155">
        <v>55606</v>
      </c>
      <c r="C2523" s="154">
        <v>110</v>
      </c>
      <c r="D2523" s="156" t="s">
        <v>387</v>
      </c>
      <c r="E2523" s="157" t="s">
        <v>412</v>
      </c>
      <c r="F2523" s="157" t="s">
        <v>416</v>
      </c>
      <c r="G2523" s="158">
        <v>-19.628530000000001</v>
      </c>
      <c r="H2523" s="159">
        <v>-2</v>
      </c>
      <c r="I2523" s="159">
        <v>0</v>
      </c>
      <c r="J2523" s="158">
        <v>2.83771</v>
      </c>
      <c r="K2523" s="157" t="s">
        <v>408</v>
      </c>
    </row>
    <row r="2524" spans="1:11" s="58" customFormat="1" ht="14.85" customHeight="1" x14ac:dyDescent="0.15">
      <c r="A2524" s="154">
        <v>55606</v>
      </c>
      <c r="B2524" s="155">
        <v>55606</v>
      </c>
      <c r="C2524" s="154">
        <v>110</v>
      </c>
      <c r="D2524" s="156" t="s">
        <v>387</v>
      </c>
      <c r="E2524" s="157" t="s">
        <v>417</v>
      </c>
      <c r="F2524" s="157" t="s">
        <v>418</v>
      </c>
      <c r="G2524" s="158">
        <v>0.72</v>
      </c>
      <c r="H2524" s="159">
        <v>0</v>
      </c>
      <c r="I2524" s="159">
        <v>0</v>
      </c>
      <c r="J2524" s="158">
        <v>0.72</v>
      </c>
      <c r="K2524" s="157" t="s">
        <v>411</v>
      </c>
    </row>
    <row r="2525" spans="1:11" s="58" customFormat="1" ht="14.85" customHeight="1" x14ac:dyDescent="0.15">
      <c r="A2525" s="154">
        <v>55606</v>
      </c>
      <c r="B2525" s="155">
        <v>55606</v>
      </c>
      <c r="C2525" s="154">
        <v>110</v>
      </c>
      <c r="D2525" s="156" t="s">
        <v>387</v>
      </c>
      <c r="E2525" s="157" t="s">
        <v>417</v>
      </c>
      <c r="F2525" s="157" t="s">
        <v>418</v>
      </c>
      <c r="G2525" s="158">
        <v>8.76</v>
      </c>
      <c r="H2525" s="159">
        <v>0</v>
      </c>
      <c r="I2525" s="159">
        <v>0</v>
      </c>
      <c r="J2525" s="158">
        <v>8.76</v>
      </c>
      <c r="K2525" s="157" t="s">
        <v>408</v>
      </c>
    </row>
    <row r="2526" spans="1:11" s="58" customFormat="1" ht="14.85" customHeight="1" x14ac:dyDescent="0.15">
      <c r="A2526" s="154">
        <v>55606</v>
      </c>
      <c r="B2526" s="155">
        <v>55606</v>
      </c>
      <c r="C2526" s="154">
        <v>110</v>
      </c>
      <c r="D2526" s="156" t="s">
        <v>387</v>
      </c>
      <c r="E2526" s="157" t="s">
        <v>417</v>
      </c>
      <c r="F2526" s="157" t="s">
        <v>407</v>
      </c>
      <c r="G2526" s="158">
        <v>0.13378000000000001</v>
      </c>
      <c r="H2526" s="159">
        <v>4</v>
      </c>
      <c r="I2526" s="159">
        <v>4</v>
      </c>
      <c r="J2526" s="158">
        <v>1.2937799999999999</v>
      </c>
      <c r="K2526" s="157" t="s">
        <v>411</v>
      </c>
    </row>
    <row r="2527" spans="1:11" s="58" customFormat="1" ht="14.85" customHeight="1" x14ac:dyDescent="0.15">
      <c r="A2527" s="154">
        <v>55606</v>
      </c>
      <c r="B2527" s="155">
        <v>55606</v>
      </c>
      <c r="C2527" s="154">
        <v>110</v>
      </c>
      <c r="D2527" s="156" t="s">
        <v>387</v>
      </c>
      <c r="E2527" s="157" t="s">
        <v>417</v>
      </c>
      <c r="F2527" s="157" t="s">
        <v>407</v>
      </c>
      <c r="G2527" s="158">
        <v>-8.5750799999999998</v>
      </c>
      <c r="H2527" s="159">
        <v>0</v>
      </c>
      <c r="I2527" s="159">
        <v>0</v>
      </c>
      <c r="J2527" s="158">
        <v>9.7455300000000005</v>
      </c>
      <c r="K2527" s="157" t="s">
        <v>408</v>
      </c>
    </row>
    <row r="2528" spans="1:11" s="58" customFormat="1" ht="14.85" customHeight="1" x14ac:dyDescent="0.15">
      <c r="A2528" s="154">
        <v>55606</v>
      </c>
      <c r="B2528" s="155">
        <v>55606</v>
      </c>
      <c r="C2528" s="154">
        <v>110</v>
      </c>
      <c r="D2528" s="156" t="s">
        <v>387</v>
      </c>
      <c r="E2528" s="157" t="s">
        <v>419</v>
      </c>
      <c r="F2528" s="157" t="s">
        <v>414</v>
      </c>
      <c r="G2528" s="158">
        <v>-1.8030299999999999</v>
      </c>
      <c r="H2528" s="159">
        <v>0</v>
      </c>
      <c r="I2528" s="159">
        <v>0</v>
      </c>
      <c r="J2528" s="158">
        <v>26.68047</v>
      </c>
      <c r="K2528" s="157" t="s">
        <v>411</v>
      </c>
    </row>
    <row r="2529" spans="1:11" s="58" customFormat="1" ht="14.85" customHeight="1" x14ac:dyDescent="0.15">
      <c r="A2529" s="154">
        <v>55606</v>
      </c>
      <c r="B2529" s="155">
        <v>55606</v>
      </c>
      <c r="C2529" s="154">
        <v>110</v>
      </c>
      <c r="D2529" s="156" t="s">
        <v>387</v>
      </c>
      <c r="E2529" s="157" t="s">
        <v>419</v>
      </c>
      <c r="F2529" s="157" t="s">
        <v>414</v>
      </c>
      <c r="G2529" s="158">
        <v>-40.646990000000002</v>
      </c>
      <c r="H2529" s="159">
        <v>-3</v>
      </c>
      <c r="I2529" s="159">
        <v>0</v>
      </c>
      <c r="J2529" s="158">
        <v>22.87782</v>
      </c>
      <c r="K2529" s="157" t="s">
        <v>408</v>
      </c>
    </row>
    <row r="2530" spans="1:11" s="58" customFormat="1" ht="14.85" customHeight="1" x14ac:dyDescent="0.15">
      <c r="A2530" s="154">
        <v>55676</v>
      </c>
      <c r="B2530" s="155">
        <v>55676</v>
      </c>
      <c r="C2530" s="154">
        <v>110</v>
      </c>
      <c r="D2530" s="156" t="s">
        <v>387</v>
      </c>
      <c r="E2530" s="157" t="s">
        <v>412</v>
      </c>
      <c r="F2530" s="157" t="s">
        <v>407</v>
      </c>
      <c r="G2530" s="158">
        <v>0.2296</v>
      </c>
      <c r="H2530" s="159">
        <v>0</v>
      </c>
      <c r="I2530" s="159">
        <v>0</v>
      </c>
      <c r="J2530" s="158">
        <v>0.50960000000000005</v>
      </c>
      <c r="K2530" s="157" t="s">
        <v>411</v>
      </c>
    </row>
    <row r="2531" spans="1:11" s="58" customFormat="1" ht="14.85" customHeight="1" x14ac:dyDescent="0.15">
      <c r="A2531" s="154">
        <v>55676</v>
      </c>
      <c r="B2531" s="155">
        <v>55676</v>
      </c>
      <c r="C2531" s="154">
        <v>110</v>
      </c>
      <c r="D2531" s="156" t="s">
        <v>387</v>
      </c>
      <c r="E2531" s="157" t="s">
        <v>412</v>
      </c>
      <c r="F2531" s="157" t="s">
        <v>407</v>
      </c>
      <c r="G2531" s="158">
        <v>-0.53225999999999996</v>
      </c>
      <c r="H2531" s="159">
        <v>-2</v>
      </c>
      <c r="I2531" s="159">
        <v>0</v>
      </c>
      <c r="J2531" s="158">
        <v>1.149E-2</v>
      </c>
      <c r="K2531" s="157" t="s">
        <v>408</v>
      </c>
    </row>
    <row r="2532" spans="1:11" s="58" customFormat="1" ht="14.85" customHeight="1" x14ac:dyDescent="0.15">
      <c r="A2532" s="154">
        <v>55676</v>
      </c>
      <c r="B2532" s="155">
        <v>55676</v>
      </c>
      <c r="C2532" s="154">
        <v>110</v>
      </c>
      <c r="D2532" s="156" t="s">
        <v>387</v>
      </c>
      <c r="E2532" s="157" t="s">
        <v>412</v>
      </c>
      <c r="F2532" s="157" t="s">
        <v>413</v>
      </c>
      <c r="G2532" s="158">
        <v>9.2615999999999996</v>
      </c>
      <c r="H2532" s="159">
        <v>-3</v>
      </c>
      <c r="I2532" s="159">
        <v>0</v>
      </c>
      <c r="J2532" s="158">
        <v>22.000699999999998</v>
      </c>
      <c r="K2532" s="157" t="s">
        <v>408</v>
      </c>
    </row>
    <row r="2533" spans="1:11" s="58" customFormat="1" ht="14.85" customHeight="1" x14ac:dyDescent="0.15">
      <c r="A2533" s="154">
        <v>55676</v>
      </c>
      <c r="B2533" s="155">
        <v>55676</v>
      </c>
      <c r="C2533" s="154">
        <v>110</v>
      </c>
      <c r="D2533" s="156" t="s">
        <v>387</v>
      </c>
      <c r="E2533" s="157" t="s">
        <v>412</v>
      </c>
      <c r="F2533" s="157" t="s">
        <v>414</v>
      </c>
      <c r="G2533" s="158">
        <v>-0.48880000000000001</v>
      </c>
      <c r="H2533" s="159">
        <v>-1</v>
      </c>
      <c r="I2533" s="159">
        <v>0</v>
      </c>
      <c r="J2533" s="158">
        <v>35.430709999999998</v>
      </c>
      <c r="K2533" s="157" t="s">
        <v>411</v>
      </c>
    </row>
    <row r="2534" spans="1:11" s="58" customFormat="1" ht="14.85" customHeight="1" x14ac:dyDescent="0.15">
      <c r="A2534" s="154">
        <v>55676</v>
      </c>
      <c r="B2534" s="155">
        <v>55676</v>
      </c>
      <c r="C2534" s="154">
        <v>110</v>
      </c>
      <c r="D2534" s="156" t="s">
        <v>387</v>
      </c>
      <c r="E2534" s="157" t="s">
        <v>412</v>
      </c>
      <c r="F2534" s="157" t="s">
        <v>414</v>
      </c>
      <c r="G2534" s="158">
        <v>-0.82601000000000002</v>
      </c>
      <c r="H2534" s="159">
        <v>0</v>
      </c>
      <c r="I2534" s="159">
        <v>0</v>
      </c>
      <c r="J2534" s="158">
        <v>25.308859999999999</v>
      </c>
      <c r="K2534" s="157" t="s">
        <v>408</v>
      </c>
    </row>
    <row r="2535" spans="1:11" s="58" customFormat="1" ht="14.85" customHeight="1" x14ac:dyDescent="0.15">
      <c r="A2535" s="154">
        <v>55676</v>
      </c>
      <c r="B2535" s="155">
        <v>55676</v>
      </c>
      <c r="C2535" s="154">
        <v>110</v>
      </c>
      <c r="D2535" s="156" t="s">
        <v>387</v>
      </c>
      <c r="E2535" s="157" t="s">
        <v>412</v>
      </c>
      <c r="F2535" s="157" t="s">
        <v>415</v>
      </c>
      <c r="G2535" s="158">
        <v>-1.04</v>
      </c>
      <c r="H2535" s="159">
        <v>0</v>
      </c>
      <c r="I2535" s="159">
        <v>0</v>
      </c>
      <c r="J2535" s="158">
        <v>0.22</v>
      </c>
      <c r="K2535" s="157" t="s">
        <v>411</v>
      </c>
    </row>
    <row r="2536" spans="1:11" s="58" customFormat="1" ht="14.85" customHeight="1" x14ac:dyDescent="0.15">
      <c r="A2536" s="154">
        <v>55676</v>
      </c>
      <c r="B2536" s="155">
        <v>55676</v>
      </c>
      <c r="C2536" s="154">
        <v>110</v>
      </c>
      <c r="D2536" s="156" t="s">
        <v>387</v>
      </c>
      <c r="E2536" s="157" t="s">
        <v>412</v>
      </c>
      <c r="F2536" s="157" t="s">
        <v>415</v>
      </c>
      <c r="G2536" s="158">
        <v>-5</v>
      </c>
      <c r="H2536" s="159">
        <v>0</v>
      </c>
      <c r="I2536" s="159">
        <v>0</v>
      </c>
      <c r="J2536" s="158">
        <v>0</v>
      </c>
      <c r="K2536" s="157" t="s">
        <v>408</v>
      </c>
    </row>
    <row r="2537" spans="1:11" s="58" customFormat="1" ht="14.85" customHeight="1" x14ac:dyDescent="0.15">
      <c r="A2537" s="154">
        <v>55676</v>
      </c>
      <c r="B2537" s="155">
        <v>55676</v>
      </c>
      <c r="C2537" s="154">
        <v>110</v>
      </c>
      <c r="D2537" s="156" t="s">
        <v>387</v>
      </c>
      <c r="E2537" s="157" t="s">
        <v>412</v>
      </c>
      <c r="F2537" s="157" t="s">
        <v>416</v>
      </c>
      <c r="G2537" s="158">
        <v>-3.23787</v>
      </c>
      <c r="H2537" s="159">
        <v>-1</v>
      </c>
      <c r="I2537" s="159">
        <v>0</v>
      </c>
      <c r="J2537" s="158">
        <v>3.1044999999999998</v>
      </c>
      <c r="K2537" s="157" t="s">
        <v>411</v>
      </c>
    </row>
    <row r="2538" spans="1:11" s="58" customFormat="1" ht="14.85" customHeight="1" x14ac:dyDescent="0.15">
      <c r="A2538" s="154">
        <v>55676</v>
      </c>
      <c r="B2538" s="155">
        <v>55676</v>
      </c>
      <c r="C2538" s="154">
        <v>110</v>
      </c>
      <c r="D2538" s="156" t="s">
        <v>387</v>
      </c>
      <c r="E2538" s="157" t="s">
        <v>412</v>
      </c>
      <c r="F2538" s="157" t="s">
        <v>416</v>
      </c>
      <c r="G2538" s="158">
        <v>0.52659</v>
      </c>
      <c r="H2538" s="159">
        <v>-1</v>
      </c>
      <c r="I2538" s="159">
        <v>0</v>
      </c>
      <c r="J2538" s="158">
        <v>5.1501999999999999</v>
      </c>
      <c r="K2538" s="157" t="s">
        <v>408</v>
      </c>
    </row>
    <row r="2539" spans="1:11" s="58" customFormat="1" ht="14.85" customHeight="1" x14ac:dyDescent="0.15">
      <c r="A2539" s="154">
        <v>55676</v>
      </c>
      <c r="B2539" s="155">
        <v>55676</v>
      </c>
      <c r="C2539" s="154">
        <v>110</v>
      </c>
      <c r="D2539" s="156" t="s">
        <v>387</v>
      </c>
      <c r="E2539" s="157" t="s">
        <v>417</v>
      </c>
      <c r="F2539" s="157" t="s">
        <v>418</v>
      </c>
      <c r="G2539" s="158">
        <v>0.6</v>
      </c>
      <c r="H2539" s="159">
        <v>0</v>
      </c>
      <c r="I2539" s="159">
        <v>0</v>
      </c>
      <c r="J2539" s="158">
        <v>0.6</v>
      </c>
      <c r="K2539" s="157" t="s">
        <v>411</v>
      </c>
    </row>
    <row r="2540" spans="1:11" s="58" customFormat="1" ht="14.85" customHeight="1" x14ac:dyDescent="0.15">
      <c r="A2540" s="154">
        <v>55676</v>
      </c>
      <c r="B2540" s="155">
        <v>55676</v>
      </c>
      <c r="C2540" s="154">
        <v>110</v>
      </c>
      <c r="D2540" s="156" t="s">
        <v>387</v>
      </c>
      <c r="E2540" s="157" t="s">
        <v>417</v>
      </c>
      <c r="F2540" s="157" t="s">
        <v>418</v>
      </c>
      <c r="G2540" s="158">
        <v>-42.624180000000003</v>
      </c>
      <c r="H2540" s="159">
        <v>-1</v>
      </c>
      <c r="I2540" s="159">
        <v>0</v>
      </c>
      <c r="J2540" s="158">
        <v>1.9887999999999999</v>
      </c>
      <c r="K2540" s="157" t="s">
        <v>408</v>
      </c>
    </row>
    <row r="2541" spans="1:11" s="58" customFormat="1" ht="14.85" customHeight="1" x14ac:dyDescent="0.15">
      <c r="A2541" s="154">
        <v>55676</v>
      </c>
      <c r="B2541" s="155">
        <v>55676</v>
      </c>
      <c r="C2541" s="154">
        <v>110</v>
      </c>
      <c r="D2541" s="156" t="s">
        <v>387</v>
      </c>
      <c r="E2541" s="157" t="s">
        <v>417</v>
      </c>
      <c r="F2541" s="157" t="s">
        <v>407</v>
      </c>
      <c r="G2541" s="158">
        <v>-2.776E-2</v>
      </c>
      <c r="H2541" s="159">
        <v>-5</v>
      </c>
      <c r="I2541" s="159">
        <v>0</v>
      </c>
      <c r="J2541" s="158">
        <v>0.41233999999999998</v>
      </c>
      <c r="K2541" s="157" t="s">
        <v>411</v>
      </c>
    </row>
    <row r="2542" spans="1:11" s="58" customFormat="1" ht="14.85" customHeight="1" x14ac:dyDescent="0.15">
      <c r="A2542" s="154">
        <v>55676</v>
      </c>
      <c r="B2542" s="155">
        <v>55676</v>
      </c>
      <c r="C2542" s="154">
        <v>110</v>
      </c>
      <c r="D2542" s="156" t="s">
        <v>387</v>
      </c>
      <c r="E2542" s="157" t="s">
        <v>417</v>
      </c>
      <c r="F2542" s="157" t="s">
        <v>407</v>
      </c>
      <c r="G2542" s="158">
        <v>0.19620000000000001</v>
      </c>
      <c r="H2542" s="159">
        <v>-3</v>
      </c>
      <c r="I2542" s="159">
        <v>0</v>
      </c>
      <c r="J2542" s="158">
        <v>5.3618300000000003</v>
      </c>
      <c r="K2542" s="157" t="s">
        <v>408</v>
      </c>
    </row>
    <row r="2543" spans="1:11" s="58" customFormat="1" ht="14.85" customHeight="1" x14ac:dyDescent="0.15">
      <c r="A2543" s="154">
        <v>55676</v>
      </c>
      <c r="B2543" s="155">
        <v>55676</v>
      </c>
      <c r="C2543" s="154">
        <v>110</v>
      </c>
      <c r="D2543" s="156" t="s">
        <v>387</v>
      </c>
      <c r="E2543" s="157" t="s">
        <v>419</v>
      </c>
      <c r="F2543" s="157" t="s">
        <v>414</v>
      </c>
      <c r="G2543" s="158">
        <v>3.0625100000000001</v>
      </c>
      <c r="H2543" s="159">
        <v>-1</v>
      </c>
      <c r="I2543" s="159">
        <v>0</v>
      </c>
      <c r="J2543" s="158">
        <v>42.381549999999997</v>
      </c>
      <c r="K2543" s="157" t="s">
        <v>411</v>
      </c>
    </row>
    <row r="2544" spans="1:11" s="58" customFormat="1" ht="14.85" customHeight="1" x14ac:dyDescent="0.15">
      <c r="A2544" s="154">
        <v>55676</v>
      </c>
      <c r="B2544" s="155">
        <v>55676</v>
      </c>
      <c r="C2544" s="154">
        <v>110</v>
      </c>
      <c r="D2544" s="156" t="s">
        <v>387</v>
      </c>
      <c r="E2544" s="157" t="s">
        <v>419</v>
      </c>
      <c r="F2544" s="157" t="s">
        <v>414</v>
      </c>
      <c r="G2544" s="158">
        <v>4.0016299999999996</v>
      </c>
      <c r="H2544" s="159">
        <v>-1</v>
      </c>
      <c r="I2544" s="159">
        <v>0</v>
      </c>
      <c r="J2544" s="158">
        <v>87.927779999999998</v>
      </c>
      <c r="K2544" s="157" t="s">
        <v>408</v>
      </c>
    </row>
    <row r="2545" spans="1:11" s="58" customFormat="1" ht="14.85" customHeight="1" x14ac:dyDescent="0.15">
      <c r="A2545" s="154">
        <v>55678</v>
      </c>
      <c r="B2545" s="155">
        <v>55678</v>
      </c>
      <c r="C2545" s="154">
        <v>110</v>
      </c>
      <c r="D2545" s="156" t="s">
        <v>387</v>
      </c>
      <c r="E2545" s="157" t="s">
        <v>412</v>
      </c>
      <c r="F2545" s="157" t="s">
        <v>407</v>
      </c>
      <c r="G2545" s="158">
        <v>-23.470870000000001</v>
      </c>
      <c r="H2545" s="159">
        <v>-10</v>
      </c>
      <c r="I2545" s="159">
        <v>1</v>
      </c>
      <c r="J2545" s="158">
        <v>16.336130000000001</v>
      </c>
      <c r="K2545" s="157" t="s">
        <v>411</v>
      </c>
    </row>
    <row r="2546" spans="1:11" s="58" customFormat="1" ht="14.85" customHeight="1" x14ac:dyDescent="0.15">
      <c r="A2546" s="154">
        <v>55678</v>
      </c>
      <c r="B2546" s="155">
        <v>55678</v>
      </c>
      <c r="C2546" s="154">
        <v>110</v>
      </c>
      <c r="D2546" s="156" t="s">
        <v>387</v>
      </c>
      <c r="E2546" s="157" t="s">
        <v>412</v>
      </c>
      <c r="F2546" s="157" t="s">
        <v>407</v>
      </c>
      <c r="G2546" s="158">
        <v>-81.850660000000005</v>
      </c>
      <c r="H2546" s="159">
        <v>-11</v>
      </c>
      <c r="I2546" s="159">
        <v>10</v>
      </c>
      <c r="J2546" s="158">
        <v>38.939770000000003</v>
      </c>
      <c r="K2546" s="157" t="s">
        <v>408</v>
      </c>
    </row>
    <row r="2547" spans="1:11" s="58" customFormat="1" ht="14.85" customHeight="1" x14ac:dyDescent="0.15">
      <c r="A2547" s="154">
        <v>55678</v>
      </c>
      <c r="B2547" s="155">
        <v>55678</v>
      </c>
      <c r="C2547" s="154">
        <v>110</v>
      </c>
      <c r="D2547" s="156" t="s">
        <v>387</v>
      </c>
      <c r="E2547" s="157" t="s">
        <v>412</v>
      </c>
      <c r="F2547" s="157" t="s">
        <v>413</v>
      </c>
      <c r="G2547" s="158">
        <v>279.28724</v>
      </c>
      <c r="H2547" s="159">
        <v>19</v>
      </c>
      <c r="I2547" s="159">
        <v>27</v>
      </c>
      <c r="J2547" s="158">
        <v>1580.4326699999999</v>
      </c>
      <c r="K2547" s="157" t="s">
        <v>408</v>
      </c>
    </row>
    <row r="2548" spans="1:11" s="58" customFormat="1" ht="14.85" customHeight="1" x14ac:dyDescent="0.15">
      <c r="A2548" s="154">
        <v>55678</v>
      </c>
      <c r="B2548" s="155">
        <v>55678</v>
      </c>
      <c r="C2548" s="154">
        <v>110</v>
      </c>
      <c r="D2548" s="156" t="s">
        <v>387</v>
      </c>
      <c r="E2548" s="157" t="s">
        <v>412</v>
      </c>
      <c r="F2548" s="157" t="s">
        <v>414</v>
      </c>
      <c r="G2548" s="158">
        <v>138.41909999999999</v>
      </c>
      <c r="H2548" s="159">
        <v>-6</v>
      </c>
      <c r="I2548" s="159">
        <v>15</v>
      </c>
      <c r="J2548" s="158">
        <v>530.81025999999997</v>
      </c>
      <c r="K2548" s="157" t="s">
        <v>411</v>
      </c>
    </row>
    <row r="2549" spans="1:11" s="58" customFormat="1" ht="14.85" customHeight="1" x14ac:dyDescent="0.15">
      <c r="A2549" s="154">
        <v>55678</v>
      </c>
      <c r="B2549" s="155">
        <v>55678</v>
      </c>
      <c r="C2549" s="154">
        <v>110</v>
      </c>
      <c r="D2549" s="156" t="s">
        <v>387</v>
      </c>
      <c r="E2549" s="157" t="s">
        <v>412</v>
      </c>
      <c r="F2549" s="157" t="s">
        <v>414</v>
      </c>
      <c r="G2549" s="158">
        <v>-54.773670000000003</v>
      </c>
      <c r="H2549" s="159">
        <v>-15</v>
      </c>
      <c r="I2549" s="159">
        <v>2</v>
      </c>
      <c r="J2549" s="158">
        <v>1986.4752000000001</v>
      </c>
      <c r="K2549" s="157" t="s">
        <v>408</v>
      </c>
    </row>
    <row r="2550" spans="1:11" s="58" customFormat="1" ht="14.85" customHeight="1" x14ac:dyDescent="0.15">
      <c r="A2550" s="154">
        <v>55678</v>
      </c>
      <c r="B2550" s="155">
        <v>55678</v>
      </c>
      <c r="C2550" s="154">
        <v>110</v>
      </c>
      <c r="D2550" s="156" t="s">
        <v>387</v>
      </c>
      <c r="E2550" s="157" t="s">
        <v>412</v>
      </c>
      <c r="F2550" s="157" t="s">
        <v>415</v>
      </c>
      <c r="G2550" s="158">
        <v>59.52</v>
      </c>
      <c r="H2550" s="159">
        <v>0</v>
      </c>
      <c r="I2550" s="159">
        <v>0</v>
      </c>
      <c r="J2550" s="158">
        <v>61.62</v>
      </c>
      <c r="K2550" s="157" t="s">
        <v>411</v>
      </c>
    </row>
    <row r="2551" spans="1:11" s="58" customFormat="1" ht="14.85" customHeight="1" x14ac:dyDescent="0.15">
      <c r="A2551" s="154">
        <v>55678</v>
      </c>
      <c r="B2551" s="155">
        <v>55678</v>
      </c>
      <c r="C2551" s="154">
        <v>110</v>
      </c>
      <c r="D2551" s="156" t="s">
        <v>387</v>
      </c>
      <c r="E2551" s="157" t="s">
        <v>412</v>
      </c>
      <c r="F2551" s="157" t="s">
        <v>415</v>
      </c>
      <c r="G2551" s="158">
        <v>99.58</v>
      </c>
      <c r="H2551" s="159">
        <v>0</v>
      </c>
      <c r="I2551" s="159">
        <v>0</v>
      </c>
      <c r="J2551" s="158">
        <v>136.63999999999999</v>
      </c>
      <c r="K2551" s="157" t="s">
        <v>408</v>
      </c>
    </row>
    <row r="2552" spans="1:11" s="58" customFormat="1" ht="14.85" customHeight="1" x14ac:dyDescent="0.15">
      <c r="A2552" s="154">
        <v>55678</v>
      </c>
      <c r="B2552" s="155">
        <v>55678</v>
      </c>
      <c r="C2552" s="154">
        <v>110</v>
      </c>
      <c r="D2552" s="156" t="s">
        <v>387</v>
      </c>
      <c r="E2552" s="157" t="s">
        <v>412</v>
      </c>
      <c r="F2552" s="157" t="s">
        <v>416</v>
      </c>
      <c r="G2552" s="158">
        <v>20.746079999999999</v>
      </c>
      <c r="H2552" s="159">
        <v>-12</v>
      </c>
      <c r="I2552" s="159">
        <v>1</v>
      </c>
      <c r="J2552" s="158">
        <v>64.115870000000001</v>
      </c>
      <c r="K2552" s="157" t="s">
        <v>411</v>
      </c>
    </row>
    <row r="2553" spans="1:11" s="58" customFormat="1" ht="14.85" customHeight="1" x14ac:dyDescent="0.15">
      <c r="A2553" s="154">
        <v>55678</v>
      </c>
      <c r="B2553" s="155">
        <v>55678</v>
      </c>
      <c r="C2553" s="154">
        <v>110</v>
      </c>
      <c r="D2553" s="156" t="s">
        <v>387</v>
      </c>
      <c r="E2553" s="157" t="s">
        <v>412</v>
      </c>
      <c r="F2553" s="157" t="s">
        <v>416</v>
      </c>
      <c r="G2553" s="158">
        <v>-76.572980000000001</v>
      </c>
      <c r="H2553" s="159">
        <v>-7</v>
      </c>
      <c r="I2553" s="159">
        <v>2</v>
      </c>
      <c r="J2553" s="158">
        <v>40.220889999999997</v>
      </c>
      <c r="K2553" s="157" t="s">
        <v>408</v>
      </c>
    </row>
    <row r="2554" spans="1:11" s="58" customFormat="1" ht="14.85" customHeight="1" x14ac:dyDescent="0.15">
      <c r="A2554" s="154">
        <v>55678</v>
      </c>
      <c r="B2554" s="155">
        <v>55678</v>
      </c>
      <c r="C2554" s="154">
        <v>110</v>
      </c>
      <c r="D2554" s="156" t="s">
        <v>387</v>
      </c>
      <c r="E2554" s="157" t="s">
        <v>417</v>
      </c>
      <c r="F2554" s="157" t="s">
        <v>418</v>
      </c>
      <c r="G2554" s="158">
        <v>368.03742</v>
      </c>
      <c r="H2554" s="159">
        <v>0</v>
      </c>
      <c r="I2554" s="159">
        <v>4</v>
      </c>
      <c r="J2554" s="158">
        <v>381.36158999999998</v>
      </c>
      <c r="K2554" s="157" t="s">
        <v>411</v>
      </c>
    </row>
    <row r="2555" spans="1:11" s="58" customFormat="1" ht="14.85" customHeight="1" x14ac:dyDescent="0.15">
      <c r="A2555" s="154">
        <v>55678</v>
      </c>
      <c r="B2555" s="155">
        <v>55678</v>
      </c>
      <c r="C2555" s="154">
        <v>110</v>
      </c>
      <c r="D2555" s="156" t="s">
        <v>387</v>
      </c>
      <c r="E2555" s="157" t="s">
        <v>417</v>
      </c>
      <c r="F2555" s="157" t="s">
        <v>418</v>
      </c>
      <c r="G2555" s="158">
        <v>276.29181999999997</v>
      </c>
      <c r="H2555" s="159">
        <v>-4</v>
      </c>
      <c r="I2555" s="159">
        <v>3</v>
      </c>
      <c r="J2555" s="158">
        <v>369.69986</v>
      </c>
      <c r="K2555" s="157" t="s">
        <v>408</v>
      </c>
    </row>
    <row r="2556" spans="1:11" s="58" customFormat="1" ht="14.85" customHeight="1" x14ac:dyDescent="0.15">
      <c r="A2556" s="154">
        <v>55678</v>
      </c>
      <c r="B2556" s="155">
        <v>55678</v>
      </c>
      <c r="C2556" s="154">
        <v>110</v>
      </c>
      <c r="D2556" s="156" t="s">
        <v>387</v>
      </c>
      <c r="E2556" s="157" t="s">
        <v>417</v>
      </c>
      <c r="F2556" s="157" t="s">
        <v>407</v>
      </c>
      <c r="G2556" s="158">
        <v>-9.3249099999999991</v>
      </c>
      <c r="H2556" s="159">
        <v>2</v>
      </c>
      <c r="I2556" s="159">
        <v>5</v>
      </c>
      <c r="J2556" s="158">
        <v>25.763649999999998</v>
      </c>
      <c r="K2556" s="157" t="s">
        <v>411</v>
      </c>
    </row>
    <row r="2557" spans="1:11" s="58" customFormat="1" ht="14.85" customHeight="1" x14ac:dyDescent="0.15">
      <c r="A2557" s="154">
        <v>55678</v>
      </c>
      <c r="B2557" s="155">
        <v>55678</v>
      </c>
      <c r="C2557" s="154">
        <v>110</v>
      </c>
      <c r="D2557" s="156" t="s">
        <v>387</v>
      </c>
      <c r="E2557" s="157" t="s">
        <v>417</v>
      </c>
      <c r="F2557" s="157" t="s">
        <v>407</v>
      </c>
      <c r="G2557" s="158">
        <v>-6.4534799999999999</v>
      </c>
      <c r="H2557" s="159">
        <v>-2</v>
      </c>
      <c r="I2557" s="159">
        <v>4</v>
      </c>
      <c r="J2557" s="158">
        <v>97.361220000000003</v>
      </c>
      <c r="K2557" s="157" t="s">
        <v>408</v>
      </c>
    </row>
    <row r="2558" spans="1:11" s="58" customFormat="1" ht="14.85" customHeight="1" x14ac:dyDescent="0.15">
      <c r="A2558" s="154">
        <v>55678</v>
      </c>
      <c r="B2558" s="155">
        <v>55678</v>
      </c>
      <c r="C2558" s="154">
        <v>110</v>
      </c>
      <c r="D2558" s="156" t="s">
        <v>387</v>
      </c>
      <c r="E2558" s="157" t="s">
        <v>419</v>
      </c>
      <c r="F2558" s="157" t="s">
        <v>414</v>
      </c>
      <c r="G2558" s="158">
        <v>-16.39658</v>
      </c>
      <c r="H2558" s="159">
        <v>-13</v>
      </c>
      <c r="I2558" s="159">
        <v>2</v>
      </c>
      <c r="J2558" s="158">
        <v>463.95427000000001</v>
      </c>
      <c r="K2558" s="157" t="s">
        <v>411</v>
      </c>
    </row>
    <row r="2559" spans="1:11" s="58" customFormat="1" ht="14.85" customHeight="1" x14ac:dyDescent="0.15">
      <c r="A2559" s="154">
        <v>55678</v>
      </c>
      <c r="B2559" s="155">
        <v>55678</v>
      </c>
      <c r="C2559" s="154">
        <v>110</v>
      </c>
      <c r="D2559" s="156" t="s">
        <v>387</v>
      </c>
      <c r="E2559" s="157" t="s">
        <v>419</v>
      </c>
      <c r="F2559" s="157" t="s">
        <v>414</v>
      </c>
      <c r="G2559" s="158">
        <v>92.209590000000006</v>
      </c>
      <c r="H2559" s="159">
        <v>-5</v>
      </c>
      <c r="I2559" s="159">
        <v>1</v>
      </c>
      <c r="J2559" s="158">
        <v>785.02995999999996</v>
      </c>
      <c r="K2559" s="157" t="s">
        <v>408</v>
      </c>
    </row>
    <row r="2560" spans="1:11" s="58" customFormat="1" ht="14.85" customHeight="1" x14ac:dyDescent="0.15">
      <c r="A2560" s="154">
        <v>57158</v>
      </c>
      <c r="B2560" s="155">
        <v>57158</v>
      </c>
      <c r="C2560" s="154">
        <v>160</v>
      </c>
      <c r="D2560" s="156" t="s">
        <v>388</v>
      </c>
      <c r="E2560" s="157" t="s">
        <v>412</v>
      </c>
      <c r="F2560" s="157" t="s">
        <v>407</v>
      </c>
      <c r="G2560" s="158">
        <v>5.5</v>
      </c>
      <c r="H2560" s="159">
        <v>-1</v>
      </c>
      <c r="I2560" s="159">
        <v>0</v>
      </c>
      <c r="J2560" s="158">
        <v>8.5</v>
      </c>
      <c r="K2560" s="157" t="s">
        <v>411</v>
      </c>
    </row>
    <row r="2561" spans="1:11" s="58" customFormat="1" ht="14.85" customHeight="1" x14ac:dyDescent="0.15">
      <c r="A2561" s="154">
        <v>57158</v>
      </c>
      <c r="B2561" s="155">
        <v>57158</v>
      </c>
      <c r="C2561" s="154">
        <v>160</v>
      </c>
      <c r="D2561" s="156" t="s">
        <v>388</v>
      </c>
      <c r="E2561" s="157" t="s">
        <v>412</v>
      </c>
      <c r="F2561" s="157" t="s">
        <v>407</v>
      </c>
      <c r="G2561" s="158">
        <v>-13.1958</v>
      </c>
      <c r="H2561" s="159">
        <v>-4</v>
      </c>
      <c r="I2561" s="159">
        <v>0</v>
      </c>
      <c r="J2561" s="158">
        <v>2.6720000000000001E-2</v>
      </c>
      <c r="K2561" s="157" t="s">
        <v>408</v>
      </c>
    </row>
    <row r="2562" spans="1:11" s="58" customFormat="1" ht="14.85" customHeight="1" x14ac:dyDescent="0.15">
      <c r="A2562" s="154">
        <v>57158</v>
      </c>
      <c r="B2562" s="155">
        <v>57158</v>
      </c>
      <c r="C2562" s="154">
        <v>160</v>
      </c>
      <c r="D2562" s="156" t="s">
        <v>388</v>
      </c>
      <c r="E2562" s="157" t="s">
        <v>412</v>
      </c>
      <c r="F2562" s="157" t="s">
        <v>413</v>
      </c>
      <c r="G2562" s="158">
        <v>-7.3041400000000003</v>
      </c>
      <c r="H2562" s="159">
        <v>1</v>
      </c>
      <c r="I2562" s="159">
        <v>1</v>
      </c>
      <c r="J2562" s="158">
        <v>75.168620000000004</v>
      </c>
      <c r="K2562" s="157" t="s">
        <v>408</v>
      </c>
    </row>
    <row r="2563" spans="1:11" s="58" customFormat="1" ht="14.85" customHeight="1" x14ac:dyDescent="0.15">
      <c r="A2563" s="154">
        <v>57158</v>
      </c>
      <c r="B2563" s="155">
        <v>57158</v>
      </c>
      <c r="C2563" s="154">
        <v>160</v>
      </c>
      <c r="D2563" s="156" t="s">
        <v>388</v>
      </c>
      <c r="E2563" s="157" t="s">
        <v>412</v>
      </c>
      <c r="F2563" s="157" t="s">
        <v>414</v>
      </c>
      <c r="G2563" s="158">
        <v>-36.563450000000003</v>
      </c>
      <c r="H2563" s="159">
        <v>-4</v>
      </c>
      <c r="I2563" s="159">
        <v>0</v>
      </c>
      <c r="J2563" s="158">
        <v>9.1518499999999996</v>
      </c>
      <c r="K2563" s="157" t="s">
        <v>411</v>
      </c>
    </row>
    <row r="2564" spans="1:11" s="58" customFormat="1" ht="14.85" customHeight="1" x14ac:dyDescent="0.15">
      <c r="A2564" s="154">
        <v>57158</v>
      </c>
      <c r="B2564" s="155">
        <v>57158</v>
      </c>
      <c r="C2564" s="154">
        <v>160</v>
      </c>
      <c r="D2564" s="156" t="s">
        <v>388</v>
      </c>
      <c r="E2564" s="157" t="s">
        <v>412</v>
      </c>
      <c r="F2564" s="157" t="s">
        <v>414</v>
      </c>
      <c r="G2564" s="158">
        <v>-11.765409999999999</v>
      </c>
      <c r="H2564" s="159">
        <v>-3</v>
      </c>
      <c r="I2564" s="159">
        <v>1</v>
      </c>
      <c r="J2564" s="158">
        <v>33.062840000000001</v>
      </c>
      <c r="K2564" s="157" t="s">
        <v>408</v>
      </c>
    </row>
    <row r="2565" spans="1:11" s="58" customFormat="1" ht="14.85" customHeight="1" x14ac:dyDescent="0.15">
      <c r="A2565" s="154">
        <v>57158</v>
      </c>
      <c r="B2565" s="155">
        <v>57158</v>
      </c>
      <c r="C2565" s="154">
        <v>160</v>
      </c>
      <c r="D2565" s="156" t="s">
        <v>388</v>
      </c>
      <c r="E2565" s="157" t="s">
        <v>412</v>
      </c>
      <c r="F2565" s="157" t="s">
        <v>415</v>
      </c>
      <c r="G2565" s="158">
        <v>-4</v>
      </c>
      <c r="H2565" s="159">
        <v>0</v>
      </c>
      <c r="I2565" s="159">
        <v>0</v>
      </c>
      <c r="J2565" s="158">
        <v>0</v>
      </c>
      <c r="K2565" s="157" t="s">
        <v>411</v>
      </c>
    </row>
    <row r="2566" spans="1:11" s="58" customFormat="1" ht="14.85" customHeight="1" x14ac:dyDescent="0.15">
      <c r="A2566" s="154">
        <v>57158</v>
      </c>
      <c r="B2566" s="155">
        <v>57158</v>
      </c>
      <c r="C2566" s="154">
        <v>160</v>
      </c>
      <c r="D2566" s="156" t="s">
        <v>388</v>
      </c>
      <c r="E2566" s="157" t="s">
        <v>412</v>
      </c>
      <c r="F2566" s="157" t="s">
        <v>415</v>
      </c>
      <c r="G2566" s="158">
        <v>-5.04</v>
      </c>
      <c r="H2566" s="159">
        <v>0</v>
      </c>
      <c r="I2566" s="159">
        <v>0</v>
      </c>
      <c r="J2566" s="158">
        <v>0.06</v>
      </c>
      <c r="K2566" s="157" t="s">
        <v>408</v>
      </c>
    </row>
    <row r="2567" spans="1:11" s="58" customFormat="1" ht="14.85" customHeight="1" x14ac:dyDescent="0.15">
      <c r="A2567" s="154">
        <v>57158</v>
      </c>
      <c r="B2567" s="155">
        <v>57158</v>
      </c>
      <c r="C2567" s="154">
        <v>160</v>
      </c>
      <c r="D2567" s="156" t="s">
        <v>388</v>
      </c>
      <c r="E2567" s="157" t="s">
        <v>412</v>
      </c>
      <c r="F2567" s="157" t="s">
        <v>416</v>
      </c>
      <c r="G2567" s="158">
        <v>-50.119810000000001</v>
      </c>
      <c r="H2567" s="159">
        <v>-3</v>
      </c>
      <c r="I2567" s="159">
        <v>0</v>
      </c>
      <c r="J2567" s="158">
        <v>20.274550000000001</v>
      </c>
      <c r="K2567" s="157" t="s">
        <v>411</v>
      </c>
    </row>
    <row r="2568" spans="1:11" s="58" customFormat="1" ht="14.85" customHeight="1" x14ac:dyDescent="0.15">
      <c r="A2568" s="154">
        <v>57158</v>
      </c>
      <c r="B2568" s="155">
        <v>57158</v>
      </c>
      <c r="C2568" s="154">
        <v>160</v>
      </c>
      <c r="D2568" s="156" t="s">
        <v>388</v>
      </c>
      <c r="E2568" s="157" t="s">
        <v>412</v>
      </c>
      <c r="F2568" s="157" t="s">
        <v>416</v>
      </c>
      <c r="G2568" s="158">
        <v>-5.7126200000000003</v>
      </c>
      <c r="H2568" s="159">
        <v>-1</v>
      </c>
      <c r="I2568" s="159">
        <v>0</v>
      </c>
      <c r="J2568" s="158">
        <v>8.4970599999999994</v>
      </c>
      <c r="K2568" s="157" t="s">
        <v>408</v>
      </c>
    </row>
    <row r="2569" spans="1:11" s="58" customFormat="1" ht="14.85" customHeight="1" x14ac:dyDescent="0.15">
      <c r="A2569" s="154">
        <v>57158</v>
      </c>
      <c r="B2569" s="155">
        <v>57158</v>
      </c>
      <c r="C2569" s="154">
        <v>160</v>
      </c>
      <c r="D2569" s="156" t="s">
        <v>388</v>
      </c>
      <c r="E2569" s="157" t="s">
        <v>417</v>
      </c>
      <c r="F2569" s="157" t="s">
        <v>418</v>
      </c>
      <c r="G2569" s="158">
        <v>-72.911109999999994</v>
      </c>
      <c r="H2569" s="159">
        <v>-3</v>
      </c>
      <c r="I2569" s="159">
        <v>0</v>
      </c>
      <c r="J2569" s="158">
        <v>5.5385999999999997</v>
      </c>
      <c r="K2569" s="157" t="s">
        <v>411</v>
      </c>
    </row>
    <row r="2570" spans="1:11" s="58" customFormat="1" ht="14.85" customHeight="1" x14ac:dyDescent="0.15">
      <c r="A2570" s="154">
        <v>57158</v>
      </c>
      <c r="B2570" s="155">
        <v>57158</v>
      </c>
      <c r="C2570" s="154">
        <v>160</v>
      </c>
      <c r="D2570" s="156" t="s">
        <v>388</v>
      </c>
      <c r="E2570" s="157" t="s">
        <v>417</v>
      </c>
      <c r="F2570" s="157" t="s">
        <v>418</v>
      </c>
      <c r="G2570" s="158">
        <v>70.305099999999996</v>
      </c>
      <c r="H2570" s="159">
        <v>0</v>
      </c>
      <c r="I2570" s="159">
        <v>1</v>
      </c>
      <c r="J2570" s="158">
        <v>70.8232</v>
      </c>
      <c r="K2570" s="157" t="s">
        <v>408</v>
      </c>
    </row>
    <row r="2571" spans="1:11" s="58" customFormat="1" ht="14.85" customHeight="1" x14ac:dyDescent="0.15">
      <c r="A2571" s="154">
        <v>57158</v>
      </c>
      <c r="B2571" s="155">
        <v>57158</v>
      </c>
      <c r="C2571" s="154">
        <v>160</v>
      </c>
      <c r="D2571" s="156" t="s">
        <v>388</v>
      </c>
      <c r="E2571" s="157" t="s">
        <v>417</v>
      </c>
      <c r="F2571" s="157" t="s">
        <v>407</v>
      </c>
      <c r="G2571" s="158">
        <v>-0.40683999999999998</v>
      </c>
      <c r="H2571" s="159">
        <v>-3</v>
      </c>
      <c r="I2571" s="159">
        <v>0</v>
      </c>
      <c r="J2571" s="158">
        <v>4.0102000000000002</v>
      </c>
      <c r="K2571" s="157" t="s">
        <v>411</v>
      </c>
    </row>
    <row r="2572" spans="1:11" s="58" customFormat="1" ht="14.85" customHeight="1" x14ac:dyDescent="0.15">
      <c r="A2572" s="154">
        <v>57158</v>
      </c>
      <c r="B2572" s="155">
        <v>57158</v>
      </c>
      <c r="C2572" s="154">
        <v>160</v>
      </c>
      <c r="D2572" s="156" t="s">
        <v>388</v>
      </c>
      <c r="E2572" s="157" t="s">
        <v>417</v>
      </c>
      <c r="F2572" s="157" t="s">
        <v>407</v>
      </c>
      <c r="G2572" s="158">
        <v>0.58965999999999996</v>
      </c>
      <c r="H2572" s="159">
        <v>-2</v>
      </c>
      <c r="I2572" s="159">
        <v>0</v>
      </c>
      <c r="J2572" s="158">
        <v>6.9779299999999997</v>
      </c>
      <c r="K2572" s="157" t="s">
        <v>408</v>
      </c>
    </row>
    <row r="2573" spans="1:11" s="58" customFormat="1" ht="14.85" customHeight="1" x14ac:dyDescent="0.15">
      <c r="A2573" s="154">
        <v>57158</v>
      </c>
      <c r="B2573" s="155">
        <v>57158</v>
      </c>
      <c r="C2573" s="154">
        <v>160</v>
      </c>
      <c r="D2573" s="156" t="s">
        <v>388</v>
      </c>
      <c r="E2573" s="157" t="s">
        <v>419</v>
      </c>
      <c r="F2573" s="157" t="s">
        <v>414</v>
      </c>
      <c r="G2573" s="158">
        <v>21.536100000000001</v>
      </c>
      <c r="H2573" s="159">
        <v>1</v>
      </c>
      <c r="I2573" s="159">
        <v>2</v>
      </c>
      <c r="J2573" s="158">
        <v>152.15478999999999</v>
      </c>
      <c r="K2573" s="157" t="s">
        <v>411</v>
      </c>
    </row>
    <row r="2574" spans="1:11" s="58" customFormat="1" ht="14.85" customHeight="1" x14ac:dyDescent="0.15">
      <c r="A2574" s="154">
        <v>57158</v>
      </c>
      <c r="B2574" s="155">
        <v>57158</v>
      </c>
      <c r="C2574" s="154">
        <v>160</v>
      </c>
      <c r="D2574" s="156" t="s">
        <v>388</v>
      </c>
      <c r="E2574" s="157" t="s">
        <v>419</v>
      </c>
      <c r="F2574" s="157" t="s">
        <v>414</v>
      </c>
      <c r="G2574" s="158">
        <v>-55.809820000000002</v>
      </c>
      <c r="H2574" s="159">
        <v>-1</v>
      </c>
      <c r="I2574" s="159">
        <v>0</v>
      </c>
      <c r="J2574" s="158">
        <v>92.725549999999998</v>
      </c>
      <c r="K2574" s="157" t="s">
        <v>408</v>
      </c>
    </row>
    <row r="2575" spans="1:11" s="58" customFormat="1" ht="14.85" customHeight="1" x14ac:dyDescent="0.15">
      <c r="A2575" s="154">
        <v>57163</v>
      </c>
      <c r="B2575" s="155">
        <v>57163</v>
      </c>
      <c r="C2575" s="154">
        <v>160</v>
      </c>
      <c r="D2575" s="156" t="s">
        <v>388</v>
      </c>
      <c r="E2575" s="157" t="s">
        <v>412</v>
      </c>
      <c r="F2575" s="157" t="s">
        <v>407</v>
      </c>
      <c r="G2575" s="158">
        <v>-3.0045500000000001</v>
      </c>
      <c r="H2575" s="159">
        <v>-2</v>
      </c>
      <c r="I2575" s="159">
        <v>0</v>
      </c>
      <c r="J2575" s="158">
        <v>16.295449999999999</v>
      </c>
      <c r="K2575" s="157" t="s">
        <v>408</v>
      </c>
    </row>
    <row r="2576" spans="1:11" s="58" customFormat="1" ht="14.85" customHeight="1" x14ac:dyDescent="0.15">
      <c r="A2576" s="154">
        <v>57163</v>
      </c>
      <c r="B2576" s="155">
        <v>57163</v>
      </c>
      <c r="C2576" s="154">
        <v>160</v>
      </c>
      <c r="D2576" s="156" t="s">
        <v>388</v>
      </c>
      <c r="E2576" s="157" t="s">
        <v>412</v>
      </c>
      <c r="F2576" s="157" t="s">
        <v>413</v>
      </c>
      <c r="G2576" s="158">
        <v>5.5081100000000003</v>
      </c>
      <c r="H2576" s="159">
        <v>2</v>
      </c>
      <c r="I2576" s="159">
        <v>2</v>
      </c>
      <c r="J2576" s="158">
        <v>25.816839999999999</v>
      </c>
      <c r="K2576" s="157" t="s">
        <v>408</v>
      </c>
    </row>
    <row r="2577" spans="1:11" s="58" customFormat="1" ht="14.85" customHeight="1" x14ac:dyDescent="0.15">
      <c r="A2577" s="154">
        <v>57163</v>
      </c>
      <c r="B2577" s="155">
        <v>57163</v>
      </c>
      <c r="C2577" s="154">
        <v>160</v>
      </c>
      <c r="D2577" s="156" t="s">
        <v>388</v>
      </c>
      <c r="E2577" s="157" t="s">
        <v>412</v>
      </c>
      <c r="F2577" s="157" t="s">
        <v>414</v>
      </c>
      <c r="G2577" s="158">
        <v>11.37232</v>
      </c>
      <c r="H2577" s="159">
        <v>-2</v>
      </c>
      <c r="I2577" s="159">
        <v>0</v>
      </c>
      <c r="J2577" s="158">
        <v>32.627009999999999</v>
      </c>
      <c r="K2577" s="157" t="s">
        <v>411</v>
      </c>
    </row>
    <row r="2578" spans="1:11" s="58" customFormat="1" ht="14.85" customHeight="1" x14ac:dyDescent="0.15">
      <c r="A2578" s="154">
        <v>57163</v>
      </c>
      <c r="B2578" s="155">
        <v>57163</v>
      </c>
      <c r="C2578" s="154">
        <v>160</v>
      </c>
      <c r="D2578" s="156" t="s">
        <v>388</v>
      </c>
      <c r="E2578" s="157" t="s">
        <v>412</v>
      </c>
      <c r="F2578" s="157" t="s">
        <v>414</v>
      </c>
      <c r="G2578" s="158">
        <v>-24.046420000000001</v>
      </c>
      <c r="H2578" s="159">
        <v>-2</v>
      </c>
      <c r="I2578" s="159">
        <v>0</v>
      </c>
      <c r="J2578" s="158">
        <v>3.6</v>
      </c>
      <c r="K2578" s="157" t="s">
        <v>408</v>
      </c>
    </row>
    <row r="2579" spans="1:11" s="58" customFormat="1" ht="14.85" customHeight="1" x14ac:dyDescent="0.15">
      <c r="A2579" s="154">
        <v>57163</v>
      </c>
      <c r="B2579" s="155">
        <v>57163</v>
      </c>
      <c r="C2579" s="154">
        <v>160</v>
      </c>
      <c r="D2579" s="156" t="s">
        <v>388</v>
      </c>
      <c r="E2579" s="157" t="s">
        <v>412</v>
      </c>
      <c r="F2579" s="157" t="s">
        <v>415</v>
      </c>
      <c r="G2579" s="158">
        <v>0.02</v>
      </c>
      <c r="H2579" s="159">
        <v>0</v>
      </c>
      <c r="I2579" s="159">
        <v>0</v>
      </c>
      <c r="J2579" s="158">
        <v>0.02</v>
      </c>
      <c r="K2579" s="157" t="s">
        <v>411</v>
      </c>
    </row>
    <row r="2580" spans="1:11" s="58" customFormat="1" ht="14.85" customHeight="1" x14ac:dyDescent="0.15">
      <c r="A2580" s="154">
        <v>57163</v>
      </c>
      <c r="B2580" s="155">
        <v>57163</v>
      </c>
      <c r="C2580" s="154">
        <v>160</v>
      </c>
      <c r="D2580" s="156" t="s">
        <v>388</v>
      </c>
      <c r="E2580" s="157" t="s">
        <v>412</v>
      </c>
      <c r="F2580" s="157" t="s">
        <v>415</v>
      </c>
      <c r="G2580" s="158">
        <v>-0.12</v>
      </c>
      <c r="H2580" s="159">
        <v>0</v>
      </c>
      <c r="I2580" s="159">
        <v>0</v>
      </c>
      <c r="J2580" s="158">
        <v>0.08</v>
      </c>
      <c r="K2580" s="157" t="s">
        <v>408</v>
      </c>
    </row>
    <row r="2581" spans="1:11" s="58" customFormat="1" ht="14.85" customHeight="1" x14ac:dyDescent="0.15">
      <c r="A2581" s="154">
        <v>57163</v>
      </c>
      <c r="B2581" s="155">
        <v>57163</v>
      </c>
      <c r="C2581" s="154">
        <v>160</v>
      </c>
      <c r="D2581" s="156" t="s">
        <v>388</v>
      </c>
      <c r="E2581" s="157" t="s">
        <v>412</v>
      </c>
      <c r="F2581" s="157" t="s">
        <v>416</v>
      </c>
      <c r="G2581" s="158">
        <v>-1.3855299999999999</v>
      </c>
      <c r="H2581" s="159">
        <v>-1</v>
      </c>
      <c r="I2581" s="159">
        <v>0</v>
      </c>
      <c r="J2581" s="158">
        <v>1.1190500000000001</v>
      </c>
      <c r="K2581" s="157" t="s">
        <v>411</v>
      </c>
    </row>
    <row r="2582" spans="1:11" s="58" customFormat="1" ht="14.85" customHeight="1" x14ac:dyDescent="0.15">
      <c r="A2582" s="154">
        <v>57163</v>
      </c>
      <c r="B2582" s="155">
        <v>57163</v>
      </c>
      <c r="C2582" s="154">
        <v>160</v>
      </c>
      <c r="D2582" s="156" t="s">
        <v>388</v>
      </c>
      <c r="E2582" s="157" t="s">
        <v>412</v>
      </c>
      <c r="F2582" s="157" t="s">
        <v>416</v>
      </c>
      <c r="G2582" s="158">
        <v>-58.658499999999997</v>
      </c>
      <c r="H2582" s="159">
        <v>-1</v>
      </c>
      <c r="I2582" s="159">
        <v>0</v>
      </c>
      <c r="J2582" s="158">
        <v>1.3160099999999999</v>
      </c>
      <c r="K2582" s="157" t="s">
        <v>408</v>
      </c>
    </row>
    <row r="2583" spans="1:11" s="58" customFormat="1" ht="14.85" customHeight="1" x14ac:dyDescent="0.15">
      <c r="A2583" s="154">
        <v>57163</v>
      </c>
      <c r="B2583" s="155">
        <v>57163</v>
      </c>
      <c r="C2583" s="154">
        <v>160</v>
      </c>
      <c r="D2583" s="156" t="s">
        <v>388</v>
      </c>
      <c r="E2583" s="157" t="s">
        <v>417</v>
      </c>
      <c r="F2583" s="157" t="s">
        <v>418</v>
      </c>
      <c r="G2583" s="158">
        <v>1.43</v>
      </c>
      <c r="H2583" s="159">
        <v>0</v>
      </c>
      <c r="I2583" s="159">
        <v>0</v>
      </c>
      <c r="J2583" s="158">
        <v>2.0299999999999998</v>
      </c>
      <c r="K2583" s="157" t="s">
        <v>411</v>
      </c>
    </row>
    <row r="2584" spans="1:11" s="58" customFormat="1" ht="14.85" customHeight="1" x14ac:dyDescent="0.15">
      <c r="A2584" s="154">
        <v>57163</v>
      </c>
      <c r="B2584" s="155">
        <v>57163</v>
      </c>
      <c r="C2584" s="154">
        <v>160</v>
      </c>
      <c r="D2584" s="156" t="s">
        <v>388</v>
      </c>
      <c r="E2584" s="157" t="s">
        <v>417</v>
      </c>
      <c r="F2584" s="157" t="s">
        <v>418</v>
      </c>
      <c r="G2584" s="158">
        <v>1.7704200000000001</v>
      </c>
      <c r="H2584" s="159">
        <v>0</v>
      </c>
      <c r="I2584" s="159">
        <v>0</v>
      </c>
      <c r="J2584" s="158">
        <v>1.7704200000000001</v>
      </c>
      <c r="K2584" s="157" t="s">
        <v>408</v>
      </c>
    </row>
    <row r="2585" spans="1:11" s="58" customFormat="1" ht="14.85" customHeight="1" x14ac:dyDescent="0.15">
      <c r="A2585" s="154">
        <v>57163</v>
      </c>
      <c r="B2585" s="155">
        <v>57163</v>
      </c>
      <c r="C2585" s="154">
        <v>160</v>
      </c>
      <c r="D2585" s="156" t="s">
        <v>388</v>
      </c>
      <c r="E2585" s="157" t="s">
        <v>417</v>
      </c>
      <c r="F2585" s="157" t="s">
        <v>407</v>
      </c>
      <c r="G2585" s="158">
        <v>-4.399</v>
      </c>
      <c r="H2585" s="159">
        <v>0</v>
      </c>
      <c r="I2585" s="159">
        <v>0</v>
      </c>
      <c r="J2585" s="158">
        <v>2.1289500000000001</v>
      </c>
      <c r="K2585" s="157" t="s">
        <v>411</v>
      </c>
    </row>
    <row r="2586" spans="1:11" s="58" customFormat="1" ht="14.85" customHeight="1" x14ac:dyDescent="0.15">
      <c r="A2586" s="154">
        <v>57163</v>
      </c>
      <c r="B2586" s="155">
        <v>57163</v>
      </c>
      <c r="C2586" s="154">
        <v>160</v>
      </c>
      <c r="D2586" s="156" t="s">
        <v>388</v>
      </c>
      <c r="E2586" s="157" t="s">
        <v>417</v>
      </c>
      <c r="F2586" s="157" t="s">
        <v>407</v>
      </c>
      <c r="G2586" s="158">
        <v>7.9530000000000003E-2</v>
      </c>
      <c r="H2586" s="159">
        <v>0</v>
      </c>
      <c r="I2586" s="159">
        <v>0</v>
      </c>
      <c r="J2586" s="158">
        <v>7.9530000000000003E-2</v>
      </c>
      <c r="K2586" s="157" t="s">
        <v>408</v>
      </c>
    </row>
    <row r="2587" spans="1:11" s="58" customFormat="1" ht="14.85" customHeight="1" x14ac:dyDescent="0.15">
      <c r="A2587" s="154">
        <v>57163</v>
      </c>
      <c r="B2587" s="155">
        <v>57163</v>
      </c>
      <c r="C2587" s="154">
        <v>160</v>
      </c>
      <c r="D2587" s="156" t="s">
        <v>388</v>
      </c>
      <c r="E2587" s="157" t="s">
        <v>419</v>
      </c>
      <c r="F2587" s="157" t="s">
        <v>414</v>
      </c>
      <c r="G2587" s="158">
        <v>13.784789999999999</v>
      </c>
      <c r="H2587" s="159">
        <v>-2</v>
      </c>
      <c r="I2587" s="159">
        <v>0</v>
      </c>
      <c r="J2587" s="158">
        <v>71.803299999999993</v>
      </c>
      <c r="K2587" s="157" t="s">
        <v>411</v>
      </c>
    </row>
    <row r="2588" spans="1:11" s="58" customFormat="1" ht="14.85" customHeight="1" x14ac:dyDescent="0.15">
      <c r="A2588" s="154">
        <v>57163</v>
      </c>
      <c r="B2588" s="155">
        <v>57163</v>
      </c>
      <c r="C2588" s="154">
        <v>160</v>
      </c>
      <c r="D2588" s="156" t="s">
        <v>388</v>
      </c>
      <c r="E2588" s="157" t="s">
        <v>419</v>
      </c>
      <c r="F2588" s="157" t="s">
        <v>414</v>
      </c>
      <c r="G2588" s="158">
        <v>-54.328809999999997</v>
      </c>
      <c r="H2588" s="159">
        <v>-1</v>
      </c>
      <c r="I2588" s="159">
        <v>0</v>
      </c>
      <c r="J2588" s="158">
        <v>44.653309999999998</v>
      </c>
      <c r="K2588" s="157" t="s">
        <v>408</v>
      </c>
    </row>
    <row r="2589" spans="1:11" s="58" customFormat="1" ht="14.85" customHeight="1" x14ac:dyDescent="0.15">
      <c r="A2589" s="154">
        <v>57165</v>
      </c>
      <c r="B2589" s="155">
        <v>57165</v>
      </c>
      <c r="C2589" s="154">
        <v>160</v>
      </c>
      <c r="D2589" s="156" t="s">
        <v>388</v>
      </c>
      <c r="E2589" s="157" t="s">
        <v>412</v>
      </c>
      <c r="F2589" s="157" t="s">
        <v>407</v>
      </c>
      <c r="G2589" s="158">
        <v>0</v>
      </c>
      <c r="H2589" s="159">
        <v>-1</v>
      </c>
      <c r="I2589" s="159">
        <v>0</v>
      </c>
      <c r="J2589" s="158">
        <v>0</v>
      </c>
      <c r="K2589" s="157" t="s">
        <v>411</v>
      </c>
    </row>
    <row r="2590" spans="1:11" s="58" customFormat="1" ht="14.85" customHeight="1" x14ac:dyDescent="0.15">
      <c r="A2590" s="154">
        <v>57165</v>
      </c>
      <c r="B2590" s="155">
        <v>57165</v>
      </c>
      <c r="C2590" s="154">
        <v>160</v>
      </c>
      <c r="D2590" s="156" t="s">
        <v>388</v>
      </c>
      <c r="E2590" s="157" t="s">
        <v>412</v>
      </c>
      <c r="F2590" s="157" t="s">
        <v>407</v>
      </c>
      <c r="G2590" s="158">
        <v>-5.5887500000000001</v>
      </c>
      <c r="H2590" s="159">
        <v>-3</v>
      </c>
      <c r="I2590" s="159">
        <v>0</v>
      </c>
      <c r="J2590" s="158">
        <v>1.75E-3</v>
      </c>
      <c r="K2590" s="157" t="s">
        <v>408</v>
      </c>
    </row>
    <row r="2591" spans="1:11" s="58" customFormat="1" ht="14.85" customHeight="1" x14ac:dyDescent="0.15">
      <c r="A2591" s="154">
        <v>57165</v>
      </c>
      <c r="B2591" s="155">
        <v>57165</v>
      </c>
      <c r="C2591" s="154">
        <v>160</v>
      </c>
      <c r="D2591" s="156" t="s">
        <v>388</v>
      </c>
      <c r="E2591" s="157" t="s">
        <v>412</v>
      </c>
      <c r="F2591" s="157" t="s">
        <v>413</v>
      </c>
      <c r="G2591" s="158">
        <v>15.08384</v>
      </c>
      <c r="H2591" s="159">
        <v>0</v>
      </c>
      <c r="I2591" s="159">
        <v>0</v>
      </c>
      <c r="J2591" s="158">
        <v>60.47475</v>
      </c>
      <c r="K2591" s="157" t="s">
        <v>408</v>
      </c>
    </row>
    <row r="2592" spans="1:11" s="58" customFormat="1" ht="14.85" customHeight="1" x14ac:dyDescent="0.15">
      <c r="A2592" s="154">
        <v>57165</v>
      </c>
      <c r="B2592" s="155">
        <v>57165</v>
      </c>
      <c r="C2592" s="154">
        <v>160</v>
      </c>
      <c r="D2592" s="156" t="s">
        <v>388</v>
      </c>
      <c r="E2592" s="157" t="s">
        <v>412</v>
      </c>
      <c r="F2592" s="157" t="s">
        <v>414</v>
      </c>
      <c r="G2592" s="158">
        <v>0.73411999999999999</v>
      </c>
      <c r="H2592" s="159">
        <v>-1</v>
      </c>
      <c r="I2592" s="159">
        <v>0</v>
      </c>
      <c r="J2592" s="158">
        <v>1.6907300000000001</v>
      </c>
      <c r="K2592" s="157" t="s">
        <v>411</v>
      </c>
    </row>
    <row r="2593" spans="1:11" s="58" customFormat="1" ht="14.85" customHeight="1" x14ac:dyDescent="0.15">
      <c r="A2593" s="154">
        <v>57165</v>
      </c>
      <c r="B2593" s="155">
        <v>57165</v>
      </c>
      <c r="C2593" s="154">
        <v>160</v>
      </c>
      <c r="D2593" s="156" t="s">
        <v>388</v>
      </c>
      <c r="E2593" s="157" t="s">
        <v>412</v>
      </c>
      <c r="F2593" s="157" t="s">
        <v>414</v>
      </c>
      <c r="G2593" s="158">
        <v>-7.9820900000000004</v>
      </c>
      <c r="H2593" s="159">
        <v>-1</v>
      </c>
      <c r="I2593" s="159">
        <v>1</v>
      </c>
      <c r="J2593" s="158">
        <v>18.444369999999999</v>
      </c>
      <c r="K2593" s="157" t="s">
        <v>408</v>
      </c>
    </row>
    <row r="2594" spans="1:11" s="58" customFormat="1" ht="14.85" customHeight="1" x14ac:dyDescent="0.15">
      <c r="A2594" s="154">
        <v>57165</v>
      </c>
      <c r="B2594" s="155">
        <v>57165</v>
      </c>
      <c r="C2594" s="154">
        <v>160</v>
      </c>
      <c r="D2594" s="156" t="s">
        <v>388</v>
      </c>
      <c r="E2594" s="157" t="s">
        <v>412</v>
      </c>
      <c r="F2594" s="157" t="s">
        <v>415</v>
      </c>
      <c r="G2594" s="158">
        <v>4.74</v>
      </c>
      <c r="H2594" s="159">
        <v>0</v>
      </c>
      <c r="I2594" s="159">
        <v>0</v>
      </c>
      <c r="J2594" s="158">
        <v>4.74</v>
      </c>
      <c r="K2594" s="157" t="s">
        <v>411</v>
      </c>
    </row>
    <row r="2595" spans="1:11" s="58" customFormat="1" ht="14.85" customHeight="1" x14ac:dyDescent="0.15">
      <c r="A2595" s="154">
        <v>57165</v>
      </c>
      <c r="B2595" s="155">
        <v>57165</v>
      </c>
      <c r="C2595" s="154">
        <v>160</v>
      </c>
      <c r="D2595" s="156" t="s">
        <v>388</v>
      </c>
      <c r="E2595" s="157" t="s">
        <v>412</v>
      </c>
      <c r="F2595" s="157" t="s">
        <v>415</v>
      </c>
      <c r="G2595" s="158">
        <v>9.94</v>
      </c>
      <c r="H2595" s="159">
        <v>0</v>
      </c>
      <c r="I2595" s="159">
        <v>0</v>
      </c>
      <c r="J2595" s="158">
        <v>10</v>
      </c>
      <c r="K2595" s="157" t="s">
        <v>408</v>
      </c>
    </row>
    <row r="2596" spans="1:11" s="58" customFormat="1" ht="14.85" customHeight="1" x14ac:dyDescent="0.15">
      <c r="A2596" s="154">
        <v>57165</v>
      </c>
      <c r="B2596" s="155">
        <v>57165</v>
      </c>
      <c r="C2596" s="154">
        <v>160</v>
      </c>
      <c r="D2596" s="156" t="s">
        <v>388</v>
      </c>
      <c r="E2596" s="157" t="s">
        <v>412</v>
      </c>
      <c r="F2596" s="157" t="s">
        <v>416</v>
      </c>
      <c r="G2596" s="158">
        <v>-0.71902999999999995</v>
      </c>
      <c r="H2596" s="159">
        <v>-1</v>
      </c>
      <c r="I2596" s="159">
        <v>0</v>
      </c>
      <c r="J2596" s="158">
        <v>1.2839799999999999</v>
      </c>
      <c r="K2596" s="157" t="s">
        <v>411</v>
      </c>
    </row>
    <row r="2597" spans="1:11" s="58" customFormat="1" ht="14.85" customHeight="1" x14ac:dyDescent="0.15">
      <c r="A2597" s="154">
        <v>57165</v>
      </c>
      <c r="B2597" s="155">
        <v>57165</v>
      </c>
      <c r="C2597" s="154">
        <v>160</v>
      </c>
      <c r="D2597" s="156" t="s">
        <v>388</v>
      </c>
      <c r="E2597" s="157" t="s">
        <v>412</v>
      </c>
      <c r="F2597" s="157" t="s">
        <v>416</v>
      </c>
      <c r="G2597" s="158">
        <v>2.52</v>
      </c>
      <c r="H2597" s="159">
        <v>0</v>
      </c>
      <c r="I2597" s="159">
        <v>0</v>
      </c>
      <c r="J2597" s="158">
        <v>2.52</v>
      </c>
      <c r="K2597" s="157" t="s">
        <v>408</v>
      </c>
    </row>
    <row r="2598" spans="1:11" s="58" customFormat="1" ht="14.85" customHeight="1" x14ac:dyDescent="0.15">
      <c r="A2598" s="154">
        <v>57165</v>
      </c>
      <c r="B2598" s="155">
        <v>57165</v>
      </c>
      <c r="C2598" s="154">
        <v>160</v>
      </c>
      <c r="D2598" s="156" t="s">
        <v>388</v>
      </c>
      <c r="E2598" s="157" t="s">
        <v>417</v>
      </c>
      <c r="F2598" s="157" t="s">
        <v>418</v>
      </c>
      <c r="G2598" s="158">
        <v>11.46543</v>
      </c>
      <c r="H2598" s="159">
        <v>1</v>
      </c>
      <c r="I2598" s="159">
        <v>1</v>
      </c>
      <c r="J2598" s="158">
        <v>11.86543</v>
      </c>
      <c r="K2598" s="157" t="s">
        <v>411</v>
      </c>
    </row>
    <row r="2599" spans="1:11" s="58" customFormat="1" ht="14.85" customHeight="1" x14ac:dyDescent="0.15">
      <c r="A2599" s="154">
        <v>57165</v>
      </c>
      <c r="B2599" s="155">
        <v>57165</v>
      </c>
      <c r="C2599" s="154">
        <v>160</v>
      </c>
      <c r="D2599" s="156" t="s">
        <v>388</v>
      </c>
      <c r="E2599" s="157" t="s">
        <v>417</v>
      </c>
      <c r="F2599" s="157" t="s">
        <v>418</v>
      </c>
      <c r="G2599" s="158">
        <v>3.46258</v>
      </c>
      <c r="H2599" s="159">
        <v>0</v>
      </c>
      <c r="I2599" s="159">
        <v>0</v>
      </c>
      <c r="J2599" s="158">
        <v>3.46258</v>
      </c>
      <c r="K2599" s="157" t="s">
        <v>408</v>
      </c>
    </row>
    <row r="2600" spans="1:11" s="58" customFormat="1" ht="14.85" customHeight="1" x14ac:dyDescent="0.15">
      <c r="A2600" s="154">
        <v>57165</v>
      </c>
      <c r="B2600" s="155">
        <v>57165</v>
      </c>
      <c r="C2600" s="154">
        <v>160</v>
      </c>
      <c r="D2600" s="156" t="s">
        <v>388</v>
      </c>
      <c r="E2600" s="157" t="s">
        <v>417</v>
      </c>
      <c r="F2600" s="157" t="s">
        <v>407</v>
      </c>
      <c r="G2600" s="158">
        <v>2.7000000000000001E-3</v>
      </c>
      <c r="H2600" s="159">
        <v>0</v>
      </c>
      <c r="I2600" s="159">
        <v>0</v>
      </c>
      <c r="J2600" s="158">
        <v>2.7000000000000001E-3</v>
      </c>
      <c r="K2600" s="157" t="s">
        <v>408</v>
      </c>
    </row>
    <row r="2601" spans="1:11" s="58" customFormat="1" ht="14.85" customHeight="1" x14ac:dyDescent="0.15">
      <c r="A2601" s="154">
        <v>57165</v>
      </c>
      <c r="B2601" s="155">
        <v>57165</v>
      </c>
      <c r="C2601" s="154">
        <v>160</v>
      </c>
      <c r="D2601" s="156" t="s">
        <v>388</v>
      </c>
      <c r="E2601" s="157" t="s">
        <v>419</v>
      </c>
      <c r="F2601" s="157" t="s">
        <v>414</v>
      </c>
      <c r="G2601" s="158">
        <v>-38.073239999999998</v>
      </c>
      <c r="H2601" s="159">
        <v>-1</v>
      </c>
      <c r="I2601" s="159">
        <v>0</v>
      </c>
      <c r="J2601" s="158">
        <v>21.30395</v>
      </c>
      <c r="K2601" s="157" t="s">
        <v>411</v>
      </c>
    </row>
    <row r="2602" spans="1:11" s="58" customFormat="1" ht="14.85" customHeight="1" x14ac:dyDescent="0.15">
      <c r="A2602" s="154">
        <v>57165</v>
      </c>
      <c r="B2602" s="155">
        <v>57165</v>
      </c>
      <c r="C2602" s="154">
        <v>160</v>
      </c>
      <c r="D2602" s="156" t="s">
        <v>388</v>
      </c>
      <c r="E2602" s="157" t="s">
        <v>419</v>
      </c>
      <c r="F2602" s="157" t="s">
        <v>414</v>
      </c>
      <c r="G2602" s="158">
        <v>-5.8757000000000001</v>
      </c>
      <c r="H2602" s="159">
        <v>-2</v>
      </c>
      <c r="I2602" s="159">
        <v>0</v>
      </c>
      <c r="J2602" s="158">
        <v>59.263820000000003</v>
      </c>
      <c r="K2602" s="157" t="s">
        <v>408</v>
      </c>
    </row>
    <row r="2603" spans="1:11" s="58" customFormat="1" ht="14.85" customHeight="1" x14ac:dyDescent="0.15">
      <c r="A2603" s="154">
        <v>57180</v>
      </c>
      <c r="B2603" s="155">
        <v>57180</v>
      </c>
      <c r="C2603" s="154">
        <v>160</v>
      </c>
      <c r="D2603" s="156" t="s">
        <v>388</v>
      </c>
      <c r="E2603" s="157" t="s">
        <v>412</v>
      </c>
      <c r="F2603" s="157" t="s">
        <v>407</v>
      </c>
      <c r="G2603" s="158">
        <v>8.0488400000000002</v>
      </c>
      <c r="H2603" s="159">
        <v>-4</v>
      </c>
      <c r="I2603" s="159">
        <v>0</v>
      </c>
      <c r="J2603" s="158">
        <v>8.0488400000000002</v>
      </c>
      <c r="K2603" s="157" t="s">
        <v>411</v>
      </c>
    </row>
    <row r="2604" spans="1:11" s="58" customFormat="1" ht="14.85" customHeight="1" x14ac:dyDescent="0.15">
      <c r="A2604" s="154">
        <v>57180</v>
      </c>
      <c r="B2604" s="155">
        <v>57180</v>
      </c>
      <c r="C2604" s="154">
        <v>160</v>
      </c>
      <c r="D2604" s="156" t="s">
        <v>388</v>
      </c>
      <c r="E2604" s="157" t="s">
        <v>412</v>
      </c>
      <c r="F2604" s="157" t="s">
        <v>407</v>
      </c>
      <c r="G2604" s="158">
        <v>0</v>
      </c>
      <c r="H2604" s="159">
        <v>-1</v>
      </c>
      <c r="I2604" s="159">
        <v>0</v>
      </c>
      <c r="J2604" s="158">
        <v>0</v>
      </c>
      <c r="K2604" s="157" t="s">
        <v>408</v>
      </c>
    </row>
    <row r="2605" spans="1:11" s="58" customFormat="1" ht="14.85" customHeight="1" x14ac:dyDescent="0.15">
      <c r="A2605" s="154">
        <v>57180</v>
      </c>
      <c r="B2605" s="155">
        <v>57180</v>
      </c>
      <c r="C2605" s="154">
        <v>160</v>
      </c>
      <c r="D2605" s="156" t="s">
        <v>388</v>
      </c>
      <c r="E2605" s="157" t="s">
        <v>412</v>
      </c>
      <c r="F2605" s="157" t="s">
        <v>413</v>
      </c>
      <c r="G2605" s="158">
        <v>9.4310000000000005E-2</v>
      </c>
      <c r="H2605" s="159">
        <v>0</v>
      </c>
      <c r="I2605" s="159">
        <v>0</v>
      </c>
      <c r="J2605" s="158">
        <v>9.4310000000000005E-2</v>
      </c>
      <c r="K2605" s="157" t="s">
        <v>408</v>
      </c>
    </row>
    <row r="2606" spans="1:11" s="58" customFormat="1" ht="14.85" customHeight="1" x14ac:dyDescent="0.15">
      <c r="A2606" s="154">
        <v>57180</v>
      </c>
      <c r="B2606" s="155">
        <v>57180</v>
      </c>
      <c r="C2606" s="154">
        <v>160</v>
      </c>
      <c r="D2606" s="156" t="s">
        <v>388</v>
      </c>
      <c r="E2606" s="157" t="s">
        <v>412</v>
      </c>
      <c r="F2606" s="157" t="s">
        <v>414</v>
      </c>
      <c r="G2606" s="158">
        <v>-10.062390000000001</v>
      </c>
      <c r="H2606" s="159">
        <v>-3</v>
      </c>
      <c r="I2606" s="159">
        <v>0</v>
      </c>
      <c r="J2606" s="158">
        <v>18.86139</v>
      </c>
      <c r="K2606" s="157" t="s">
        <v>411</v>
      </c>
    </row>
    <row r="2607" spans="1:11" s="58" customFormat="1" ht="14.85" customHeight="1" x14ac:dyDescent="0.15">
      <c r="A2607" s="154">
        <v>57180</v>
      </c>
      <c r="B2607" s="155">
        <v>57180</v>
      </c>
      <c r="C2607" s="154">
        <v>160</v>
      </c>
      <c r="D2607" s="156" t="s">
        <v>388</v>
      </c>
      <c r="E2607" s="157" t="s">
        <v>412</v>
      </c>
      <c r="F2607" s="157" t="s">
        <v>414</v>
      </c>
      <c r="G2607" s="158">
        <v>-8.1081199999999995</v>
      </c>
      <c r="H2607" s="159">
        <v>-3</v>
      </c>
      <c r="I2607" s="159">
        <v>0</v>
      </c>
      <c r="J2607" s="158">
        <v>3.4030399999999998</v>
      </c>
      <c r="K2607" s="157" t="s">
        <v>408</v>
      </c>
    </row>
    <row r="2608" spans="1:11" s="58" customFormat="1" ht="14.85" customHeight="1" x14ac:dyDescent="0.15">
      <c r="A2608" s="154">
        <v>57180</v>
      </c>
      <c r="B2608" s="155">
        <v>57180</v>
      </c>
      <c r="C2608" s="154">
        <v>160</v>
      </c>
      <c r="D2608" s="156" t="s">
        <v>388</v>
      </c>
      <c r="E2608" s="157" t="s">
        <v>412</v>
      </c>
      <c r="F2608" s="157" t="s">
        <v>415</v>
      </c>
      <c r="G2608" s="158">
        <v>-0.04</v>
      </c>
      <c r="H2608" s="159">
        <v>0</v>
      </c>
      <c r="I2608" s="159">
        <v>0</v>
      </c>
      <c r="J2608" s="158">
        <v>0</v>
      </c>
      <c r="K2608" s="157" t="s">
        <v>408</v>
      </c>
    </row>
    <row r="2609" spans="1:11" s="58" customFormat="1" ht="14.85" customHeight="1" x14ac:dyDescent="0.15">
      <c r="A2609" s="154">
        <v>57180</v>
      </c>
      <c r="B2609" s="155">
        <v>57180</v>
      </c>
      <c r="C2609" s="154">
        <v>160</v>
      </c>
      <c r="D2609" s="156" t="s">
        <v>388</v>
      </c>
      <c r="E2609" s="157" t="s">
        <v>412</v>
      </c>
      <c r="F2609" s="157" t="s">
        <v>416</v>
      </c>
      <c r="G2609" s="158">
        <v>2.36</v>
      </c>
      <c r="H2609" s="159">
        <v>0</v>
      </c>
      <c r="I2609" s="159">
        <v>0</v>
      </c>
      <c r="J2609" s="158">
        <v>2.36</v>
      </c>
      <c r="K2609" s="157" t="s">
        <v>411</v>
      </c>
    </row>
    <row r="2610" spans="1:11" s="58" customFormat="1" ht="14.85" customHeight="1" x14ac:dyDescent="0.15">
      <c r="A2610" s="154">
        <v>57180</v>
      </c>
      <c r="B2610" s="155">
        <v>57180</v>
      </c>
      <c r="C2610" s="154">
        <v>160</v>
      </c>
      <c r="D2610" s="156" t="s">
        <v>388</v>
      </c>
      <c r="E2610" s="157" t="s">
        <v>412</v>
      </c>
      <c r="F2610" s="157" t="s">
        <v>416</v>
      </c>
      <c r="G2610" s="158">
        <v>-1.60426</v>
      </c>
      <c r="H2610" s="159">
        <v>-1</v>
      </c>
      <c r="I2610" s="159">
        <v>0</v>
      </c>
      <c r="J2610" s="158">
        <v>0.84921999999999997</v>
      </c>
      <c r="K2610" s="157" t="s">
        <v>408</v>
      </c>
    </row>
    <row r="2611" spans="1:11" s="58" customFormat="1" ht="14.85" customHeight="1" x14ac:dyDescent="0.15">
      <c r="A2611" s="154">
        <v>57180</v>
      </c>
      <c r="B2611" s="155">
        <v>57180</v>
      </c>
      <c r="C2611" s="154">
        <v>160</v>
      </c>
      <c r="D2611" s="156" t="s">
        <v>388</v>
      </c>
      <c r="E2611" s="157" t="s">
        <v>417</v>
      </c>
      <c r="F2611" s="157" t="s">
        <v>418</v>
      </c>
      <c r="G2611" s="158">
        <v>-3.7718799999999999</v>
      </c>
      <c r="H2611" s="159">
        <v>0</v>
      </c>
      <c r="I2611" s="159">
        <v>0</v>
      </c>
      <c r="J2611" s="158">
        <v>8</v>
      </c>
      <c r="K2611" s="157" t="s">
        <v>411</v>
      </c>
    </row>
    <row r="2612" spans="1:11" s="58" customFormat="1" ht="14.85" customHeight="1" x14ac:dyDescent="0.15">
      <c r="A2612" s="154">
        <v>57180</v>
      </c>
      <c r="B2612" s="155">
        <v>57180</v>
      </c>
      <c r="C2612" s="154">
        <v>160</v>
      </c>
      <c r="D2612" s="156" t="s">
        <v>388</v>
      </c>
      <c r="E2612" s="157" t="s">
        <v>417</v>
      </c>
      <c r="F2612" s="157" t="s">
        <v>418</v>
      </c>
      <c r="G2612" s="158">
        <v>0.36</v>
      </c>
      <c r="H2612" s="159">
        <v>0</v>
      </c>
      <c r="I2612" s="159">
        <v>0</v>
      </c>
      <c r="J2612" s="158">
        <v>0.36</v>
      </c>
      <c r="K2612" s="157" t="s">
        <v>408</v>
      </c>
    </row>
    <row r="2613" spans="1:11" s="58" customFormat="1" ht="14.85" customHeight="1" x14ac:dyDescent="0.15">
      <c r="A2613" s="154">
        <v>57180</v>
      </c>
      <c r="B2613" s="155">
        <v>57180</v>
      </c>
      <c r="C2613" s="154">
        <v>160</v>
      </c>
      <c r="D2613" s="156" t="s">
        <v>388</v>
      </c>
      <c r="E2613" s="157" t="s">
        <v>417</v>
      </c>
      <c r="F2613" s="157" t="s">
        <v>407</v>
      </c>
      <c r="G2613" s="158">
        <v>7.9100000000000004E-2</v>
      </c>
      <c r="H2613" s="159">
        <v>-1</v>
      </c>
      <c r="I2613" s="159">
        <v>0</v>
      </c>
      <c r="J2613" s="158">
        <v>7.9100000000000004E-2</v>
      </c>
      <c r="K2613" s="157" t="s">
        <v>411</v>
      </c>
    </row>
    <row r="2614" spans="1:11" s="58" customFormat="1" ht="14.85" customHeight="1" x14ac:dyDescent="0.15">
      <c r="A2614" s="154">
        <v>57180</v>
      </c>
      <c r="B2614" s="155">
        <v>57180</v>
      </c>
      <c r="C2614" s="154">
        <v>160</v>
      </c>
      <c r="D2614" s="156" t="s">
        <v>388</v>
      </c>
      <c r="E2614" s="157" t="s">
        <v>419</v>
      </c>
      <c r="F2614" s="157" t="s">
        <v>414</v>
      </c>
      <c r="G2614" s="158">
        <v>18.251619999999999</v>
      </c>
      <c r="H2614" s="159">
        <v>-2</v>
      </c>
      <c r="I2614" s="159">
        <v>0</v>
      </c>
      <c r="J2614" s="158">
        <v>28.607530000000001</v>
      </c>
      <c r="K2614" s="157" t="s">
        <v>411</v>
      </c>
    </row>
    <row r="2615" spans="1:11" s="58" customFormat="1" ht="14.85" customHeight="1" x14ac:dyDescent="0.15">
      <c r="A2615" s="154">
        <v>57180</v>
      </c>
      <c r="B2615" s="155">
        <v>57180</v>
      </c>
      <c r="C2615" s="154">
        <v>160</v>
      </c>
      <c r="D2615" s="156" t="s">
        <v>388</v>
      </c>
      <c r="E2615" s="157" t="s">
        <v>419</v>
      </c>
      <c r="F2615" s="157" t="s">
        <v>414</v>
      </c>
      <c r="G2615" s="158">
        <v>-12.69721</v>
      </c>
      <c r="H2615" s="159">
        <v>0</v>
      </c>
      <c r="I2615" s="159">
        <v>1</v>
      </c>
      <c r="J2615" s="158">
        <v>13.79027</v>
      </c>
      <c r="K2615" s="157" t="s">
        <v>408</v>
      </c>
    </row>
    <row r="2616" spans="1:11" s="58" customFormat="1" ht="14.85" customHeight="1" x14ac:dyDescent="0.15">
      <c r="A2616" s="154">
        <v>57192</v>
      </c>
      <c r="B2616" s="155">
        <v>57192</v>
      </c>
      <c r="C2616" s="154">
        <v>160</v>
      </c>
      <c r="D2616" s="156" t="s">
        <v>388</v>
      </c>
      <c r="E2616" s="157" t="s">
        <v>412</v>
      </c>
      <c r="F2616" s="157" t="s">
        <v>407</v>
      </c>
      <c r="G2616" s="158">
        <v>-7.82287</v>
      </c>
      <c r="H2616" s="159">
        <v>-3</v>
      </c>
      <c r="I2616" s="159">
        <v>0</v>
      </c>
      <c r="J2616" s="158">
        <v>2.4369999999999999E-2</v>
      </c>
      <c r="K2616" s="157" t="s">
        <v>411</v>
      </c>
    </row>
    <row r="2617" spans="1:11" s="58" customFormat="1" ht="14.85" customHeight="1" x14ac:dyDescent="0.15">
      <c r="A2617" s="154">
        <v>57192</v>
      </c>
      <c r="B2617" s="155">
        <v>57192</v>
      </c>
      <c r="C2617" s="154">
        <v>160</v>
      </c>
      <c r="D2617" s="156" t="s">
        <v>388</v>
      </c>
      <c r="E2617" s="157" t="s">
        <v>412</v>
      </c>
      <c r="F2617" s="157" t="s">
        <v>413</v>
      </c>
      <c r="G2617" s="158">
        <v>5.7042599999999997</v>
      </c>
      <c r="H2617" s="159">
        <v>1</v>
      </c>
      <c r="I2617" s="159">
        <v>1</v>
      </c>
      <c r="J2617" s="158">
        <v>8.9042600000000007</v>
      </c>
      <c r="K2617" s="157" t="s">
        <v>408</v>
      </c>
    </row>
    <row r="2618" spans="1:11" s="58" customFormat="1" ht="14.85" customHeight="1" x14ac:dyDescent="0.15">
      <c r="A2618" s="154">
        <v>57192</v>
      </c>
      <c r="B2618" s="155">
        <v>57192</v>
      </c>
      <c r="C2618" s="154">
        <v>160</v>
      </c>
      <c r="D2618" s="156" t="s">
        <v>388</v>
      </c>
      <c r="E2618" s="157" t="s">
        <v>412</v>
      </c>
      <c r="F2618" s="157" t="s">
        <v>414</v>
      </c>
      <c r="G2618" s="158">
        <v>-1.5324800000000001</v>
      </c>
      <c r="H2618" s="159">
        <v>-2</v>
      </c>
      <c r="I2618" s="159">
        <v>2</v>
      </c>
      <c r="J2618" s="158">
        <v>47.507629999999999</v>
      </c>
      <c r="K2618" s="157" t="s">
        <v>411</v>
      </c>
    </row>
    <row r="2619" spans="1:11" s="58" customFormat="1" ht="14.85" customHeight="1" x14ac:dyDescent="0.15">
      <c r="A2619" s="154">
        <v>57192</v>
      </c>
      <c r="B2619" s="155">
        <v>57192</v>
      </c>
      <c r="C2619" s="154">
        <v>160</v>
      </c>
      <c r="D2619" s="156" t="s">
        <v>388</v>
      </c>
      <c r="E2619" s="157" t="s">
        <v>412</v>
      </c>
      <c r="F2619" s="157" t="s">
        <v>414</v>
      </c>
      <c r="G2619" s="158">
        <v>19.796040000000001</v>
      </c>
      <c r="H2619" s="159">
        <v>0</v>
      </c>
      <c r="I2619" s="159">
        <v>0</v>
      </c>
      <c r="J2619" s="158">
        <v>38.21604</v>
      </c>
      <c r="K2619" s="157" t="s">
        <v>408</v>
      </c>
    </row>
    <row r="2620" spans="1:11" s="58" customFormat="1" ht="14.85" customHeight="1" x14ac:dyDescent="0.15">
      <c r="A2620" s="154">
        <v>57192</v>
      </c>
      <c r="B2620" s="155">
        <v>57192</v>
      </c>
      <c r="C2620" s="154">
        <v>160</v>
      </c>
      <c r="D2620" s="156" t="s">
        <v>388</v>
      </c>
      <c r="E2620" s="157" t="s">
        <v>412</v>
      </c>
      <c r="F2620" s="157" t="s">
        <v>415</v>
      </c>
      <c r="G2620" s="158">
        <v>-0.06</v>
      </c>
      <c r="H2620" s="159">
        <v>0</v>
      </c>
      <c r="I2620" s="159">
        <v>0</v>
      </c>
      <c r="J2620" s="158">
        <v>0.34</v>
      </c>
      <c r="K2620" s="157" t="s">
        <v>411</v>
      </c>
    </row>
    <row r="2621" spans="1:11" s="58" customFormat="1" ht="14.85" customHeight="1" x14ac:dyDescent="0.15">
      <c r="A2621" s="154">
        <v>57192</v>
      </c>
      <c r="B2621" s="155">
        <v>57192</v>
      </c>
      <c r="C2621" s="154">
        <v>160</v>
      </c>
      <c r="D2621" s="156" t="s">
        <v>388</v>
      </c>
      <c r="E2621" s="157" t="s">
        <v>412</v>
      </c>
      <c r="F2621" s="157" t="s">
        <v>415</v>
      </c>
      <c r="G2621" s="158">
        <v>-0.22</v>
      </c>
      <c r="H2621" s="159">
        <v>0</v>
      </c>
      <c r="I2621" s="159">
        <v>0</v>
      </c>
      <c r="J2621" s="158">
        <v>0</v>
      </c>
      <c r="K2621" s="157" t="s">
        <v>408</v>
      </c>
    </row>
    <row r="2622" spans="1:11" s="58" customFormat="1" ht="14.85" customHeight="1" x14ac:dyDescent="0.15">
      <c r="A2622" s="154">
        <v>57192</v>
      </c>
      <c r="B2622" s="155">
        <v>57192</v>
      </c>
      <c r="C2622" s="154">
        <v>160</v>
      </c>
      <c r="D2622" s="156" t="s">
        <v>388</v>
      </c>
      <c r="E2622" s="157" t="s">
        <v>412</v>
      </c>
      <c r="F2622" s="157" t="s">
        <v>416</v>
      </c>
      <c r="G2622" s="158">
        <v>34.869219999999999</v>
      </c>
      <c r="H2622" s="159">
        <v>-2</v>
      </c>
      <c r="I2622" s="159">
        <v>0</v>
      </c>
      <c r="J2622" s="158">
        <v>59.621499999999997</v>
      </c>
      <c r="K2622" s="157" t="s">
        <v>411</v>
      </c>
    </row>
    <row r="2623" spans="1:11" s="58" customFormat="1" ht="14.85" customHeight="1" x14ac:dyDescent="0.15">
      <c r="A2623" s="154">
        <v>57192</v>
      </c>
      <c r="B2623" s="155">
        <v>57192</v>
      </c>
      <c r="C2623" s="154">
        <v>160</v>
      </c>
      <c r="D2623" s="156" t="s">
        <v>388</v>
      </c>
      <c r="E2623" s="157" t="s">
        <v>417</v>
      </c>
      <c r="F2623" s="157" t="s">
        <v>418</v>
      </c>
      <c r="G2623" s="158">
        <v>21.928360000000001</v>
      </c>
      <c r="H2623" s="159">
        <v>0</v>
      </c>
      <c r="I2623" s="159">
        <v>0</v>
      </c>
      <c r="J2623" s="158">
        <v>24.167359999999999</v>
      </c>
      <c r="K2623" s="157" t="s">
        <v>411</v>
      </c>
    </row>
    <row r="2624" spans="1:11" s="58" customFormat="1" ht="14.85" customHeight="1" x14ac:dyDescent="0.15">
      <c r="A2624" s="154">
        <v>57192</v>
      </c>
      <c r="B2624" s="155">
        <v>57192</v>
      </c>
      <c r="C2624" s="154">
        <v>160</v>
      </c>
      <c r="D2624" s="156" t="s">
        <v>388</v>
      </c>
      <c r="E2624" s="157" t="s">
        <v>417</v>
      </c>
      <c r="F2624" s="157" t="s">
        <v>418</v>
      </c>
      <c r="G2624" s="158">
        <v>1.10602</v>
      </c>
      <c r="H2624" s="159">
        <v>0</v>
      </c>
      <c r="I2624" s="159">
        <v>0</v>
      </c>
      <c r="J2624" s="158">
        <v>1.10602</v>
      </c>
      <c r="K2624" s="157" t="s">
        <v>408</v>
      </c>
    </row>
    <row r="2625" spans="1:11" s="58" customFormat="1" ht="14.85" customHeight="1" x14ac:dyDescent="0.15">
      <c r="A2625" s="154">
        <v>57192</v>
      </c>
      <c r="B2625" s="155">
        <v>57192</v>
      </c>
      <c r="C2625" s="154">
        <v>160</v>
      </c>
      <c r="D2625" s="156" t="s">
        <v>388</v>
      </c>
      <c r="E2625" s="157" t="s">
        <v>417</v>
      </c>
      <c r="F2625" s="157" t="s">
        <v>407</v>
      </c>
      <c r="G2625" s="158">
        <v>0.38421</v>
      </c>
      <c r="H2625" s="159">
        <v>0</v>
      </c>
      <c r="I2625" s="159">
        <v>0</v>
      </c>
      <c r="J2625" s="158">
        <v>0.75234999999999996</v>
      </c>
      <c r="K2625" s="157" t="s">
        <v>411</v>
      </c>
    </row>
    <row r="2626" spans="1:11" s="58" customFormat="1" ht="14.85" customHeight="1" x14ac:dyDescent="0.15">
      <c r="A2626" s="154">
        <v>57192</v>
      </c>
      <c r="B2626" s="155">
        <v>57192</v>
      </c>
      <c r="C2626" s="154">
        <v>160</v>
      </c>
      <c r="D2626" s="156" t="s">
        <v>388</v>
      </c>
      <c r="E2626" s="157" t="s">
        <v>417</v>
      </c>
      <c r="F2626" s="157" t="s">
        <v>407</v>
      </c>
      <c r="G2626" s="158">
        <v>-2E-3</v>
      </c>
      <c r="H2626" s="159">
        <v>-2</v>
      </c>
      <c r="I2626" s="159">
        <v>0</v>
      </c>
      <c r="J2626" s="158">
        <v>0.2296</v>
      </c>
      <c r="K2626" s="157" t="s">
        <v>408</v>
      </c>
    </row>
    <row r="2627" spans="1:11" s="58" customFormat="1" ht="14.85" customHeight="1" x14ac:dyDescent="0.15">
      <c r="A2627" s="154">
        <v>57192</v>
      </c>
      <c r="B2627" s="155">
        <v>57192</v>
      </c>
      <c r="C2627" s="154">
        <v>160</v>
      </c>
      <c r="D2627" s="156" t="s">
        <v>388</v>
      </c>
      <c r="E2627" s="157" t="s">
        <v>419</v>
      </c>
      <c r="F2627" s="157" t="s">
        <v>414</v>
      </c>
      <c r="G2627" s="158">
        <v>-11.8797</v>
      </c>
      <c r="H2627" s="159">
        <v>-1</v>
      </c>
      <c r="I2627" s="159">
        <v>1</v>
      </c>
      <c r="J2627" s="158">
        <v>60.526670000000003</v>
      </c>
      <c r="K2627" s="157" t="s">
        <v>411</v>
      </c>
    </row>
    <row r="2628" spans="1:11" s="58" customFormat="1" ht="14.85" customHeight="1" x14ac:dyDescent="0.15">
      <c r="A2628" s="154">
        <v>57192</v>
      </c>
      <c r="B2628" s="155">
        <v>57192</v>
      </c>
      <c r="C2628" s="154">
        <v>160</v>
      </c>
      <c r="D2628" s="156" t="s">
        <v>388</v>
      </c>
      <c r="E2628" s="157" t="s">
        <v>419</v>
      </c>
      <c r="F2628" s="157" t="s">
        <v>414</v>
      </c>
      <c r="G2628" s="158">
        <v>-10.002090000000001</v>
      </c>
      <c r="H2628" s="159">
        <v>0</v>
      </c>
      <c r="I2628" s="159">
        <v>0</v>
      </c>
      <c r="J2628" s="158">
        <v>22.631879999999999</v>
      </c>
      <c r="K2628" s="157" t="s">
        <v>408</v>
      </c>
    </row>
    <row r="2629" spans="1:11" s="58" customFormat="1" ht="14.85" customHeight="1" x14ac:dyDescent="0.15">
      <c r="A2629" s="154">
        <v>57258</v>
      </c>
      <c r="B2629" s="155">
        <v>57258</v>
      </c>
      <c r="C2629" s="154">
        <v>160</v>
      </c>
      <c r="D2629" s="156" t="s">
        <v>388</v>
      </c>
      <c r="E2629" s="157" t="s">
        <v>412</v>
      </c>
      <c r="F2629" s="157" t="s">
        <v>407</v>
      </c>
      <c r="G2629" s="158">
        <v>5.0931800000000003</v>
      </c>
      <c r="H2629" s="159">
        <v>1</v>
      </c>
      <c r="I2629" s="159">
        <v>1</v>
      </c>
      <c r="J2629" s="158">
        <v>7.2053000000000003</v>
      </c>
      <c r="K2629" s="157" t="s">
        <v>411</v>
      </c>
    </row>
    <row r="2630" spans="1:11" s="58" customFormat="1" ht="14.85" customHeight="1" x14ac:dyDescent="0.15">
      <c r="A2630" s="154">
        <v>57258</v>
      </c>
      <c r="B2630" s="155">
        <v>57258</v>
      </c>
      <c r="C2630" s="154">
        <v>160</v>
      </c>
      <c r="D2630" s="156" t="s">
        <v>388</v>
      </c>
      <c r="E2630" s="157" t="s">
        <v>412</v>
      </c>
      <c r="F2630" s="157" t="s">
        <v>407</v>
      </c>
      <c r="G2630" s="158">
        <v>-3.8500100000000002</v>
      </c>
      <c r="H2630" s="159">
        <v>-8</v>
      </c>
      <c r="I2630" s="159">
        <v>0</v>
      </c>
      <c r="J2630" s="158">
        <v>0.41921000000000003</v>
      </c>
      <c r="K2630" s="157" t="s">
        <v>408</v>
      </c>
    </row>
    <row r="2631" spans="1:11" s="58" customFormat="1" ht="14.85" customHeight="1" x14ac:dyDescent="0.15">
      <c r="A2631" s="154">
        <v>57258</v>
      </c>
      <c r="B2631" s="155">
        <v>57258</v>
      </c>
      <c r="C2631" s="154">
        <v>160</v>
      </c>
      <c r="D2631" s="156" t="s">
        <v>388</v>
      </c>
      <c r="E2631" s="157" t="s">
        <v>412</v>
      </c>
      <c r="F2631" s="157" t="s">
        <v>413</v>
      </c>
      <c r="G2631" s="158">
        <v>-230.48473000000001</v>
      </c>
      <c r="H2631" s="159">
        <v>2</v>
      </c>
      <c r="I2631" s="159">
        <v>4</v>
      </c>
      <c r="J2631" s="158">
        <v>31.26003</v>
      </c>
      <c r="K2631" s="157" t="s">
        <v>408</v>
      </c>
    </row>
    <row r="2632" spans="1:11" s="58" customFormat="1" ht="14.85" customHeight="1" x14ac:dyDescent="0.15">
      <c r="A2632" s="154">
        <v>57258</v>
      </c>
      <c r="B2632" s="155">
        <v>57258</v>
      </c>
      <c r="C2632" s="154">
        <v>160</v>
      </c>
      <c r="D2632" s="156" t="s">
        <v>388</v>
      </c>
      <c r="E2632" s="157" t="s">
        <v>412</v>
      </c>
      <c r="F2632" s="157" t="s">
        <v>414</v>
      </c>
      <c r="G2632" s="158">
        <v>26.246580000000002</v>
      </c>
      <c r="H2632" s="159">
        <v>-2</v>
      </c>
      <c r="I2632" s="159">
        <v>1</v>
      </c>
      <c r="J2632" s="158">
        <v>74.694050000000004</v>
      </c>
      <c r="K2632" s="157" t="s">
        <v>411</v>
      </c>
    </row>
    <row r="2633" spans="1:11" s="58" customFormat="1" ht="14.85" customHeight="1" x14ac:dyDescent="0.15">
      <c r="A2633" s="154">
        <v>57258</v>
      </c>
      <c r="B2633" s="155">
        <v>57258</v>
      </c>
      <c r="C2633" s="154">
        <v>160</v>
      </c>
      <c r="D2633" s="156" t="s">
        <v>388</v>
      </c>
      <c r="E2633" s="157" t="s">
        <v>412</v>
      </c>
      <c r="F2633" s="157" t="s">
        <v>414</v>
      </c>
      <c r="G2633" s="158">
        <v>-5.9789500000000002</v>
      </c>
      <c r="H2633" s="159">
        <v>-2</v>
      </c>
      <c r="I2633" s="159">
        <v>0</v>
      </c>
      <c r="J2633" s="158">
        <v>13.825240000000001</v>
      </c>
      <c r="K2633" s="157" t="s">
        <v>408</v>
      </c>
    </row>
    <row r="2634" spans="1:11" s="58" customFormat="1" ht="14.85" customHeight="1" x14ac:dyDescent="0.15">
      <c r="A2634" s="154">
        <v>57258</v>
      </c>
      <c r="B2634" s="155">
        <v>57258</v>
      </c>
      <c r="C2634" s="154">
        <v>160</v>
      </c>
      <c r="D2634" s="156" t="s">
        <v>388</v>
      </c>
      <c r="E2634" s="157" t="s">
        <v>412</v>
      </c>
      <c r="F2634" s="157" t="s">
        <v>415</v>
      </c>
      <c r="G2634" s="158">
        <v>-0.02</v>
      </c>
      <c r="H2634" s="159">
        <v>0</v>
      </c>
      <c r="I2634" s="159">
        <v>0</v>
      </c>
      <c r="J2634" s="158">
        <v>0</v>
      </c>
      <c r="K2634" s="157" t="s">
        <v>408</v>
      </c>
    </row>
    <row r="2635" spans="1:11" s="58" customFormat="1" ht="14.85" customHeight="1" x14ac:dyDescent="0.15">
      <c r="A2635" s="154">
        <v>57258</v>
      </c>
      <c r="B2635" s="155">
        <v>57258</v>
      </c>
      <c r="C2635" s="154">
        <v>160</v>
      </c>
      <c r="D2635" s="156" t="s">
        <v>388</v>
      </c>
      <c r="E2635" s="157" t="s">
        <v>412</v>
      </c>
      <c r="F2635" s="157" t="s">
        <v>416</v>
      </c>
      <c r="G2635" s="158">
        <v>14.855</v>
      </c>
      <c r="H2635" s="159">
        <v>0</v>
      </c>
      <c r="I2635" s="159">
        <v>0</v>
      </c>
      <c r="J2635" s="158">
        <v>14.855</v>
      </c>
      <c r="K2635" s="157" t="s">
        <v>411</v>
      </c>
    </row>
    <row r="2636" spans="1:11" s="58" customFormat="1" ht="14.85" customHeight="1" x14ac:dyDescent="0.15">
      <c r="A2636" s="154">
        <v>57258</v>
      </c>
      <c r="B2636" s="155">
        <v>57258</v>
      </c>
      <c r="C2636" s="154">
        <v>160</v>
      </c>
      <c r="D2636" s="156" t="s">
        <v>388</v>
      </c>
      <c r="E2636" s="157" t="s">
        <v>412</v>
      </c>
      <c r="F2636" s="157" t="s">
        <v>416</v>
      </c>
      <c r="G2636" s="158">
        <v>2.57</v>
      </c>
      <c r="H2636" s="159">
        <v>0</v>
      </c>
      <c r="I2636" s="159">
        <v>0</v>
      </c>
      <c r="J2636" s="158">
        <v>2.57</v>
      </c>
      <c r="K2636" s="157" t="s">
        <v>408</v>
      </c>
    </row>
    <row r="2637" spans="1:11" s="58" customFormat="1" ht="14.85" customHeight="1" x14ac:dyDescent="0.15">
      <c r="A2637" s="154">
        <v>57258</v>
      </c>
      <c r="B2637" s="155">
        <v>57258</v>
      </c>
      <c r="C2637" s="154">
        <v>160</v>
      </c>
      <c r="D2637" s="156" t="s">
        <v>388</v>
      </c>
      <c r="E2637" s="157" t="s">
        <v>417</v>
      </c>
      <c r="F2637" s="157" t="s">
        <v>418</v>
      </c>
      <c r="G2637" s="158">
        <v>-1.59334</v>
      </c>
      <c r="H2637" s="159">
        <v>0</v>
      </c>
      <c r="I2637" s="159">
        <v>0</v>
      </c>
      <c r="J2637" s="158">
        <v>1.90666</v>
      </c>
      <c r="K2637" s="157" t="s">
        <v>411</v>
      </c>
    </row>
    <row r="2638" spans="1:11" s="58" customFormat="1" ht="14.85" customHeight="1" x14ac:dyDescent="0.15">
      <c r="A2638" s="154">
        <v>57258</v>
      </c>
      <c r="B2638" s="155">
        <v>57258</v>
      </c>
      <c r="C2638" s="154">
        <v>160</v>
      </c>
      <c r="D2638" s="156" t="s">
        <v>388</v>
      </c>
      <c r="E2638" s="157" t="s">
        <v>417</v>
      </c>
      <c r="F2638" s="157" t="s">
        <v>418</v>
      </c>
      <c r="G2638" s="158">
        <v>-2.4416199999999999</v>
      </c>
      <c r="H2638" s="159">
        <v>-1</v>
      </c>
      <c r="I2638" s="159">
        <v>0</v>
      </c>
      <c r="J2638" s="158">
        <v>2.3605999999999998</v>
      </c>
      <c r="K2638" s="157" t="s">
        <v>408</v>
      </c>
    </row>
    <row r="2639" spans="1:11" s="58" customFormat="1" ht="14.85" customHeight="1" x14ac:dyDescent="0.15">
      <c r="A2639" s="154">
        <v>57258</v>
      </c>
      <c r="B2639" s="155">
        <v>57258</v>
      </c>
      <c r="C2639" s="154">
        <v>160</v>
      </c>
      <c r="D2639" s="156" t="s">
        <v>388</v>
      </c>
      <c r="E2639" s="157" t="s">
        <v>417</v>
      </c>
      <c r="F2639" s="157" t="s">
        <v>407</v>
      </c>
      <c r="G2639" s="158">
        <v>-1.0000000000000001E-5</v>
      </c>
      <c r="H2639" s="159">
        <v>0</v>
      </c>
      <c r="I2639" s="159">
        <v>0</v>
      </c>
      <c r="J2639" s="158">
        <v>0.7016</v>
      </c>
      <c r="K2639" s="157" t="s">
        <v>411</v>
      </c>
    </row>
    <row r="2640" spans="1:11" s="58" customFormat="1" ht="14.85" customHeight="1" x14ac:dyDescent="0.15">
      <c r="A2640" s="154">
        <v>57258</v>
      </c>
      <c r="B2640" s="155">
        <v>57258</v>
      </c>
      <c r="C2640" s="154">
        <v>160</v>
      </c>
      <c r="D2640" s="156" t="s">
        <v>388</v>
      </c>
      <c r="E2640" s="157" t="s">
        <v>417</v>
      </c>
      <c r="F2640" s="157" t="s">
        <v>407</v>
      </c>
      <c r="G2640" s="158">
        <v>0.19070000000000001</v>
      </c>
      <c r="H2640" s="159">
        <v>0</v>
      </c>
      <c r="I2640" s="159">
        <v>0</v>
      </c>
      <c r="J2640" s="158">
        <v>0.32203999999999999</v>
      </c>
      <c r="K2640" s="157" t="s">
        <v>408</v>
      </c>
    </row>
    <row r="2641" spans="1:11" s="58" customFormat="1" ht="14.85" customHeight="1" x14ac:dyDescent="0.15">
      <c r="A2641" s="154">
        <v>57258</v>
      </c>
      <c r="B2641" s="155">
        <v>57258</v>
      </c>
      <c r="C2641" s="154">
        <v>160</v>
      </c>
      <c r="D2641" s="156" t="s">
        <v>388</v>
      </c>
      <c r="E2641" s="157" t="s">
        <v>419</v>
      </c>
      <c r="F2641" s="157" t="s">
        <v>414</v>
      </c>
      <c r="G2641" s="158">
        <v>3.6018599999999998</v>
      </c>
      <c r="H2641" s="159">
        <v>0</v>
      </c>
      <c r="I2641" s="159">
        <v>2</v>
      </c>
      <c r="J2641" s="158">
        <v>65.239649999999997</v>
      </c>
      <c r="K2641" s="157" t="s">
        <v>411</v>
      </c>
    </row>
    <row r="2642" spans="1:11" s="58" customFormat="1" ht="14.85" customHeight="1" x14ac:dyDescent="0.15">
      <c r="A2642" s="154">
        <v>57258</v>
      </c>
      <c r="B2642" s="155">
        <v>57258</v>
      </c>
      <c r="C2642" s="154">
        <v>160</v>
      </c>
      <c r="D2642" s="156" t="s">
        <v>388</v>
      </c>
      <c r="E2642" s="157" t="s">
        <v>419</v>
      </c>
      <c r="F2642" s="157" t="s">
        <v>414</v>
      </c>
      <c r="G2642" s="158">
        <v>-17.843610000000002</v>
      </c>
      <c r="H2642" s="159">
        <v>-2</v>
      </c>
      <c r="I2642" s="159">
        <v>0</v>
      </c>
      <c r="J2642" s="158">
        <v>74.521950000000004</v>
      </c>
      <c r="K2642" s="157" t="s">
        <v>408</v>
      </c>
    </row>
    <row r="2643" spans="1:11" s="58" customFormat="1" ht="14.85" customHeight="1" x14ac:dyDescent="0.15">
      <c r="A2643" s="154">
        <v>57306</v>
      </c>
      <c r="B2643" s="155">
        <v>57306</v>
      </c>
      <c r="C2643" s="154">
        <v>160</v>
      </c>
      <c r="D2643" s="156" t="s">
        <v>388</v>
      </c>
      <c r="E2643" s="157" t="s">
        <v>412</v>
      </c>
      <c r="F2643" s="157" t="s">
        <v>407</v>
      </c>
      <c r="G2643" s="158">
        <v>-0.22062000000000001</v>
      </c>
      <c r="H2643" s="159">
        <v>0</v>
      </c>
      <c r="I2643" s="159">
        <v>0</v>
      </c>
      <c r="J2643" s="158">
        <v>0</v>
      </c>
      <c r="K2643" s="157" t="s">
        <v>411</v>
      </c>
    </row>
    <row r="2644" spans="1:11" s="58" customFormat="1" ht="14.85" customHeight="1" x14ac:dyDescent="0.15">
      <c r="A2644" s="154">
        <v>57306</v>
      </c>
      <c r="B2644" s="155">
        <v>57306</v>
      </c>
      <c r="C2644" s="154">
        <v>160</v>
      </c>
      <c r="D2644" s="156" t="s">
        <v>388</v>
      </c>
      <c r="E2644" s="157" t="s">
        <v>412</v>
      </c>
      <c r="F2644" s="157" t="s">
        <v>407</v>
      </c>
      <c r="G2644" s="158">
        <v>-17.63796</v>
      </c>
      <c r="H2644" s="159">
        <v>-2</v>
      </c>
      <c r="I2644" s="159">
        <v>1</v>
      </c>
      <c r="J2644" s="158">
        <v>6.9580000000000002</v>
      </c>
      <c r="K2644" s="157" t="s">
        <v>408</v>
      </c>
    </row>
    <row r="2645" spans="1:11" s="58" customFormat="1" ht="14.85" customHeight="1" x14ac:dyDescent="0.15">
      <c r="A2645" s="154">
        <v>57306</v>
      </c>
      <c r="B2645" s="155">
        <v>57306</v>
      </c>
      <c r="C2645" s="154">
        <v>160</v>
      </c>
      <c r="D2645" s="156" t="s">
        <v>388</v>
      </c>
      <c r="E2645" s="157" t="s">
        <v>412</v>
      </c>
      <c r="F2645" s="157" t="s">
        <v>413</v>
      </c>
      <c r="G2645" s="158">
        <v>65.204539999999994</v>
      </c>
      <c r="H2645" s="159">
        <v>1</v>
      </c>
      <c r="I2645" s="159">
        <v>1</v>
      </c>
      <c r="J2645" s="158">
        <v>110.50967</v>
      </c>
      <c r="K2645" s="157" t="s">
        <v>408</v>
      </c>
    </row>
    <row r="2646" spans="1:11" s="58" customFormat="1" ht="14.85" customHeight="1" x14ac:dyDescent="0.15">
      <c r="A2646" s="154">
        <v>57306</v>
      </c>
      <c r="B2646" s="155">
        <v>57306</v>
      </c>
      <c r="C2646" s="154">
        <v>160</v>
      </c>
      <c r="D2646" s="156" t="s">
        <v>388</v>
      </c>
      <c r="E2646" s="157" t="s">
        <v>412</v>
      </c>
      <c r="F2646" s="157" t="s">
        <v>414</v>
      </c>
      <c r="G2646" s="158">
        <v>6.0860700000000003</v>
      </c>
      <c r="H2646" s="159">
        <v>1</v>
      </c>
      <c r="I2646" s="159">
        <v>2</v>
      </c>
      <c r="J2646" s="158">
        <v>8.7230699999999999</v>
      </c>
      <c r="K2646" s="157" t="s">
        <v>411</v>
      </c>
    </row>
    <row r="2647" spans="1:11" s="58" customFormat="1" ht="14.85" customHeight="1" x14ac:dyDescent="0.15">
      <c r="A2647" s="154">
        <v>57306</v>
      </c>
      <c r="B2647" s="155">
        <v>57306</v>
      </c>
      <c r="C2647" s="154">
        <v>160</v>
      </c>
      <c r="D2647" s="156" t="s">
        <v>388</v>
      </c>
      <c r="E2647" s="157" t="s">
        <v>412</v>
      </c>
      <c r="F2647" s="157" t="s">
        <v>414</v>
      </c>
      <c r="G2647" s="158">
        <v>2.8534099999999998</v>
      </c>
      <c r="H2647" s="159">
        <v>-1</v>
      </c>
      <c r="I2647" s="159">
        <v>2</v>
      </c>
      <c r="J2647" s="158">
        <v>53.83108</v>
      </c>
      <c r="K2647" s="157" t="s">
        <v>408</v>
      </c>
    </row>
    <row r="2648" spans="1:11" s="58" customFormat="1" ht="14.85" customHeight="1" x14ac:dyDescent="0.15">
      <c r="A2648" s="154">
        <v>57306</v>
      </c>
      <c r="B2648" s="155">
        <v>57306</v>
      </c>
      <c r="C2648" s="154">
        <v>160</v>
      </c>
      <c r="D2648" s="156" t="s">
        <v>388</v>
      </c>
      <c r="E2648" s="157" t="s">
        <v>412</v>
      </c>
      <c r="F2648" s="157" t="s">
        <v>415</v>
      </c>
      <c r="G2648" s="158">
        <v>-25.64</v>
      </c>
      <c r="H2648" s="159">
        <v>0</v>
      </c>
      <c r="I2648" s="159">
        <v>0</v>
      </c>
      <c r="J2648" s="158">
        <v>0.38</v>
      </c>
      <c r="K2648" s="157" t="s">
        <v>408</v>
      </c>
    </row>
    <row r="2649" spans="1:11" s="58" customFormat="1" ht="14.85" customHeight="1" x14ac:dyDescent="0.15">
      <c r="A2649" s="154">
        <v>57306</v>
      </c>
      <c r="B2649" s="155">
        <v>57306</v>
      </c>
      <c r="C2649" s="154">
        <v>160</v>
      </c>
      <c r="D2649" s="156" t="s">
        <v>388</v>
      </c>
      <c r="E2649" s="157" t="s">
        <v>412</v>
      </c>
      <c r="F2649" s="157" t="s">
        <v>416</v>
      </c>
      <c r="G2649" s="158">
        <v>-2.0305800000000001</v>
      </c>
      <c r="H2649" s="159">
        <v>-2</v>
      </c>
      <c r="I2649" s="159">
        <v>0</v>
      </c>
      <c r="J2649" s="158">
        <v>4.78186</v>
      </c>
      <c r="K2649" s="157" t="s">
        <v>411</v>
      </c>
    </row>
    <row r="2650" spans="1:11" s="58" customFormat="1" ht="14.85" customHeight="1" x14ac:dyDescent="0.15">
      <c r="A2650" s="154">
        <v>57306</v>
      </c>
      <c r="B2650" s="155">
        <v>57306</v>
      </c>
      <c r="C2650" s="154">
        <v>160</v>
      </c>
      <c r="D2650" s="156" t="s">
        <v>388</v>
      </c>
      <c r="E2650" s="157" t="s">
        <v>412</v>
      </c>
      <c r="F2650" s="157" t="s">
        <v>416</v>
      </c>
      <c r="G2650" s="158">
        <v>-1.0414300000000001</v>
      </c>
      <c r="H2650" s="159">
        <v>-3</v>
      </c>
      <c r="I2650" s="159">
        <v>0</v>
      </c>
      <c r="J2650" s="158">
        <v>15.82014</v>
      </c>
      <c r="K2650" s="157" t="s">
        <v>408</v>
      </c>
    </row>
    <row r="2651" spans="1:11" s="58" customFormat="1" ht="14.85" customHeight="1" x14ac:dyDescent="0.15">
      <c r="A2651" s="154">
        <v>57306</v>
      </c>
      <c r="B2651" s="155">
        <v>57306</v>
      </c>
      <c r="C2651" s="154">
        <v>160</v>
      </c>
      <c r="D2651" s="156" t="s">
        <v>388</v>
      </c>
      <c r="E2651" s="157" t="s">
        <v>417</v>
      </c>
      <c r="F2651" s="157" t="s">
        <v>418</v>
      </c>
      <c r="G2651" s="158">
        <v>95.089190000000002</v>
      </c>
      <c r="H2651" s="159">
        <v>1</v>
      </c>
      <c r="I2651" s="159">
        <v>2</v>
      </c>
      <c r="J2651" s="158">
        <v>127.142</v>
      </c>
      <c r="K2651" s="157" t="s">
        <v>411</v>
      </c>
    </row>
    <row r="2652" spans="1:11" s="58" customFormat="1" ht="14.85" customHeight="1" x14ac:dyDescent="0.15">
      <c r="A2652" s="154">
        <v>57306</v>
      </c>
      <c r="B2652" s="155">
        <v>57306</v>
      </c>
      <c r="C2652" s="154">
        <v>160</v>
      </c>
      <c r="D2652" s="156" t="s">
        <v>388</v>
      </c>
      <c r="E2652" s="157" t="s">
        <v>417</v>
      </c>
      <c r="F2652" s="157" t="s">
        <v>418</v>
      </c>
      <c r="G2652" s="158">
        <v>3.4</v>
      </c>
      <c r="H2652" s="159">
        <v>0</v>
      </c>
      <c r="I2652" s="159">
        <v>0</v>
      </c>
      <c r="J2652" s="158">
        <v>7.8</v>
      </c>
      <c r="K2652" s="157" t="s">
        <v>408</v>
      </c>
    </row>
    <row r="2653" spans="1:11" s="58" customFormat="1" ht="14.85" customHeight="1" x14ac:dyDescent="0.15">
      <c r="A2653" s="154">
        <v>57306</v>
      </c>
      <c r="B2653" s="155">
        <v>57306</v>
      </c>
      <c r="C2653" s="154">
        <v>160</v>
      </c>
      <c r="D2653" s="156" t="s">
        <v>388</v>
      </c>
      <c r="E2653" s="157" t="s">
        <v>417</v>
      </c>
      <c r="F2653" s="157" t="s">
        <v>407</v>
      </c>
      <c r="G2653" s="158">
        <v>1.95889</v>
      </c>
      <c r="H2653" s="159">
        <v>0</v>
      </c>
      <c r="I2653" s="159">
        <v>0</v>
      </c>
      <c r="J2653" s="158">
        <v>4.0102799999999998</v>
      </c>
      <c r="K2653" s="157" t="s">
        <v>411</v>
      </c>
    </row>
    <row r="2654" spans="1:11" s="58" customFormat="1" ht="14.85" customHeight="1" x14ac:dyDescent="0.15">
      <c r="A2654" s="154">
        <v>57306</v>
      </c>
      <c r="B2654" s="155">
        <v>57306</v>
      </c>
      <c r="C2654" s="154">
        <v>160</v>
      </c>
      <c r="D2654" s="156" t="s">
        <v>388</v>
      </c>
      <c r="E2654" s="157" t="s">
        <v>417</v>
      </c>
      <c r="F2654" s="157" t="s">
        <v>407</v>
      </c>
      <c r="G2654" s="158">
        <v>-2.2429700000000001</v>
      </c>
      <c r="H2654" s="159">
        <v>0</v>
      </c>
      <c r="I2654" s="159">
        <v>0</v>
      </c>
      <c r="J2654" s="158">
        <v>23.066800000000001</v>
      </c>
      <c r="K2654" s="157" t="s">
        <v>408</v>
      </c>
    </row>
    <row r="2655" spans="1:11" s="58" customFormat="1" ht="14.85" customHeight="1" x14ac:dyDescent="0.15">
      <c r="A2655" s="154">
        <v>57306</v>
      </c>
      <c r="B2655" s="155">
        <v>57306</v>
      </c>
      <c r="C2655" s="154">
        <v>160</v>
      </c>
      <c r="D2655" s="156" t="s">
        <v>388</v>
      </c>
      <c r="E2655" s="157" t="s">
        <v>419</v>
      </c>
      <c r="F2655" s="157" t="s">
        <v>414</v>
      </c>
      <c r="G2655" s="158">
        <v>-46.125599999999999</v>
      </c>
      <c r="H2655" s="159">
        <v>-2</v>
      </c>
      <c r="I2655" s="159">
        <v>0</v>
      </c>
      <c r="J2655" s="158">
        <v>62.58954</v>
      </c>
      <c r="K2655" s="157" t="s">
        <v>411</v>
      </c>
    </row>
    <row r="2656" spans="1:11" s="58" customFormat="1" ht="14.85" customHeight="1" x14ac:dyDescent="0.15">
      <c r="A2656" s="154">
        <v>57306</v>
      </c>
      <c r="B2656" s="155">
        <v>57306</v>
      </c>
      <c r="C2656" s="154">
        <v>160</v>
      </c>
      <c r="D2656" s="156" t="s">
        <v>388</v>
      </c>
      <c r="E2656" s="157" t="s">
        <v>419</v>
      </c>
      <c r="F2656" s="157" t="s">
        <v>414</v>
      </c>
      <c r="G2656" s="158">
        <v>-15.549250000000001</v>
      </c>
      <c r="H2656" s="159">
        <v>-2</v>
      </c>
      <c r="I2656" s="159">
        <v>0</v>
      </c>
      <c r="J2656" s="158">
        <v>203.41962000000001</v>
      </c>
      <c r="K2656" s="157" t="s">
        <v>408</v>
      </c>
    </row>
    <row r="2657" spans="1:11" s="58" customFormat="1" ht="14.85" customHeight="1" x14ac:dyDescent="0.15">
      <c r="A2657" s="154">
        <v>57308</v>
      </c>
      <c r="B2657" s="155">
        <v>57308</v>
      </c>
      <c r="C2657" s="154">
        <v>160</v>
      </c>
      <c r="D2657" s="156" t="s">
        <v>388</v>
      </c>
      <c r="E2657" s="157" t="s">
        <v>412</v>
      </c>
      <c r="F2657" s="157" t="s">
        <v>407</v>
      </c>
      <c r="G2657" s="158">
        <v>1.0944499999999999</v>
      </c>
      <c r="H2657" s="159">
        <v>0</v>
      </c>
      <c r="I2657" s="159">
        <v>2</v>
      </c>
      <c r="J2657" s="158">
        <v>3.46692</v>
      </c>
      <c r="K2657" s="157" t="s">
        <v>411</v>
      </c>
    </row>
    <row r="2658" spans="1:11" s="58" customFormat="1" ht="14.85" customHeight="1" x14ac:dyDescent="0.15">
      <c r="A2658" s="154">
        <v>57308</v>
      </c>
      <c r="B2658" s="155">
        <v>57308</v>
      </c>
      <c r="C2658" s="154">
        <v>160</v>
      </c>
      <c r="D2658" s="156" t="s">
        <v>388</v>
      </c>
      <c r="E2658" s="157" t="s">
        <v>412</v>
      </c>
      <c r="F2658" s="157" t="s">
        <v>407</v>
      </c>
      <c r="G2658" s="158">
        <v>-25.970490000000002</v>
      </c>
      <c r="H2658" s="159">
        <v>0</v>
      </c>
      <c r="I2658" s="159">
        <v>8</v>
      </c>
      <c r="J2658" s="158">
        <v>9.3769600000000004</v>
      </c>
      <c r="K2658" s="157" t="s">
        <v>408</v>
      </c>
    </row>
    <row r="2659" spans="1:11" s="58" customFormat="1" ht="14.85" customHeight="1" x14ac:dyDescent="0.15">
      <c r="A2659" s="154">
        <v>57308</v>
      </c>
      <c r="B2659" s="155">
        <v>57308</v>
      </c>
      <c r="C2659" s="154">
        <v>160</v>
      </c>
      <c r="D2659" s="156" t="s">
        <v>388</v>
      </c>
      <c r="E2659" s="157" t="s">
        <v>412</v>
      </c>
      <c r="F2659" s="157" t="s">
        <v>413</v>
      </c>
      <c r="G2659" s="158">
        <v>97.898160000000004</v>
      </c>
      <c r="H2659" s="159">
        <v>5</v>
      </c>
      <c r="I2659" s="159">
        <v>14</v>
      </c>
      <c r="J2659" s="158">
        <v>326.75047000000001</v>
      </c>
      <c r="K2659" s="157" t="s">
        <v>408</v>
      </c>
    </row>
    <row r="2660" spans="1:11" s="58" customFormat="1" ht="14.85" customHeight="1" x14ac:dyDescent="0.15">
      <c r="A2660" s="154">
        <v>57308</v>
      </c>
      <c r="B2660" s="155">
        <v>57308</v>
      </c>
      <c r="C2660" s="154">
        <v>160</v>
      </c>
      <c r="D2660" s="156" t="s">
        <v>388</v>
      </c>
      <c r="E2660" s="157" t="s">
        <v>412</v>
      </c>
      <c r="F2660" s="157" t="s">
        <v>414</v>
      </c>
      <c r="G2660" s="158">
        <v>9.6664700000000003</v>
      </c>
      <c r="H2660" s="159">
        <v>-7</v>
      </c>
      <c r="I2660" s="159">
        <v>4</v>
      </c>
      <c r="J2660" s="158">
        <v>164.89256</v>
      </c>
      <c r="K2660" s="157" t="s">
        <v>411</v>
      </c>
    </row>
    <row r="2661" spans="1:11" s="58" customFormat="1" ht="14.85" customHeight="1" x14ac:dyDescent="0.15">
      <c r="A2661" s="154">
        <v>57308</v>
      </c>
      <c r="B2661" s="155">
        <v>57308</v>
      </c>
      <c r="C2661" s="154">
        <v>160</v>
      </c>
      <c r="D2661" s="156" t="s">
        <v>388</v>
      </c>
      <c r="E2661" s="157" t="s">
        <v>412</v>
      </c>
      <c r="F2661" s="157" t="s">
        <v>414</v>
      </c>
      <c r="G2661" s="158">
        <v>176.46742</v>
      </c>
      <c r="H2661" s="159">
        <v>-9</v>
      </c>
      <c r="I2661" s="159">
        <v>2</v>
      </c>
      <c r="J2661" s="158">
        <v>327.36899</v>
      </c>
      <c r="K2661" s="157" t="s">
        <v>408</v>
      </c>
    </row>
    <row r="2662" spans="1:11" s="58" customFormat="1" ht="14.85" customHeight="1" x14ac:dyDescent="0.15">
      <c r="A2662" s="154">
        <v>57308</v>
      </c>
      <c r="B2662" s="155">
        <v>57308</v>
      </c>
      <c r="C2662" s="154">
        <v>160</v>
      </c>
      <c r="D2662" s="156" t="s">
        <v>388</v>
      </c>
      <c r="E2662" s="157" t="s">
        <v>412</v>
      </c>
      <c r="F2662" s="157" t="s">
        <v>415</v>
      </c>
      <c r="G2662" s="158">
        <v>-0.48</v>
      </c>
      <c r="H2662" s="159">
        <v>0</v>
      </c>
      <c r="I2662" s="159">
        <v>0</v>
      </c>
      <c r="J2662" s="158">
        <v>2.02</v>
      </c>
      <c r="K2662" s="157" t="s">
        <v>411</v>
      </c>
    </row>
    <row r="2663" spans="1:11" s="58" customFormat="1" ht="14.85" customHeight="1" x14ac:dyDescent="0.15">
      <c r="A2663" s="154">
        <v>57308</v>
      </c>
      <c r="B2663" s="155">
        <v>57308</v>
      </c>
      <c r="C2663" s="154">
        <v>160</v>
      </c>
      <c r="D2663" s="156" t="s">
        <v>388</v>
      </c>
      <c r="E2663" s="157" t="s">
        <v>412</v>
      </c>
      <c r="F2663" s="157" t="s">
        <v>415</v>
      </c>
      <c r="G2663" s="158">
        <v>62.78</v>
      </c>
      <c r="H2663" s="159">
        <v>0</v>
      </c>
      <c r="I2663" s="159">
        <v>0</v>
      </c>
      <c r="J2663" s="158">
        <v>63.28</v>
      </c>
      <c r="K2663" s="157" t="s">
        <v>408</v>
      </c>
    </row>
    <row r="2664" spans="1:11" s="58" customFormat="1" ht="14.85" customHeight="1" x14ac:dyDescent="0.15">
      <c r="A2664" s="154">
        <v>57308</v>
      </c>
      <c r="B2664" s="155">
        <v>57308</v>
      </c>
      <c r="C2664" s="154">
        <v>160</v>
      </c>
      <c r="D2664" s="156" t="s">
        <v>388</v>
      </c>
      <c r="E2664" s="157" t="s">
        <v>412</v>
      </c>
      <c r="F2664" s="157" t="s">
        <v>416</v>
      </c>
      <c r="G2664" s="158">
        <v>28.426829999999999</v>
      </c>
      <c r="H2664" s="159">
        <v>-3</v>
      </c>
      <c r="I2664" s="159">
        <v>3</v>
      </c>
      <c r="J2664" s="158">
        <v>57.678539999999998</v>
      </c>
      <c r="K2664" s="157" t="s">
        <v>411</v>
      </c>
    </row>
    <row r="2665" spans="1:11" s="58" customFormat="1" ht="14.85" customHeight="1" x14ac:dyDescent="0.15">
      <c r="A2665" s="154">
        <v>57308</v>
      </c>
      <c r="B2665" s="155">
        <v>57308</v>
      </c>
      <c r="C2665" s="154">
        <v>160</v>
      </c>
      <c r="D2665" s="156" t="s">
        <v>388</v>
      </c>
      <c r="E2665" s="157" t="s">
        <v>412</v>
      </c>
      <c r="F2665" s="157" t="s">
        <v>416</v>
      </c>
      <c r="G2665" s="158">
        <v>-7.2082499999999996</v>
      </c>
      <c r="H2665" s="159">
        <v>-3</v>
      </c>
      <c r="I2665" s="159">
        <v>0</v>
      </c>
      <c r="J2665" s="158">
        <v>22.700489999999999</v>
      </c>
      <c r="K2665" s="157" t="s">
        <v>408</v>
      </c>
    </row>
    <row r="2666" spans="1:11" s="58" customFormat="1" ht="14.85" customHeight="1" x14ac:dyDescent="0.15">
      <c r="A2666" s="154">
        <v>57308</v>
      </c>
      <c r="B2666" s="155">
        <v>57308</v>
      </c>
      <c r="C2666" s="154">
        <v>160</v>
      </c>
      <c r="D2666" s="156" t="s">
        <v>388</v>
      </c>
      <c r="E2666" s="157" t="s">
        <v>417</v>
      </c>
      <c r="F2666" s="157" t="s">
        <v>418</v>
      </c>
      <c r="G2666" s="158">
        <v>44.375529999999998</v>
      </c>
      <c r="H2666" s="159">
        <v>-1</v>
      </c>
      <c r="I2666" s="159">
        <v>0</v>
      </c>
      <c r="J2666" s="158">
        <v>91.579679999999996</v>
      </c>
      <c r="K2666" s="157" t="s">
        <v>411</v>
      </c>
    </row>
    <row r="2667" spans="1:11" s="58" customFormat="1" ht="14.85" customHeight="1" x14ac:dyDescent="0.15">
      <c r="A2667" s="154">
        <v>57308</v>
      </c>
      <c r="B2667" s="155">
        <v>57308</v>
      </c>
      <c r="C2667" s="154">
        <v>160</v>
      </c>
      <c r="D2667" s="156" t="s">
        <v>388</v>
      </c>
      <c r="E2667" s="157" t="s">
        <v>417</v>
      </c>
      <c r="F2667" s="157" t="s">
        <v>418</v>
      </c>
      <c r="G2667" s="158">
        <v>84.549769999999995</v>
      </c>
      <c r="H2667" s="159">
        <v>2</v>
      </c>
      <c r="I2667" s="159">
        <v>2</v>
      </c>
      <c r="J2667" s="158">
        <v>101.52666000000001</v>
      </c>
      <c r="K2667" s="157" t="s">
        <v>408</v>
      </c>
    </row>
    <row r="2668" spans="1:11" s="58" customFormat="1" ht="14.85" customHeight="1" x14ac:dyDescent="0.15">
      <c r="A2668" s="154">
        <v>57308</v>
      </c>
      <c r="B2668" s="155">
        <v>57308</v>
      </c>
      <c r="C2668" s="154">
        <v>160</v>
      </c>
      <c r="D2668" s="156" t="s">
        <v>388</v>
      </c>
      <c r="E2668" s="157" t="s">
        <v>417</v>
      </c>
      <c r="F2668" s="157" t="s">
        <v>407</v>
      </c>
      <c r="G2668" s="158">
        <v>5.8962700000000003</v>
      </c>
      <c r="H2668" s="159">
        <v>4</v>
      </c>
      <c r="I2668" s="159">
        <v>4</v>
      </c>
      <c r="J2668" s="158">
        <v>20.253589999999999</v>
      </c>
      <c r="K2668" s="157" t="s">
        <v>411</v>
      </c>
    </row>
    <row r="2669" spans="1:11" s="58" customFormat="1" ht="14.85" customHeight="1" x14ac:dyDescent="0.15">
      <c r="A2669" s="154">
        <v>57308</v>
      </c>
      <c r="B2669" s="155">
        <v>57308</v>
      </c>
      <c r="C2669" s="154">
        <v>160</v>
      </c>
      <c r="D2669" s="156" t="s">
        <v>388</v>
      </c>
      <c r="E2669" s="157" t="s">
        <v>417</v>
      </c>
      <c r="F2669" s="157" t="s">
        <v>407</v>
      </c>
      <c r="G2669" s="158">
        <v>-0.31387999999999999</v>
      </c>
      <c r="H2669" s="159">
        <v>0</v>
      </c>
      <c r="I2669" s="159">
        <v>0</v>
      </c>
      <c r="J2669" s="158">
        <v>39.353380000000001</v>
      </c>
      <c r="K2669" s="157" t="s">
        <v>408</v>
      </c>
    </row>
    <row r="2670" spans="1:11" s="58" customFormat="1" ht="14.85" customHeight="1" x14ac:dyDescent="0.15">
      <c r="A2670" s="154">
        <v>57308</v>
      </c>
      <c r="B2670" s="155">
        <v>57308</v>
      </c>
      <c r="C2670" s="154">
        <v>160</v>
      </c>
      <c r="D2670" s="156" t="s">
        <v>388</v>
      </c>
      <c r="E2670" s="157" t="s">
        <v>419</v>
      </c>
      <c r="F2670" s="157" t="s">
        <v>414</v>
      </c>
      <c r="G2670" s="158">
        <v>56.654559999999996</v>
      </c>
      <c r="H2670" s="159">
        <v>-5</v>
      </c>
      <c r="I2670" s="159">
        <v>2</v>
      </c>
      <c r="J2670" s="158">
        <v>513.08415000000002</v>
      </c>
      <c r="K2670" s="157" t="s">
        <v>411</v>
      </c>
    </row>
    <row r="2671" spans="1:11" s="58" customFormat="1" ht="14.85" customHeight="1" x14ac:dyDescent="0.15">
      <c r="A2671" s="154">
        <v>57308</v>
      </c>
      <c r="B2671" s="155">
        <v>57308</v>
      </c>
      <c r="C2671" s="154">
        <v>160</v>
      </c>
      <c r="D2671" s="156" t="s">
        <v>388</v>
      </c>
      <c r="E2671" s="157" t="s">
        <v>419</v>
      </c>
      <c r="F2671" s="157" t="s">
        <v>414</v>
      </c>
      <c r="G2671" s="158">
        <v>-67.825829999999996</v>
      </c>
      <c r="H2671" s="159">
        <v>-6</v>
      </c>
      <c r="I2671" s="159">
        <v>0</v>
      </c>
      <c r="J2671" s="158">
        <v>293.61381999999998</v>
      </c>
      <c r="K2671" s="157" t="s">
        <v>408</v>
      </c>
    </row>
    <row r="2672" spans="1:11" s="58" customFormat="1" ht="14.85" customHeight="1" x14ac:dyDescent="0.15">
      <c r="A2672" s="154">
        <v>57345</v>
      </c>
      <c r="B2672" s="155">
        <v>57345</v>
      </c>
      <c r="C2672" s="154">
        <v>160</v>
      </c>
      <c r="D2672" s="156" t="s">
        <v>388</v>
      </c>
      <c r="E2672" s="157" t="s">
        <v>412</v>
      </c>
      <c r="F2672" s="157" t="s">
        <v>407</v>
      </c>
      <c r="G2672" s="158">
        <v>-35.241999999999997</v>
      </c>
      <c r="H2672" s="159">
        <v>-2</v>
      </c>
      <c r="I2672" s="159">
        <v>0</v>
      </c>
      <c r="J2672" s="158">
        <v>0</v>
      </c>
      <c r="K2672" s="157" t="s">
        <v>411</v>
      </c>
    </row>
    <row r="2673" spans="1:11" s="58" customFormat="1" ht="14.85" customHeight="1" x14ac:dyDescent="0.15">
      <c r="A2673" s="154">
        <v>57345</v>
      </c>
      <c r="B2673" s="155">
        <v>57345</v>
      </c>
      <c r="C2673" s="154">
        <v>160</v>
      </c>
      <c r="D2673" s="156" t="s">
        <v>388</v>
      </c>
      <c r="E2673" s="157" t="s">
        <v>412</v>
      </c>
      <c r="F2673" s="157" t="s">
        <v>407</v>
      </c>
      <c r="G2673" s="158">
        <v>-60.052230000000002</v>
      </c>
      <c r="H2673" s="159">
        <v>2</v>
      </c>
      <c r="I2673" s="159">
        <v>2</v>
      </c>
      <c r="J2673" s="158">
        <v>22.18554</v>
      </c>
      <c r="K2673" s="157" t="s">
        <v>408</v>
      </c>
    </row>
    <row r="2674" spans="1:11" s="58" customFormat="1" ht="14.85" customHeight="1" x14ac:dyDescent="0.15">
      <c r="A2674" s="154">
        <v>57345</v>
      </c>
      <c r="B2674" s="155">
        <v>57345</v>
      </c>
      <c r="C2674" s="154">
        <v>160</v>
      </c>
      <c r="D2674" s="156" t="s">
        <v>388</v>
      </c>
      <c r="E2674" s="157" t="s">
        <v>412</v>
      </c>
      <c r="F2674" s="157" t="s">
        <v>413</v>
      </c>
      <c r="G2674" s="158">
        <v>-39.873869999999997</v>
      </c>
      <c r="H2674" s="159">
        <v>1</v>
      </c>
      <c r="I2674" s="159">
        <v>1</v>
      </c>
      <c r="J2674" s="158">
        <v>70.156670000000005</v>
      </c>
      <c r="K2674" s="157" t="s">
        <v>408</v>
      </c>
    </row>
    <row r="2675" spans="1:11" s="58" customFormat="1" ht="14.85" customHeight="1" x14ac:dyDescent="0.15">
      <c r="A2675" s="154">
        <v>57345</v>
      </c>
      <c r="B2675" s="155">
        <v>57345</v>
      </c>
      <c r="C2675" s="154">
        <v>160</v>
      </c>
      <c r="D2675" s="156" t="s">
        <v>388</v>
      </c>
      <c r="E2675" s="157" t="s">
        <v>412</v>
      </c>
      <c r="F2675" s="157" t="s">
        <v>414</v>
      </c>
      <c r="G2675" s="158">
        <v>-21.833320000000001</v>
      </c>
      <c r="H2675" s="159">
        <v>-1</v>
      </c>
      <c r="I2675" s="159">
        <v>1</v>
      </c>
      <c r="J2675" s="158">
        <v>132.83583999999999</v>
      </c>
      <c r="K2675" s="157" t="s">
        <v>411</v>
      </c>
    </row>
    <row r="2676" spans="1:11" s="58" customFormat="1" ht="14.85" customHeight="1" x14ac:dyDescent="0.15">
      <c r="A2676" s="154">
        <v>57345</v>
      </c>
      <c r="B2676" s="155">
        <v>57345</v>
      </c>
      <c r="C2676" s="154">
        <v>160</v>
      </c>
      <c r="D2676" s="156" t="s">
        <v>388</v>
      </c>
      <c r="E2676" s="157" t="s">
        <v>412</v>
      </c>
      <c r="F2676" s="157" t="s">
        <v>414</v>
      </c>
      <c r="G2676" s="158">
        <v>2.15191</v>
      </c>
      <c r="H2676" s="159">
        <v>-3</v>
      </c>
      <c r="I2676" s="159">
        <v>0</v>
      </c>
      <c r="J2676" s="158">
        <v>54.5077</v>
      </c>
      <c r="K2676" s="157" t="s">
        <v>408</v>
      </c>
    </row>
    <row r="2677" spans="1:11" s="58" customFormat="1" ht="14.85" customHeight="1" x14ac:dyDescent="0.15">
      <c r="A2677" s="154">
        <v>57345</v>
      </c>
      <c r="B2677" s="155">
        <v>57345</v>
      </c>
      <c r="C2677" s="154">
        <v>160</v>
      </c>
      <c r="D2677" s="156" t="s">
        <v>388</v>
      </c>
      <c r="E2677" s="157" t="s">
        <v>412</v>
      </c>
      <c r="F2677" s="157" t="s">
        <v>415</v>
      </c>
      <c r="G2677" s="158">
        <v>-6.2</v>
      </c>
      <c r="H2677" s="159">
        <v>0</v>
      </c>
      <c r="I2677" s="159">
        <v>0</v>
      </c>
      <c r="J2677" s="158">
        <v>4.5599999999999996</v>
      </c>
      <c r="K2677" s="157" t="s">
        <v>411</v>
      </c>
    </row>
    <row r="2678" spans="1:11" s="58" customFormat="1" ht="14.85" customHeight="1" x14ac:dyDescent="0.15">
      <c r="A2678" s="154">
        <v>57345</v>
      </c>
      <c r="B2678" s="155">
        <v>57345</v>
      </c>
      <c r="C2678" s="154">
        <v>160</v>
      </c>
      <c r="D2678" s="156" t="s">
        <v>388</v>
      </c>
      <c r="E2678" s="157" t="s">
        <v>412</v>
      </c>
      <c r="F2678" s="157" t="s">
        <v>415</v>
      </c>
      <c r="G2678" s="158">
        <v>6.52</v>
      </c>
      <c r="H2678" s="159">
        <v>0</v>
      </c>
      <c r="I2678" s="159">
        <v>0</v>
      </c>
      <c r="J2678" s="158">
        <v>6.98</v>
      </c>
      <c r="K2678" s="157" t="s">
        <v>408</v>
      </c>
    </row>
    <row r="2679" spans="1:11" s="58" customFormat="1" ht="14.85" customHeight="1" x14ac:dyDescent="0.15">
      <c r="A2679" s="154">
        <v>57345</v>
      </c>
      <c r="B2679" s="155">
        <v>57345</v>
      </c>
      <c r="C2679" s="154">
        <v>160</v>
      </c>
      <c r="D2679" s="156" t="s">
        <v>388</v>
      </c>
      <c r="E2679" s="157" t="s">
        <v>412</v>
      </c>
      <c r="F2679" s="157" t="s">
        <v>416</v>
      </c>
      <c r="G2679" s="158">
        <v>1.0049999999999999</v>
      </c>
      <c r="H2679" s="159">
        <v>0</v>
      </c>
      <c r="I2679" s="159">
        <v>0</v>
      </c>
      <c r="J2679" s="158">
        <v>1.0049999999999999</v>
      </c>
      <c r="K2679" s="157" t="s">
        <v>411</v>
      </c>
    </row>
    <row r="2680" spans="1:11" s="58" customFormat="1" ht="14.85" customHeight="1" x14ac:dyDescent="0.15">
      <c r="A2680" s="154">
        <v>57345</v>
      </c>
      <c r="B2680" s="155">
        <v>57345</v>
      </c>
      <c r="C2680" s="154">
        <v>160</v>
      </c>
      <c r="D2680" s="156" t="s">
        <v>388</v>
      </c>
      <c r="E2680" s="157" t="s">
        <v>412</v>
      </c>
      <c r="F2680" s="157" t="s">
        <v>416</v>
      </c>
      <c r="G2680" s="158">
        <v>16.84074</v>
      </c>
      <c r="H2680" s="159">
        <v>-1</v>
      </c>
      <c r="I2680" s="159">
        <v>0</v>
      </c>
      <c r="J2680" s="158">
        <v>19.43591</v>
      </c>
      <c r="K2680" s="157" t="s">
        <v>408</v>
      </c>
    </row>
    <row r="2681" spans="1:11" s="58" customFormat="1" ht="14.85" customHeight="1" x14ac:dyDescent="0.15">
      <c r="A2681" s="154">
        <v>57345</v>
      </c>
      <c r="B2681" s="155">
        <v>57345</v>
      </c>
      <c r="C2681" s="154">
        <v>160</v>
      </c>
      <c r="D2681" s="156" t="s">
        <v>388</v>
      </c>
      <c r="E2681" s="157" t="s">
        <v>417</v>
      </c>
      <c r="F2681" s="157" t="s">
        <v>418</v>
      </c>
      <c r="G2681" s="158">
        <v>45.20814</v>
      </c>
      <c r="H2681" s="159">
        <v>0</v>
      </c>
      <c r="I2681" s="159">
        <v>2</v>
      </c>
      <c r="J2681" s="158">
        <v>78.670330000000007</v>
      </c>
      <c r="K2681" s="157" t="s">
        <v>411</v>
      </c>
    </row>
    <row r="2682" spans="1:11" s="58" customFormat="1" ht="14.85" customHeight="1" x14ac:dyDescent="0.15">
      <c r="A2682" s="154">
        <v>57345</v>
      </c>
      <c r="B2682" s="155">
        <v>57345</v>
      </c>
      <c r="C2682" s="154">
        <v>160</v>
      </c>
      <c r="D2682" s="156" t="s">
        <v>388</v>
      </c>
      <c r="E2682" s="157" t="s">
        <v>417</v>
      </c>
      <c r="F2682" s="157" t="s">
        <v>418</v>
      </c>
      <c r="G2682" s="158">
        <v>250.17778999999999</v>
      </c>
      <c r="H2682" s="159">
        <v>2</v>
      </c>
      <c r="I2682" s="159">
        <v>2</v>
      </c>
      <c r="J2682" s="158">
        <v>250.77779000000001</v>
      </c>
      <c r="K2682" s="157" t="s">
        <v>408</v>
      </c>
    </row>
    <row r="2683" spans="1:11" s="58" customFormat="1" ht="14.85" customHeight="1" x14ac:dyDescent="0.15">
      <c r="A2683" s="154">
        <v>57345</v>
      </c>
      <c r="B2683" s="155">
        <v>57345</v>
      </c>
      <c r="C2683" s="154">
        <v>160</v>
      </c>
      <c r="D2683" s="156" t="s">
        <v>388</v>
      </c>
      <c r="E2683" s="157" t="s">
        <v>417</v>
      </c>
      <c r="F2683" s="157" t="s">
        <v>407</v>
      </c>
      <c r="G2683" s="158">
        <v>3.0000000000000001E-3</v>
      </c>
      <c r="H2683" s="159">
        <v>-1</v>
      </c>
      <c r="I2683" s="159">
        <v>0</v>
      </c>
      <c r="J2683" s="158">
        <v>3.0000000000000001E-3</v>
      </c>
      <c r="K2683" s="157" t="s">
        <v>411</v>
      </c>
    </row>
    <row r="2684" spans="1:11" s="58" customFormat="1" ht="14.85" customHeight="1" x14ac:dyDescent="0.15">
      <c r="A2684" s="154">
        <v>57345</v>
      </c>
      <c r="B2684" s="155">
        <v>57345</v>
      </c>
      <c r="C2684" s="154">
        <v>160</v>
      </c>
      <c r="D2684" s="156" t="s">
        <v>388</v>
      </c>
      <c r="E2684" s="157" t="s">
        <v>417</v>
      </c>
      <c r="F2684" s="157" t="s">
        <v>407</v>
      </c>
      <c r="G2684" s="158">
        <v>-255.43029999999999</v>
      </c>
      <c r="H2684" s="159">
        <v>0</v>
      </c>
      <c r="I2684" s="159">
        <v>0</v>
      </c>
      <c r="J2684" s="158">
        <v>0.69642000000000004</v>
      </c>
      <c r="K2684" s="157" t="s">
        <v>408</v>
      </c>
    </row>
    <row r="2685" spans="1:11" s="58" customFormat="1" ht="14.85" customHeight="1" x14ac:dyDescent="0.15">
      <c r="A2685" s="154">
        <v>57345</v>
      </c>
      <c r="B2685" s="155">
        <v>57345</v>
      </c>
      <c r="C2685" s="154">
        <v>160</v>
      </c>
      <c r="D2685" s="156" t="s">
        <v>388</v>
      </c>
      <c r="E2685" s="157" t="s">
        <v>419</v>
      </c>
      <c r="F2685" s="157" t="s">
        <v>414</v>
      </c>
      <c r="G2685" s="158">
        <v>26.55134</v>
      </c>
      <c r="H2685" s="159">
        <v>0</v>
      </c>
      <c r="I2685" s="159">
        <v>1</v>
      </c>
      <c r="J2685" s="158">
        <v>103.56872</v>
      </c>
      <c r="K2685" s="157" t="s">
        <v>411</v>
      </c>
    </row>
    <row r="2686" spans="1:11" s="58" customFormat="1" ht="14.85" customHeight="1" x14ac:dyDescent="0.15">
      <c r="A2686" s="154">
        <v>57345</v>
      </c>
      <c r="B2686" s="155">
        <v>57345</v>
      </c>
      <c r="C2686" s="154">
        <v>160</v>
      </c>
      <c r="D2686" s="156" t="s">
        <v>388</v>
      </c>
      <c r="E2686" s="157" t="s">
        <v>419</v>
      </c>
      <c r="F2686" s="157" t="s">
        <v>414</v>
      </c>
      <c r="G2686" s="158">
        <v>24.941130000000001</v>
      </c>
      <c r="H2686" s="159">
        <v>-1</v>
      </c>
      <c r="I2686" s="159">
        <v>0</v>
      </c>
      <c r="J2686" s="158">
        <v>83.643230000000003</v>
      </c>
      <c r="K2686" s="157" t="s">
        <v>408</v>
      </c>
    </row>
    <row r="2687" spans="1:11" s="58" customFormat="1" ht="14.85" customHeight="1" x14ac:dyDescent="0.15">
      <c r="A2687" s="154">
        <v>57348</v>
      </c>
      <c r="B2687" s="155">
        <v>57348</v>
      </c>
      <c r="C2687" s="154">
        <v>160</v>
      </c>
      <c r="D2687" s="156" t="s">
        <v>388</v>
      </c>
      <c r="E2687" s="157" t="s">
        <v>412</v>
      </c>
      <c r="F2687" s="157" t="s">
        <v>407</v>
      </c>
      <c r="G2687" s="158">
        <v>-43.764400000000002</v>
      </c>
      <c r="H2687" s="159">
        <v>-2</v>
      </c>
      <c r="I2687" s="159">
        <v>1</v>
      </c>
      <c r="J2687" s="158">
        <v>16.584299999999999</v>
      </c>
      <c r="K2687" s="157" t="s">
        <v>411</v>
      </c>
    </row>
    <row r="2688" spans="1:11" s="58" customFormat="1" ht="14.85" customHeight="1" x14ac:dyDescent="0.15">
      <c r="A2688" s="154">
        <v>57348</v>
      </c>
      <c r="B2688" s="155">
        <v>57348</v>
      </c>
      <c r="C2688" s="154">
        <v>160</v>
      </c>
      <c r="D2688" s="156" t="s">
        <v>388</v>
      </c>
      <c r="E2688" s="157" t="s">
        <v>412</v>
      </c>
      <c r="F2688" s="157" t="s">
        <v>407</v>
      </c>
      <c r="G2688" s="158">
        <v>-21.32836</v>
      </c>
      <c r="H2688" s="159">
        <v>-1</v>
      </c>
      <c r="I2688" s="159">
        <v>4</v>
      </c>
      <c r="J2688" s="158">
        <v>8.5000800000000005</v>
      </c>
      <c r="K2688" s="157" t="s">
        <v>408</v>
      </c>
    </row>
    <row r="2689" spans="1:11" s="58" customFormat="1" ht="14.85" customHeight="1" x14ac:dyDescent="0.15">
      <c r="A2689" s="154">
        <v>57348</v>
      </c>
      <c r="B2689" s="155">
        <v>57348</v>
      </c>
      <c r="C2689" s="154">
        <v>160</v>
      </c>
      <c r="D2689" s="156" t="s">
        <v>388</v>
      </c>
      <c r="E2689" s="157" t="s">
        <v>412</v>
      </c>
      <c r="F2689" s="157" t="s">
        <v>413</v>
      </c>
      <c r="G2689" s="158">
        <v>1050.51596</v>
      </c>
      <c r="H2689" s="159">
        <v>2</v>
      </c>
      <c r="I2689" s="159">
        <v>5</v>
      </c>
      <c r="J2689" s="158">
        <v>1543.46055</v>
      </c>
      <c r="K2689" s="157" t="s">
        <v>408</v>
      </c>
    </row>
    <row r="2690" spans="1:11" s="58" customFormat="1" ht="14.85" customHeight="1" x14ac:dyDescent="0.15">
      <c r="A2690" s="154">
        <v>57348</v>
      </c>
      <c r="B2690" s="155">
        <v>57348</v>
      </c>
      <c r="C2690" s="154">
        <v>160</v>
      </c>
      <c r="D2690" s="156" t="s">
        <v>388</v>
      </c>
      <c r="E2690" s="157" t="s">
        <v>412</v>
      </c>
      <c r="F2690" s="157" t="s">
        <v>414</v>
      </c>
      <c r="G2690" s="158">
        <v>-70.601609999999994</v>
      </c>
      <c r="H2690" s="159">
        <v>-3</v>
      </c>
      <c r="I2690" s="159">
        <v>1</v>
      </c>
      <c r="J2690" s="158">
        <v>76.824539999999999</v>
      </c>
      <c r="K2690" s="157" t="s">
        <v>411</v>
      </c>
    </row>
    <row r="2691" spans="1:11" s="58" customFormat="1" ht="14.85" customHeight="1" x14ac:dyDescent="0.15">
      <c r="A2691" s="154">
        <v>57348</v>
      </c>
      <c r="B2691" s="155">
        <v>57348</v>
      </c>
      <c r="C2691" s="154">
        <v>160</v>
      </c>
      <c r="D2691" s="156" t="s">
        <v>388</v>
      </c>
      <c r="E2691" s="157" t="s">
        <v>412</v>
      </c>
      <c r="F2691" s="157" t="s">
        <v>414</v>
      </c>
      <c r="G2691" s="158">
        <v>165.06738000000001</v>
      </c>
      <c r="H2691" s="159">
        <v>-3</v>
      </c>
      <c r="I2691" s="159">
        <v>0</v>
      </c>
      <c r="J2691" s="158">
        <v>569.34051999999997</v>
      </c>
      <c r="K2691" s="157" t="s">
        <v>408</v>
      </c>
    </row>
    <row r="2692" spans="1:11" s="58" customFormat="1" ht="14.85" customHeight="1" x14ac:dyDescent="0.15">
      <c r="A2692" s="154">
        <v>57348</v>
      </c>
      <c r="B2692" s="155">
        <v>57348</v>
      </c>
      <c r="C2692" s="154">
        <v>160</v>
      </c>
      <c r="D2692" s="156" t="s">
        <v>388</v>
      </c>
      <c r="E2692" s="157" t="s">
        <v>412</v>
      </c>
      <c r="F2692" s="157" t="s">
        <v>415</v>
      </c>
      <c r="G2692" s="158">
        <v>-7.86</v>
      </c>
      <c r="H2692" s="159">
        <v>0</v>
      </c>
      <c r="I2692" s="159">
        <v>0</v>
      </c>
      <c r="J2692" s="158">
        <v>0.46</v>
      </c>
      <c r="K2692" s="157" t="s">
        <v>411</v>
      </c>
    </row>
    <row r="2693" spans="1:11" s="58" customFormat="1" ht="14.85" customHeight="1" x14ac:dyDescent="0.15">
      <c r="A2693" s="154">
        <v>57348</v>
      </c>
      <c r="B2693" s="155">
        <v>57348</v>
      </c>
      <c r="C2693" s="154">
        <v>160</v>
      </c>
      <c r="D2693" s="156" t="s">
        <v>388</v>
      </c>
      <c r="E2693" s="157" t="s">
        <v>412</v>
      </c>
      <c r="F2693" s="157" t="s">
        <v>415</v>
      </c>
      <c r="G2693" s="158">
        <v>69.319999999999993</v>
      </c>
      <c r="H2693" s="159">
        <v>0</v>
      </c>
      <c r="I2693" s="159">
        <v>0</v>
      </c>
      <c r="J2693" s="158">
        <v>71.36</v>
      </c>
      <c r="K2693" s="157" t="s">
        <v>408</v>
      </c>
    </row>
    <row r="2694" spans="1:11" s="58" customFormat="1" ht="14.85" customHeight="1" x14ac:dyDescent="0.15">
      <c r="A2694" s="154">
        <v>57348</v>
      </c>
      <c r="B2694" s="155">
        <v>57348</v>
      </c>
      <c r="C2694" s="154">
        <v>160</v>
      </c>
      <c r="D2694" s="156" t="s">
        <v>388</v>
      </c>
      <c r="E2694" s="157" t="s">
        <v>412</v>
      </c>
      <c r="F2694" s="157" t="s">
        <v>416</v>
      </c>
      <c r="G2694" s="158">
        <v>-58.37059</v>
      </c>
      <c r="H2694" s="159">
        <v>-2</v>
      </c>
      <c r="I2694" s="159">
        <v>0</v>
      </c>
      <c r="J2694" s="158">
        <v>23.689109999999999</v>
      </c>
      <c r="K2694" s="157" t="s">
        <v>411</v>
      </c>
    </row>
    <row r="2695" spans="1:11" s="58" customFormat="1" ht="14.85" customHeight="1" x14ac:dyDescent="0.15">
      <c r="A2695" s="154">
        <v>57348</v>
      </c>
      <c r="B2695" s="155">
        <v>57348</v>
      </c>
      <c r="C2695" s="154">
        <v>160</v>
      </c>
      <c r="D2695" s="156" t="s">
        <v>388</v>
      </c>
      <c r="E2695" s="157" t="s">
        <v>412</v>
      </c>
      <c r="F2695" s="157" t="s">
        <v>416</v>
      </c>
      <c r="G2695" s="158">
        <v>23.803650000000001</v>
      </c>
      <c r="H2695" s="159">
        <v>-1</v>
      </c>
      <c r="I2695" s="159">
        <v>1</v>
      </c>
      <c r="J2695" s="158">
        <v>27.849060000000001</v>
      </c>
      <c r="K2695" s="157" t="s">
        <v>408</v>
      </c>
    </row>
    <row r="2696" spans="1:11" s="58" customFormat="1" ht="14.85" customHeight="1" x14ac:dyDescent="0.15">
      <c r="A2696" s="154">
        <v>57348</v>
      </c>
      <c r="B2696" s="155">
        <v>57348</v>
      </c>
      <c r="C2696" s="154">
        <v>160</v>
      </c>
      <c r="D2696" s="156" t="s">
        <v>388</v>
      </c>
      <c r="E2696" s="157" t="s">
        <v>417</v>
      </c>
      <c r="F2696" s="157" t="s">
        <v>418</v>
      </c>
      <c r="G2696" s="158">
        <v>69.923320000000004</v>
      </c>
      <c r="H2696" s="159">
        <v>1</v>
      </c>
      <c r="I2696" s="159">
        <v>3</v>
      </c>
      <c r="J2696" s="158">
        <v>77.676599999999993</v>
      </c>
      <c r="K2696" s="157" t="s">
        <v>411</v>
      </c>
    </row>
    <row r="2697" spans="1:11" s="58" customFormat="1" ht="14.85" customHeight="1" x14ac:dyDescent="0.15">
      <c r="A2697" s="154">
        <v>57348</v>
      </c>
      <c r="B2697" s="155">
        <v>57348</v>
      </c>
      <c r="C2697" s="154">
        <v>160</v>
      </c>
      <c r="D2697" s="156" t="s">
        <v>388</v>
      </c>
      <c r="E2697" s="157" t="s">
        <v>417</v>
      </c>
      <c r="F2697" s="157" t="s">
        <v>418</v>
      </c>
      <c r="G2697" s="158">
        <v>-90.822770000000006</v>
      </c>
      <c r="H2697" s="159">
        <v>-4</v>
      </c>
      <c r="I2697" s="159">
        <v>0</v>
      </c>
      <c r="J2697" s="158">
        <v>50.055599999999998</v>
      </c>
      <c r="K2697" s="157" t="s">
        <v>408</v>
      </c>
    </row>
    <row r="2698" spans="1:11" s="58" customFormat="1" ht="14.85" customHeight="1" x14ac:dyDescent="0.15">
      <c r="A2698" s="154">
        <v>57348</v>
      </c>
      <c r="B2698" s="155">
        <v>57348</v>
      </c>
      <c r="C2698" s="154">
        <v>160</v>
      </c>
      <c r="D2698" s="156" t="s">
        <v>388</v>
      </c>
      <c r="E2698" s="157" t="s">
        <v>417</v>
      </c>
      <c r="F2698" s="157" t="s">
        <v>407</v>
      </c>
      <c r="G2698" s="158">
        <v>27.253720000000001</v>
      </c>
      <c r="H2698" s="159">
        <v>2</v>
      </c>
      <c r="I2698" s="159">
        <v>4</v>
      </c>
      <c r="J2698" s="158">
        <v>92.07226</v>
      </c>
      <c r="K2698" s="157" t="s">
        <v>411</v>
      </c>
    </row>
    <row r="2699" spans="1:11" s="58" customFormat="1" ht="14.85" customHeight="1" x14ac:dyDescent="0.15">
      <c r="A2699" s="154">
        <v>57348</v>
      </c>
      <c r="B2699" s="155">
        <v>57348</v>
      </c>
      <c r="C2699" s="154">
        <v>160</v>
      </c>
      <c r="D2699" s="156" t="s">
        <v>388</v>
      </c>
      <c r="E2699" s="157" t="s">
        <v>417</v>
      </c>
      <c r="F2699" s="157" t="s">
        <v>407</v>
      </c>
      <c r="G2699" s="158">
        <v>6.87317</v>
      </c>
      <c r="H2699" s="159">
        <v>0</v>
      </c>
      <c r="I2699" s="159">
        <v>0</v>
      </c>
      <c r="J2699" s="158">
        <v>27.588709999999999</v>
      </c>
      <c r="K2699" s="157" t="s">
        <v>408</v>
      </c>
    </row>
    <row r="2700" spans="1:11" s="58" customFormat="1" ht="14.85" customHeight="1" x14ac:dyDescent="0.15">
      <c r="A2700" s="154">
        <v>57348</v>
      </c>
      <c r="B2700" s="155">
        <v>57348</v>
      </c>
      <c r="C2700" s="154">
        <v>160</v>
      </c>
      <c r="D2700" s="156" t="s">
        <v>388</v>
      </c>
      <c r="E2700" s="157" t="s">
        <v>419</v>
      </c>
      <c r="F2700" s="157" t="s">
        <v>414</v>
      </c>
      <c r="G2700" s="158">
        <v>-17.955349999999999</v>
      </c>
      <c r="H2700" s="159">
        <v>-2</v>
      </c>
      <c r="I2700" s="159">
        <v>1</v>
      </c>
      <c r="J2700" s="158">
        <v>285.36930999999998</v>
      </c>
      <c r="K2700" s="157" t="s">
        <v>411</v>
      </c>
    </row>
    <row r="2701" spans="1:11" s="58" customFormat="1" ht="14.85" customHeight="1" x14ac:dyDescent="0.15">
      <c r="A2701" s="154">
        <v>57348</v>
      </c>
      <c r="B2701" s="155">
        <v>57348</v>
      </c>
      <c r="C2701" s="154">
        <v>160</v>
      </c>
      <c r="D2701" s="156" t="s">
        <v>388</v>
      </c>
      <c r="E2701" s="157" t="s">
        <v>419</v>
      </c>
      <c r="F2701" s="157" t="s">
        <v>414</v>
      </c>
      <c r="G2701" s="158">
        <v>23.910399999999999</v>
      </c>
      <c r="H2701" s="159">
        <v>-2</v>
      </c>
      <c r="I2701" s="159">
        <v>0</v>
      </c>
      <c r="J2701" s="158">
        <v>336.04221000000001</v>
      </c>
      <c r="K2701" s="157" t="s">
        <v>408</v>
      </c>
    </row>
    <row r="2702" spans="1:11" s="58" customFormat="1" ht="14.85" customHeight="1" x14ac:dyDescent="0.15">
      <c r="A2702" s="154">
        <v>57350</v>
      </c>
      <c r="B2702" s="155">
        <v>57350</v>
      </c>
      <c r="C2702" s="154">
        <v>160</v>
      </c>
      <c r="D2702" s="156" t="s">
        <v>388</v>
      </c>
      <c r="E2702" s="157" t="s">
        <v>412</v>
      </c>
      <c r="F2702" s="157" t="s">
        <v>407</v>
      </c>
      <c r="G2702" s="158">
        <v>-60.647860000000001</v>
      </c>
      <c r="H2702" s="159">
        <v>5</v>
      </c>
      <c r="I2702" s="159">
        <v>16</v>
      </c>
      <c r="J2702" s="158">
        <v>18.325880000000002</v>
      </c>
      <c r="K2702" s="157" t="s">
        <v>411</v>
      </c>
    </row>
    <row r="2703" spans="1:11" s="58" customFormat="1" ht="14.85" customHeight="1" x14ac:dyDescent="0.15">
      <c r="A2703" s="154">
        <v>57350</v>
      </c>
      <c r="B2703" s="155">
        <v>57350</v>
      </c>
      <c r="C2703" s="154">
        <v>160</v>
      </c>
      <c r="D2703" s="156" t="s">
        <v>388</v>
      </c>
      <c r="E2703" s="157" t="s">
        <v>412</v>
      </c>
      <c r="F2703" s="157" t="s">
        <v>407</v>
      </c>
      <c r="G2703" s="158">
        <v>-17.411709999999999</v>
      </c>
      <c r="H2703" s="159">
        <v>-6</v>
      </c>
      <c r="I2703" s="159">
        <v>0</v>
      </c>
      <c r="J2703" s="158">
        <v>17.843579999999999</v>
      </c>
      <c r="K2703" s="157" t="s">
        <v>408</v>
      </c>
    </row>
    <row r="2704" spans="1:11" s="58" customFormat="1" ht="14.85" customHeight="1" x14ac:dyDescent="0.15">
      <c r="A2704" s="154">
        <v>57350</v>
      </c>
      <c r="B2704" s="155">
        <v>57350</v>
      </c>
      <c r="C2704" s="154">
        <v>160</v>
      </c>
      <c r="D2704" s="156" t="s">
        <v>388</v>
      </c>
      <c r="E2704" s="157" t="s">
        <v>412</v>
      </c>
      <c r="F2704" s="157" t="s">
        <v>413</v>
      </c>
      <c r="G2704" s="158">
        <v>-30.512779999999999</v>
      </c>
      <c r="H2704" s="159">
        <v>6</v>
      </c>
      <c r="I2704" s="159">
        <v>14</v>
      </c>
      <c r="J2704" s="158">
        <v>2030.88132</v>
      </c>
      <c r="K2704" s="157" t="s">
        <v>408</v>
      </c>
    </row>
    <row r="2705" spans="1:11" s="58" customFormat="1" ht="14.85" customHeight="1" x14ac:dyDescent="0.15">
      <c r="A2705" s="154">
        <v>57350</v>
      </c>
      <c r="B2705" s="155">
        <v>57350</v>
      </c>
      <c r="C2705" s="154">
        <v>160</v>
      </c>
      <c r="D2705" s="156" t="s">
        <v>388</v>
      </c>
      <c r="E2705" s="157" t="s">
        <v>412</v>
      </c>
      <c r="F2705" s="157" t="s">
        <v>414</v>
      </c>
      <c r="G2705" s="158">
        <v>-139.02813</v>
      </c>
      <c r="H2705" s="159">
        <v>-13</v>
      </c>
      <c r="I2705" s="159">
        <v>1</v>
      </c>
      <c r="J2705" s="158">
        <v>334.50315000000001</v>
      </c>
      <c r="K2705" s="157" t="s">
        <v>411</v>
      </c>
    </row>
    <row r="2706" spans="1:11" s="58" customFormat="1" ht="14.85" customHeight="1" x14ac:dyDescent="0.15">
      <c r="A2706" s="154">
        <v>57350</v>
      </c>
      <c r="B2706" s="155">
        <v>57350</v>
      </c>
      <c r="C2706" s="154">
        <v>160</v>
      </c>
      <c r="D2706" s="156" t="s">
        <v>388</v>
      </c>
      <c r="E2706" s="157" t="s">
        <v>412</v>
      </c>
      <c r="F2706" s="157" t="s">
        <v>414</v>
      </c>
      <c r="G2706" s="158">
        <v>-288.31808999999998</v>
      </c>
      <c r="H2706" s="159">
        <v>-12</v>
      </c>
      <c r="I2706" s="159">
        <v>3</v>
      </c>
      <c r="J2706" s="158">
        <v>622.62804000000006</v>
      </c>
      <c r="K2706" s="157" t="s">
        <v>408</v>
      </c>
    </row>
    <row r="2707" spans="1:11" s="58" customFormat="1" ht="14.85" customHeight="1" x14ac:dyDescent="0.15">
      <c r="A2707" s="154">
        <v>57350</v>
      </c>
      <c r="B2707" s="155">
        <v>57350</v>
      </c>
      <c r="C2707" s="154">
        <v>160</v>
      </c>
      <c r="D2707" s="156" t="s">
        <v>388</v>
      </c>
      <c r="E2707" s="157" t="s">
        <v>412</v>
      </c>
      <c r="F2707" s="157" t="s">
        <v>415</v>
      </c>
      <c r="G2707" s="158">
        <v>-18.46</v>
      </c>
      <c r="H2707" s="159">
        <v>0</v>
      </c>
      <c r="I2707" s="159">
        <v>0</v>
      </c>
      <c r="J2707" s="158">
        <v>0.46</v>
      </c>
      <c r="K2707" s="157" t="s">
        <v>411</v>
      </c>
    </row>
    <row r="2708" spans="1:11" s="58" customFormat="1" ht="14.85" customHeight="1" x14ac:dyDescent="0.15">
      <c r="A2708" s="154">
        <v>57350</v>
      </c>
      <c r="B2708" s="155">
        <v>57350</v>
      </c>
      <c r="C2708" s="154">
        <v>160</v>
      </c>
      <c r="D2708" s="156" t="s">
        <v>388</v>
      </c>
      <c r="E2708" s="157" t="s">
        <v>412</v>
      </c>
      <c r="F2708" s="157" t="s">
        <v>415</v>
      </c>
      <c r="G2708" s="158">
        <v>25.12</v>
      </c>
      <c r="H2708" s="159">
        <v>0</v>
      </c>
      <c r="I2708" s="159">
        <v>0</v>
      </c>
      <c r="J2708" s="158">
        <v>65.459999999999994</v>
      </c>
      <c r="K2708" s="157" t="s">
        <v>408</v>
      </c>
    </row>
    <row r="2709" spans="1:11" s="58" customFormat="1" ht="14.85" customHeight="1" x14ac:dyDescent="0.15">
      <c r="A2709" s="154">
        <v>57350</v>
      </c>
      <c r="B2709" s="155">
        <v>57350</v>
      </c>
      <c r="C2709" s="154">
        <v>160</v>
      </c>
      <c r="D2709" s="156" t="s">
        <v>388</v>
      </c>
      <c r="E2709" s="157" t="s">
        <v>412</v>
      </c>
      <c r="F2709" s="157" t="s">
        <v>416</v>
      </c>
      <c r="G2709" s="158">
        <v>48.620429999999999</v>
      </c>
      <c r="H2709" s="159">
        <v>-3</v>
      </c>
      <c r="I2709" s="159">
        <v>1</v>
      </c>
      <c r="J2709" s="158">
        <v>136.93418</v>
      </c>
      <c r="K2709" s="157" t="s">
        <v>411</v>
      </c>
    </row>
    <row r="2710" spans="1:11" s="58" customFormat="1" ht="14.85" customHeight="1" x14ac:dyDescent="0.15">
      <c r="A2710" s="154">
        <v>57350</v>
      </c>
      <c r="B2710" s="155">
        <v>57350</v>
      </c>
      <c r="C2710" s="154">
        <v>160</v>
      </c>
      <c r="D2710" s="156" t="s">
        <v>388</v>
      </c>
      <c r="E2710" s="157" t="s">
        <v>412</v>
      </c>
      <c r="F2710" s="157" t="s">
        <v>416</v>
      </c>
      <c r="G2710" s="158">
        <v>9.7367600000000003</v>
      </c>
      <c r="H2710" s="159">
        <v>-1</v>
      </c>
      <c r="I2710" s="159">
        <v>0</v>
      </c>
      <c r="J2710" s="158">
        <v>30.7379</v>
      </c>
      <c r="K2710" s="157" t="s">
        <v>408</v>
      </c>
    </row>
    <row r="2711" spans="1:11" s="58" customFormat="1" ht="14.85" customHeight="1" x14ac:dyDescent="0.15">
      <c r="A2711" s="154">
        <v>57350</v>
      </c>
      <c r="B2711" s="155">
        <v>57350</v>
      </c>
      <c r="C2711" s="154">
        <v>160</v>
      </c>
      <c r="D2711" s="156" t="s">
        <v>388</v>
      </c>
      <c r="E2711" s="157" t="s">
        <v>417</v>
      </c>
      <c r="F2711" s="157" t="s">
        <v>418</v>
      </c>
      <c r="G2711" s="158">
        <v>35.580509999999997</v>
      </c>
      <c r="H2711" s="159">
        <v>1</v>
      </c>
      <c r="I2711" s="159">
        <v>1</v>
      </c>
      <c r="J2711" s="158">
        <v>147.72104999999999</v>
      </c>
      <c r="K2711" s="157" t="s">
        <v>411</v>
      </c>
    </row>
    <row r="2712" spans="1:11" s="58" customFormat="1" ht="14.85" customHeight="1" x14ac:dyDescent="0.15">
      <c r="A2712" s="154">
        <v>57350</v>
      </c>
      <c r="B2712" s="155">
        <v>57350</v>
      </c>
      <c r="C2712" s="154">
        <v>160</v>
      </c>
      <c r="D2712" s="156" t="s">
        <v>388</v>
      </c>
      <c r="E2712" s="157" t="s">
        <v>417</v>
      </c>
      <c r="F2712" s="157" t="s">
        <v>418</v>
      </c>
      <c r="G2712" s="158">
        <v>88.295730000000006</v>
      </c>
      <c r="H2712" s="159">
        <v>-1</v>
      </c>
      <c r="I2712" s="159">
        <v>2</v>
      </c>
      <c r="J2712" s="158">
        <v>143.26560000000001</v>
      </c>
      <c r="K2712" s="157" t="s">
        <v>408</v>
      </c>
    </row>
    <row r="2713" spans="1:11" s="58" customFormat="1" ht="14.85" customHeight="1" x14ac:dyDescent="0.15">
      <c r="A2713" s="154">
        <v>57350</v>
      </c>
      <c r="B2713" s="155">
        <v>57350</v>
      </c>
      <c r="C2713" s="154">
        <v>160</v>
      </c>
      <c r="D2713" s="156" t="s">
        <v>388</v>
      </c>
      <c r="E2713" s="157" t="s">
        <v>417</v>
      </c>
      <c r="F2713" s="157" t="s">
        <v>407</v>
      </c>
      <c r="G2713" s="158">
        <v>-4.0268800000000002</v>
      </c>
      <c r="H2713" s="159">
        <v>-10</v>
      </c>
      <c r="I2713" s="159">
        <v>0</v>
      </c>
      <c r="J2713" s="158">
        <v>18.746680000000001</v>
      </c>
      <c r="K2713" s="157" t="s">
        <v>411</v>
      </c>
    </row>
    <row r="2714" spans="1:11" s="58" customFormat="1" ht="14.85" customHeight="1" x14ac:dyDescent="0.15">
      <c r="A2714" s="154">
        <v>57350</v>
      </c>
      <c r="B2714" s="155">
        <v>57350</v>
      </c>
      <c r="C2714" s="154">
        <v>160</v>
      </c>
      <c r="D2714" s="156" t="s">
        <v>388</v>
      </c>
      <c r="E2714" s="157" t="s">
        <v>417</v>
      </c>
      <c r="F2714" s="157" t="s">
        <v>407</v>
      </c>
      <c r="G2714" s="158">
        <v>-94.972369999999998</v>
      </c>
      <c r="H2714" s="159">
        <v>-5</v>
      </c>
      <c r="I2714" s="159">
        <v>0</v>
      </c>
      <c r="J2714" s="158">
        <v>25.971509999999999</v>
      </c>
      <c r="K2714" s="157" t="s">
        <v>408</v>
      </c>
    </row>
    <row r="2715" spans="1:11" s="58" customFormat="1" ht="14.85" customHeight="1" x14ac:dyDescent="0.15">
      <c r="A2715" s="154">
        <v>57350</v>
      </c>
      <c r="B2715" s="155">
        <v>57350</v>
      </c>
      <c r="C2715" s="154">
        <v>160</v>
      </c>
      <c r="D2715" s="156" t="s">
        <v>388</v>
      </c>
      <c r="E2715" s="157" t="s">
        <v>419</v>
      </c>
      <c r="F2715" s="157" t="s">
        <v>414</v>
      </c>
      <c r="G2715" s="158">
        <v>-69.906040000000004</v>
      </c>
      <c r="H2715" s="159">
        <v>-10</v>
      </c>
      <c r="I2715" s="159">
        <v>1</v>
      </c>
      <c r="J2715" s="158">
        <v>530.57821000000001</v>
      </c>
      <c r="K2715" s="157" t="s">
        <v>411</v>
      </c>
    </row>
    <row r="2716" spans="1:11" s="58" customFormat="1" ht="14.85" customHeight="1" x14ac:dyDescent="0.15">
      <c r="A2716" s="154">
        <v>57350</v>
      </c>
      <c r="B2716" s="155">
        <v>57350</v>
      </c>
      <c r="C2716" s="154">
        <v>160</v>
      </c>
      <c r="D2716" s="156" t="s">
        <v>388</v>
      </c>
      <c r="E2716" s="157" t="s">
        <v>419</v>
      </c>
      <c r="F2716" s="157" t="s">
        <v>414</v>
      </c>
      <c r="G2716" s="158">
        <v>-46.066070000000003</v>
      </c>
      <c r="H2716" s="159">
        <v>-6</v>
      </c>
      <c r="I2716" s="159">
        <v>3</v>
      </c>
      <c r="J2716" s="158">
        <v>425.78858000000002</v>
      </c>
      <c r="K2716" s="157" t="s">
        <v>408</v>
      </c>
    </row>
    <row r="2717" spans="1:11" s="58" customFormat="1" ht="14.85" customHeight="1" x14ac:dyDescent="0.15">
      <c r="A2717" s="154">
        <v>57435</v>
      </c>
      <c r="B2717" s="155">
        <v>57435</v>
      </c>
      <c r="C2717" s="154">
        <v>160</v>
      </c>
      <c r="D2717" s="156" t="s">
        <v>388</v>
      </c>
      <c r="E2717" s="157" t="s">
        <v>412</v>
      </c>
      <c r="F2717" s="157" t="s">
        <v>407</v>
      </c>
      <c r="G2717" s="158">
        <v>-26.522870000000001</v>
      </c>
      <c r="H2717" s="159">
        <v>-4</v>
      </c>
      <c r="I2717" s="159">
        <v>0</v>
      </c>
      <c r="J2717" s="158">
        <v>3.7366899999999998</v>
      </c>
      <c r="K2717" s="157" t="s">
        <v>411</v>
      </c>
    </row>
    <row r="2718" spans="1:11" s="58" customFormat="1" ht="14.85" customHeight="1" x14ac:dyDescent="0.15">
      <c r="A2718" s="154">
        <v>57435</v>
      </c>
      <c r="B2718" s="155">
        <v>57435</v>
      </c>
      <c r="C2718" s="154">
        <v>160</v>
      </c>
      <c r="D2718" s="156" t="s">
        <v>388</v>
      </c>
      <c r="E2718" s="157" t="s">
        <v>412</v>
      </c>
      <c r="F2718" s="157" t="s">
        <v>407</v>
      </c>
      <c r="G2718" s="158">
        <v>-4.5091799999999997</v>
      </c>
      <c r="H2718" s="159">
        <v>0</v>
      </c>
      <c r="I2718" s="159">
        <v>1</v>
      </c>
      <c r="J2718" s="158">
        <v>1.98095</v>
      </c>
      <c r="K2718" s="157" t="s">
        <v>408</v>
      </c>
    </row>
    <row r="2719" spans="1:11" s="58" customFormat="1" ht="14.85" customHeight="1" x14ac:dyDescent="0.15">
      <c r="A2719" s="154">
        <v>57435</v>
      </c>
      <c r="B2719" s="155">
        <v>57435</v>
      </c>
      <c r="C2719" s="154">
        <v>160</v>
      </c>
      <c r="D2719" s="156" t="s">
        <v>388</v>
      </c>
      <c r="E2719" s="157" t="s">
        <v>412</v>
      </c>
      <c r="F2719" s="157" t="s">
        <v>413</v>
      </c>
      <c r="G2719" s="158">
        <v>515.61171999999999</v>
      </c>
      <c r="H2719" s="159">
        <v>2</v>
      </c>
      <c r="I2719" s="159">
        <v>2</v>
      </c>
      <c r="J2719" s="158">
        <v>615.75081</v>
      </c>
      <c r="K2719" s="157" t="s">
        <v>408</v>
      </c>
    </row>
    <row r="2720" spans="1:11" s="58" customFormat="1" ht="14.85" customHeight="1" x14ac:dyDescent="0.15">
      <c r="A2720" s="154">
        <v>57435</v>
      </c>
      <c r="B2720" s="155">
        <v>57435</v>
      </c>
      <c r="C2720" s="154">
        <v>160</v>
      </c>
      <c r="D2720" s="156" t="s">
        <v>388</v>
      </c>
      <c r="E2720" s="157" t="s">
        <v>412</v>
      </c>
      <c r="F2720" s="157" t="s">
        <v>414</v>
      </c>
      <c r="G2720" s="158">
        <v>-23.920249999999999</v>
      </c>
      <c r="H2720" s="159">
        <v>-4</v>
      </c>
      <c r="I2720" s="159">
        <v>0</v>
      </c>
      <c r="J2720" s="158">
        <v>104.93035</v>
      </c>
      <c r="K2720" s="157" t="s">
        <v>411</v>
      </c>
    </row>
    <row r="2721" spans="1:11" s="58" customFormat="1" ht="14.85" customHeight="1" x14ac:dyDescent="0.15">
      <c r="A2721" s="154">
        <v>57435</v>
      </c>
      <c r="B2721" s="155">
        <v>57435</v>
      </c>
      <c r="C2721" s="154">
        <v>160</v>
      </c>
      <c r="D2721" s="156" t="s">
        <v>388</v>
      </c>
      <c r="E2721" s="157" t="s">
        <v>412</v>
      </c>
      <c r="F2721" s="157" t="s">
        <v>414</v>
      </c>
      <c r="G2721" s="158">
        <v>29.01707</v>
      </c>
      <c r="H2721" s="159">
        <v>-1</v>
      </c>
      <c r="I2721" s="159">
        <v>0</v>
      </c>
      <c r="J2721" s="158">
        <v>97.976299999999995</v>
      </c>
      <c r="K2721" s="157" t="s">
        <v>408</v>
      </c>
    </row>
    <row r="2722" spans="1:11" s="58" customFormat="1" ht="14.85" customHeight="1" x14ac:dyDescent="0.15">
      <c r="A2722" s="154">
        <v>57435</v>
      </c>
      <c r="B2722" s="155">
        <v>57435</v>
      </c>
      <c r="C2722" s="154">
        <v>160</v>
      </c>
      <c r="D2722" s="156" t="s">
        <v>388</v>
      </c>
      <c r="E2722" s="157" t="s">
        <v>412</v>
      </c>
      <c r="F2722" s="157" t="s">
        <v>415</v>
      </c>
      <c r="G2722" s="158">
        <v>49.34</v>
      </c>
      <c r="H2722" s="159">
        <v>0</v>
      </c>
      <c r="I2722" s="159">
        <v>0</v>
      </c>
      <c r="J2722" s="158">
        <v>49.34</v>
      </c>
      <c r="K2722" s="157" t="s">
        <v>411</v>
      </c>
    </row>
    <row r="2723" spans="1:11" s="58" customFormat="1" ht="14.85" customHeight="1" x14ac:dyDescent="0.15">
      <c r="A2723" s="154">
        <v>57435</v>
      </c>
      <c r="B2723" s="155">
        <v>57435</v>
      </c>
      <c r="C2723" s="154">
        <v>160</v>
      </c>
      <c r="D2723" s="156" t="s">
        <v>388</v>
      </c>
      <c r="E2723" s="157" t="s">
        <v>412</v>
      </c>
      <c r="F2723" s="157" t="s">
        <v>415</v>
      </c>
      <c r="G2723" s="158">
        <v>5.9</v>
      </c>
      <c r="H2723" s="159">
        <v>0</v>
      </c>
      <c r="I2723" s="159">
        <v>0</v>
      </c>
      <c r="J2723" s="158">
        <v>25.9</v>
      </c>
      <c r="K2723" s="157" t="s">
        <v>408</v>
      </c>
    </row>
    <row r="2724" spans="1:11" s="58" customFormat="1" ht="14.85" customHeight="1" x14ac:dyDescent="0.15">
      <c r="A2724" s="154">
        <v>57435</v>
      </c>
      <c r="B2724" s="155">
        <v>57435</v>
      </c>
      <c r="C2724" s="154">
        <v>160</v>
      </c>
      <c r="D2724" s="156" t="s">
        <v>388</v>
      </c>
      <c r="E2724" s="157" t="s">
        <v>412</v>
      </c>
      <c r="F2724" s="157" t="s">
        <v>416</v>
      </c>
      <c r="G2724" s="158">
        <v>12.47001</v>
      </c>
      <c r="H2724" s="159">
        <v>-1</v>
      </c>
      <c r="I2724" s="159">
        <v>0</v>
      </c>
      <c r="J2724" s="158">
        <v>15.21693</v>
      </c>
      <c r="K2724" s="157" t="s">
        <v>411</v>
      </c>
    </row>
    <row r="2725" spans="1:11" s="58" customFormat="1" ht="14.85" customHeight="1" x14ac:dyDescent="0.15">
      <c r="A2725" s="154">
        <v>57435</v>
      </c>
      <c r="B2725" s="155">
        <v>57435</v>
      </c>
      <c r="C2725" s="154">
        <v>160</v>
      </c>
      <c r="D2725" s="156" t="s">
        <v>388</v>
      </c>
      <c r="E2725" s="157" t="s">
        <v>412</v>
      </c>
      <c r="F2725" s="157" t="s">
        <v>416</v>
      </c>
      <c r="G2725" s="158">
        <v>4.0658799999999999</v>
      </c>
      <c r="H2725" s="159">
        <v>-1</v>
      </c>
      <c r="I2725" s="159">
        <v>0</v>
      </c>
      <c r="J2725" s="158">
        <v>14.48968</v>
      </c>
      <c r="K2725" s="157" t="s">
        <v>408</v>
      </c>
    </row>
    <row r="2726" spans="1:11" s="58" customFormat="1" ht="14.85" customHeight="1" x14ac:dyDescent="0.15">
      <c r="A2726" s="154">
        <v>57435</v>
      </c>
      <c r="B2726" s="155">
        <v>57435</v>
      </c>
      <c r="C2726" s="154">
        <v>160</v>
      </c>
      <c r="D2726" s="156" t="s">
        <v>388</v>
      </c>
      <c r="E2726" s="157" t="s">
        <v>417</v>
      </c>
      <c r="F2726" s="157" t="s">
        <v>418</v>
      </c>
      <c r="G2726" s="158">
        <v>4.47</v>
      </c>
      <c r="H2726" s="159">
        <v>0</v>
      </c>
      <c r="I2726" s="159">
        <v>0</v>
      </c>
      <c r="J2726" s="158">
        <v>4.47</v>
      </c>
      <c r="K2726" s="157" t="s">
        <v>411</v>
      </c>
    </row>
    <row r="2727" spans="1:11" s="58" customFormat="1" ht="14.85" customHeight="1" x14ac:dyDescent="0.15">
      <c r="A2727" s="154">
        <v>57435</v>
      </c>
      <c r="B2727" s="155">
        <v>57435</v>
      </c>
      <c r="C2727" s="154">
        <v>160</v>
      </c>
      <c r="D2727" s="156" t="s">
        <v>388</v>
      </c>
      <c r="E2727" s="157" t="s">
        <v>417</v>
      </c>
      <c r="F2727" s="157" t="s">
        <v>418</v>
      </c>
      <c r="G2727" s="158">
        <v>6.1461499999999996</v>
      </c>
      <c r="H2727" s="159">
        <v>-1</v>
      </c>
      <c r="I2727" s="159">
        <v>0</v>
      </c>
      <c r="J2727" s="158">
        <v>7.3639999999999999</v>
      </c>
      <c r="K2727" s="157" t="s">
        <v>408</v>
      </c>
    </row>
    <row r="2728" spans="1:11" s="58" customFormat="1" ht="14.85" customHeight="1" x14ac:dyDescent="0.15">
      <c r="A2728" s="154">
        <v>57435</v>
      </c>
      <c r="B2728" s="155">
        <v>57435</v>
      </c>
      <c r="C2728" s="154">
        <v>160</v>
      </c>
      <c r="D2728" s="156" t="s">
        <v>388</v>
      </c>
      <c r="E2728" s="157" t="s">
        <v>417</v>
      </c>
      <c r="F2728" s="157" t="s">
        <v>407</v>
      </c>
      <c r="G2728" s="158">
        <v>2.9977999999999998</v>
      </c>
      <c r="H2728" s="159">
        <v>0</v>
      </c>
      <c r="I2728" s="159">
        <v>0</v>
      </c>
      <c r="J2728" s="158">
        <v>5.5444300000000002</v>
      </c>
      <c r="K2728" s="157" t="s">
        <v>411</v>
      </c>
    </row>
    <row r="2729" spans="1:11" s="58" customFormat="1" ht="14.85" customHeight="1" x14ac:dyDescent="0.15">
      <c r="A2729" s="154">
        <v>57435</v>
      </c>
      <c r="B2729" s="155">
        <v>57435</v>
      </c>
      <c r="C2729" s="154">
        <v>160</v>
      </c>
      <c r="D2729" s="156" t="s">
        <v>388</v>
      </c>
      <c r="E2729" s="157" t="s">
        <v>417</v>
      </c>
      <c r="F2729" s="157" t="s">
        <v>407</v>
      </c>
      <c r="G2729" s="158">
        <v>-2.07578</v>
      </c>
      <c r="H2729" s="159">
        <v>0</v>
      </c>
      <c r="I2729" s="159">
        <v>0</v>
      </c>
      <c r="J2729" s="158">
        <v>26.46415</v>
      </c>
      <c r="K2729" s="157" t="s">
        <v>408</v>
      </c>
    </row>
    <row r="2730" spans="1:11" s="58" customFormat="1" ht="14.85" customHeight="1" x14ac:dyDescent="0.15">
      <c r="A2730" s="154">
        <v>57435</v>
      </c>
      <c r="B2730" s="155">
        <v>57435</v>
      </c>
      <c r="C2730" s="154">
        <v>160</v>
      </c>
      <c r="D2730" s="156" t="s">
        <v>388</v>
      </c>
      <c r="E2730" s="157" t="s">
        <v>419</v>
      </c>
      <c r="F2730" s="157" t="s">
        <v>414</v>
      </c>
      <c r="G2730" s="158">
        <v>5.2153999999999998</v>
      </c>
      <c r="H2730" s="159">
        <v>-3</v>
      </c>
      <c r="I2730" s="159">
        <v>0</v>
      </c>
      <c r="J2730" s="158">
        <v>104.82796</v>
      </c>
      <c r="K2730" s="157" t="s">
        <v>411</v>
      </c>
    </row>
    <row r="2731" spans="1:11" s="58" customFormat="1" ht="14.85" customHeight="1" x14ac:dyDescent="0.15">
      <c r="A2731" s="154">
        <v>57435</v>
      </c>
      <c r="B2731" s="155">
        <v>57435</v>
      </c>
      <c r="C2731" s="154">
        <v>160</v>
      </c>
      <c r="D2731" s="156" t="s">
        <v>388</v>
      </c>
      <c r="E2731" s="157" t="s">
        <v>419</v>
      </c>
      <c r="F2731" s="157" t="s">
        <v>414</v>
      </c>
      <c r="G2731" s="158">
        <v>22.131799999999998</v>
      </c>
      <c r="H2731" s="159">
        <v>-3</v>
      </c>
      <c r="I2731" s="159">
        <v>0</v>
      </c>
      <c r="J2731" s="158">
        <v>164.01806999999999</v>
      </c>
      <c r="K2731" s="157" t="s">
        <v>408</v>
      </c>
    </row>
    <row r="2732" spans="1:11" s="58" customFormat="1" ht="14.85" customHeight="1" x14ac:dyDescent="0.15">
      <c r="A2732" s="154">
        <v>57443</v>
      </c>
      <c r="B2732" s="155">
        <v>57443</v>
      </c>
      <c r="C2732" s="154">
        <v>160</v>
      </c>
      <c r="D2732" s="156" t="s">
        <v>388</v>
      </c>
      <c r="E2732" s="157" t="s">
        <v>412</v>
      </c>
      <c r="F2732" s="157" t="s">
        <v>407</v>
      </c>
      <c r="G2732" s="158">
        <v>21.073899999999998</v>
      </c>
      <c r="H2732" s="159">
        <v>-3</v>
      </c>
      <c r="I2732" s="159">
        <v>1</v>
      </c>
      <c r="J2732" s="158">
        <v>65.457800000000006</v>
      </c>
      <c r="K2732" s="157" t="s">
        <v>411</v>
      </c>
    </row>
    <row r="2733" spans="1:11" s="58" customFormat="1" ht="14.85" customHeight="1" x14ac:dyDescent="0.15">
      <c r="A2733" s="154">
        <v>57443</v>
      </c>
      <c r="B2733" s="155">
        <v>57443</v>
      </c>
      <c r="C2733" s="154">
        <v>160</v>
      </c>
      <c r="D2733" s="156" t="s">
        <v>388</v>
      </c>
      <c r="E2733" s="157" t="s">
        <v>412</v>
      </c>
      <c r="F2733" s="157" t="s">
        <v>407</v>
      </c>
      <c r="G2733" s="158">
        <v>-217.76079999999999</v>
      </c>
      <c r="H2733" s="159">
        <v>-6</v>
      </c>
      <c r="I2733" s="159">
        <v>1</v>
      </c>
      <c r="J2733" s="158">
        <v>42.222320000000003</v>
      </c>
      <c r="K2733" s="157" t="s">
        <v>408</v>
      </c>
    </row>
    <row r="2734" spans="1:11" s="58" customFormat="1" ht="14.85" customHeight="1" x14ac:dyDescent="0.15">
      <c r="A2734" s="154">
        <v>57443</v>
      </c>
      <c r="B2734" s="155">
        <v>57443</v>
      </c>
      <c r="C2734" s="154">
        <v>160</v>
      </c>
      <c r="D2734" s="156" t="s">
        <v>388</v>
      </c>
      <c r="E2734" s="157" t="s">
        <v>412</v>
      </c>
      <c r="F2734" s="157" t="s">
        <v>413</v>
      </c>
      <c r="G2734" s="158">
        <v>413.88504999999998</v>
      </c>
      <c r="H2734" s="159">
        <v>-1</v>
      </c>
      <c r="I2734" s="159">
        <v>2</v>
      </c>
      <c r="J2734" s="158">
        <v>1271.81168</v>
      </c>
      <c r="K2734" s="157" t="s">
        <v>408</v>
      </c>
    </row>
    <row r="2735" spans="1:11" s="58" customFormat="1" ht="14.85" customHeight="1" x14ac:dyDescent="0.15">
      <c r="A2735" s="154">
        <v>57443</v>
      </c>
      <c r="B2735" s="155">
        <v>57443</v>
      </c>
      <c r="C2735" s="154">
        <v>160</v>
      </c>
      <c r="D2735" s="156" t="s">
        <v>388</v>
      </c>
      <c r="E2735" s="157" t="s">
        <v>412</v>
      </c>
      <c r="F2735" s="157" t="s">
        <v>414</v>
      </c>
      <c r="G2735" s="158">
        <v>491.77742999999998</v>
      </c>
      <c r="H2735" s="159">
        <v>-3</v>
      </c>
      <c r="I2735" s="159">
        <v>4</v>
      </c>
      <c r="J2735" s="158">
        <v>1263.9013199999999</v>
      </c>
      <c r="K2735" s="157" t="s">
        <v>411</v>
      </c>
    </row>
    <row r="2736" spans="1:11" s="58" customFormat="1" ht="14.85" customHeight="1" x14ac:dyDescent="0.15">
      <c r="A2736" s="154">
        <v>57443</v>
      </c>
      <c r="B2736" s="155">
        <v>57443</v>
      </c>
      <c r="C2736" s="154">
        <v>160</v>
      </c>
      <c r="D2736" s="156" t="s">
        <v>388</v>
      </c>
      <c r="E2736" s="157" t="s">
        <v>412</v>
      </c>
      <c r="F2736" s="157" t="s">
        <v>414</v>
      </c>
      <c r="G2736" s="158">
        <v>159.00391999999999</v>
      </c>
      <c r="H2736" s="159">
        <v>-10</v>
      </c>
      <c r="I2736" s="159">
        <v>1</v>
      </c>
      <c r="J2736" s="158">
        <v>716.03562999999997</v>
      </c>
      <c r="K2736" s="157" t="s">
        <v>408</v>
      </c>
    </row>
    <row r="2737" spans="1:11" s="58" customFormat="1" ht="14.85" customHeight="1" x14ac:dyDescent="0.15">
      <c r="A2737" s="154">
        <v>57443</v>
      </c>
      <c r="B2737" s="155">
        <v>57443</v>
      </c>
      <c r="C2737" s="154">
        <v>160</v>
      </c>
      <c r="D2737" s="156" t="s">
        <v>388</v>
      </c>
      <c r="E2737" s="157" t="s">
        <v>412</v>
      </c>
      <c r="F2737" s="157" t="s">
        <v>415</v>
      </c>
      <c r="G2737" s="158">
        <v>34.340000000000003</v>
      </c>
      <c r="H2737" s="159">
        <v>0</v>
      </c>
      <c r="I2737" s="159">
        <v>0</v>
      </c>
      <c r="J2737" s="158">
        <v>35.44</v>
      </c>
      <c r="K2737" s="157" t="s">
        <v>411</v>
      </c>
    </row>
    <row r="2738" spans="1:11" s="58" customFormat="1" ht="14.85" customHeight="1" x14ac:dyDescent="0.15">
      <c r="A2738" s="154">
        <v>57443</v>
      </c>
      <c r="B2738" s="155">
        <v>57443</v>
      </c>
      <c r="C2738" s="154">
        <v>160</v>
      </c>
      <c r="D2738" s="156" t="s">
        <v>388</v>
      </c>
      <c r="E2738" s="157" t="s">
        <v>412</v>
      </c>
      <c r="F2738" s="157" t="s">
        <v>415</v>
      </c>
      <c r="G2738" s="158">
        <v>7.36</v>
      </c>
      <c r="H2738" s="159">
        <v>0</v>
      </c>
      <c r="I2738" s="159">
        <v>0</v>
      </c>
      <c r="J2738" s="158">
        <v>32.200000000000003</v>
      </c>
      <c r="K2738" s="157" t="s">
        <v>408</v>
      </c>
    </row>
    <row r="2739" spans="1:11" s="58" customFormat="1" ht="14.85" customHeight="1" x14ac:dyDescent="0.15">
      <c r="A2739" s="154">
        <v>57443</v>
      </c>
      <c r="B2739" s="155">
        <v>57443</v>
      </c>
      <c r="C2739" s="154">
        <v>160</v>
      </c>
      <c r="D2739" s="156" t="s">
        <v>388</v>
      </c>
      <c r="E2739" s="157" t="s">
        <v>412</v>
      </c>
      <c r="F2739" s="157" t="s">
        <v>416</v>
      </c>
      <c r="G2739" s="158">
        <v>2.9651100000000001</v>
      </c>
      <c r="H2739" s="159">
        <v>-2</v>
      </c>
      <c r="I2739" s="159">
        <v>1</v>
      </c>
      <c r="J2739" s="158">
        <v>40.111139999999999</v>
      </c>
      <c r="K2739" s="157" t="s">
        <v>411</v>
      </c>
    </row>
    <row r="2740" spans="1:11" s="58" customFormat="1" ht="14.85" customHeight="1" x14ac:dyDescent="0.15">
      <c r="A2740" s="154">
        <v>57443</v>
      </c>
      <c r="B2740" s="155">
        <v>57443</v>
      </c>
      <c r="C2740" s="154">
        <v>160</v>
      </c>
      <c r="D2740" s="156" t="s">
        <v>388</v>
      </c>
      <c r="E2740" s="157" t="s">
        <v>412</v>
      </c>
      <c r="F2740" s="157" t="s">
        <v>416</v>
      </c>
      <c r="G2740" s="158">
        <v>4.7973600000000003</v>
      </c>
      <c r="H2740" s="159">
        <v>-2</v>
      </c>
      <c r="I2740" s="159">
        <v>1</v>
      </c>
      <c r="J2740" s="158">
        <v>25.473189999999999</v>
      </c>
      <c r="K2740" s="157" t="s">
        <v>408</v>
      </c>
    </row>
    <row r="2741" spans="1:11" s="58" customFormat="1" ht="14.85" customHeight="1" x14ac:dyDescent="0.15">
      <c r="A2741" s="154">
        <v>57443</v>
      </c>
      <c r="B2741" s="155">
        <v>57443</v>
      </c>
      <c r="C2741" s="154">
        <v>160</v>
      </c>
      <c r="D2741" s="156" t="s">
        <v>388</v>
      </c>
      <c r="E2741" s="157" t="s">
        <v>417</v>
      </c>
      <c r="F2741" s="157" t="s">
        <v>418</v>
      </c>
      <c r="G2741" s="158">
        <v>39.446280000000002</v>
      </c>
      <c r="H2741" s="159">
        <v>0</v>
      </c>
      <c r="I2741" s="159">
        <v>1</v>
      </c>
      <c r="J2741" s="158">
        <v>82.185220000000001</v>
      </c>
      <c r="K2741" s="157" t="s">
        <v>411</v>
      </c>
    </row>
    <row r="2742" spans="1:11" s="58" customFormat="1" ht="14.85" customHeight="1" x14ac:dyDescent="0.15">
      <c r="A2742" s="154">
        <v>57443</v>
      </c>
      <c r="B2742" s="155">
        <v>57443</v>
      </c>
      <c r="C2742" s="154">
        <v>160</v>
      </c>
      <c r="D2742" s="156" t="s">
        <v>388</v>
      </c>
      <c r="E2742" s="157" t="s">
        <v>417</v>
      </c>
      <c r="F2742" s="157" t="s">
        <v>418</v>
      </c>
      <c r="G2742" s="158">
        <v>162.97129000000001</v>
      </c>
      <c r="H2742" s="159">
        <v>1</v>
      </c>
      <c r="I2742" s="159">
        <v>2</v>
      </c>
      <c r="J2742" s="158">
        <v>164.89</v>
      </c>
      <c r="K2742" s="157" t="s">
        <v>408</v>
      </c>
    </row>
    <row r="2743" spans="1:11" s="58" customFormat="1" ht="14.85" customHeight="1" x14ac:dyDescent="0.15">
      <c r="A2743" s="154">
        <v>57443</v>
      </c>
      <c r="B2743" s="155">
        <v>57443</v>
      </c>
      <c r="C2743" s="154">
        <v>160</v>
      </c>
      <c r="D2743" s="156" t="s">
        <v>388</v>
      </c>
      <c r="E2743" s="157" t="s">
        <v>417</v>
      </c>
      <c r="F2743" s="157" t="s">
        <v>407</v>
      </c>
      <c r="G2743" s="158">
        <v>-21.04166</v>
      </c>
      <c r="H2743" s="159">
        <v>0</v>
      </c>
      <c r="I2743" s="159">
        <v>1</v>
      </c>
      <c r="J2743" s="158">
        <v>59.111109999999996</v>
      </c>
      <c r="K2743" s="157" t="s">
        <v>411</v>
      </c>
    </row>
    <row r="2744" spans="1:11" s="58" customFormat="1" ht="14.85" customHeight="1" x14ac:dyDescent="0.15">
      <c r="A2744" s="154">
        <v>57443</v>
      </c>
      <c r="B2744" s="155">
        <v>57443</v>
      </c>
      <c r="C2744" s="154">
        <v>160</v>
      </c>
      <c r="D2744" s="156" t="s">
        <v>388</v>
      </c>
      <c r="E2744" s="157" t="s">
        <v>417</v>
      </c>
      <c r="F2744" s="157" t="s">
        <v>407</v>
      </c>
      <c r="G2744" s="158">
        <v>26.79194</v>
      </c>
      <c r="H2744" s="159">
        <v>-2</v>
      </c>
      <c r="I2744" s="159">
        <v>0</v>
      </c>
      <c r="J2744" s="158">
        <v>31.465350000000001</v>
      </c>
      <c r="K2744" s="157" t="s">
        <v>408</v>
      </c>
    </row>
    <row r="2745" spans="1:11" s="58" customFormat="1" ht="14.85" customHeight="1" x14ac:dyDescent="0.15">
      <c r="A2745" s="154">
        <v>57443</v>
      </c>
      <c r="B2745" s="155">
        <v>57443</v>
      </c>
      <c r="C2745" s="154">
        <v>160</v>
      </c>
      <c r="D2745" s="156" t="s">
        <v>388</v>
      </c>
      <c r="E2745" s="157" t="s">
        <v>419</v>
      </c>
      <c r="F2745" s="157" t="s">
        <v>414</v>
      </c>
      <c r="G2745" s="158">
        <v>102.01974</v>
      </c>
      <c r="H2745" s="159">
        <v>-3</v>
      </c>
      <c r="I2745" s="159">
        <v>0</v>
      </c>
      <c r="J2745" s="158">
        <v>396.36576000000002</v>
      </c>
      <c r="K2745" s="157" t="s">
        <v>411</v>
      </c>
    </row>
    <row r="2746" spans="1:11" s="58" customFormat="1" ht="14.85" customHeight="1" x14ac:dyDescent="0.15">
      <c r="A2746" s="154">
        <v>57443</v>
      </c>
      <c r="B2746" s="155">
        <v>57443</v>
      </c>
      <c r="C2746" s="154">
        <v>160</v>
      </c>
      <c r="D2746" s="156" t="s">
        <v>388</v>
      </c>
      <c r="E2746" s="157" t="s">
        <v>419</v>
      </c>
      <c r="F2746" s="157" t="s">
        <v>414</v>
      </c>
      <c r="G2746" s="158">
        <v>-18.058039999999998</v>
      </c>
      <c r="H2746" s="159">
        <v>-3</v>
      </c>
      <c r="I2746" s="159">
        <v>0</v>
      </c>
      <c r="J2746" s="158">
        <v>91.451189999999997</v>
      </c>
      <c r="K2746" s="157" t="s">
        <v>408</v>
      </c>
    </row>
    <row r="2747" spans="1:11" s="58" customFormat="1" ht="14.85" customHeight="1" x14ac:dyDescent="0.15">
      <c r="A2747" s="154">
        <v>57446</v>
      </c>
      <c r="B2747" s="155">
        <v>57446</v>
      </c>
      <c r="C2747" s="154">
        <v>160</v>
      </c>
      <c r="D2747" s="156" t="s">
        <v>388</v>
      </c>
      <c r="E2747" s="157" t="s">
        <v>412</v>
      </c>
      <c r="F2747" s="157" t="s">
        <v>407</v>
      </c>
      <c r="G2747" s="158">
        <v>-7.3519399999999999</v>
      </c>
      <c r="H2747" s="159">
        <v>-14</v>
      </c>
      <c r="I2747" s="159">
        <v>1</v>
      </c>
      <c r="J2747" s="158">
        <v>36.53</v>
      </c>
      <c r="K2747" s="157" t="s">
        <v>411</v>
      </c>
    </row>
    <row r="2748" spans="1:11" s="58" customFormat="1" ht="14.85" customHeight="1" x14ac:dyDescent="0.15">
      <c r="A2748" s="154">
        <v>57446</v>
      </c>
      <c r="B2748" s="155">
        <v>57446</v>
      </c>
      <c r="C2748" s="154">
        <v>160</v>
      </c>
      <c r="D2748" s="156" t="s">
        <v>388</v>
      </c>
      <c r="E2748" s="157" t="s">
        <v>412</v>
      </c>
      <c r="F2748" s="157" t="s">
        <v>407</v>
      </c>
      <c r="G2748" s="158">
        <v>12.2636</v>
      </c>
      <c r="H2748" s="159">
        <v>-7</v>
      </c>
      <c r="I2748" s="159">
        <v>2</v>
      </c>
      <c r="J2748" s="158">
        <v>17.276879999999998</v>
      </c>
      <c r="K2748" s="157" t="s">
        <v>408</v>
      </c>
    </row>
    <row r="2749" spans="1:11" s="58" customFormat="1" ht="14.85" customHeight="1" x14ac:dyDescent="0.15">
      <c r="A2749" s="154">
        <v>57446</v>
      </c>
      <c r="B2749" s="155">
        <v>57446</v>
      </c>
      <c r="C2749" s="154">
        <v>160</v>
      </c>
      <c r="D2749" s="156" t="s">
        <v>388</v>
      </c>
      <c r="E2749" s="157" t="s">
        <v>412</v>
      </c>
      <c r="F2749" s="157" t="s">
        <v>413</v>
      </c>
      <c r="G2749" s="158">
        <v>703.25563</v>
      </c>
      <c r="H2749" s="159">
        <v>10</v>
      </c>
      <c r="I2749" s="159">
        <v>11</v>
      </c>
      <c r="J2749" s="158">
        <v>1183.9180799999999</v>
      </c>
      <c r="K2749" s="157" t="s">
        <v>408</v>
      </c>
    </row>
    <row r="2750" spans="1:11" s="58" customFormat="1" ht="14.85" customHeight="1" x14ac:dyDescent="0.15">
      <c r="A2750" s="154">
        <v>57446</v>
      </c>
      <c r="B2750" s="155">
        <v>57446</v>
      </c>
      <c r="C2750" s="154">
        <v>160</v>
      </c>
      <c r="D2750" s="156" t="s">
        <v>388</v>
      </c>
      <c r="E2750" s="157" t="s">
        <v>412</v>
      </c>
      <c r="F2750" s="157" t="s">
        <v>414</v>
      </c>
      <c r="G2750" s="158">
        <v>30.37706</v>
      </c>
      <c r="H2750" s="159">
        <v>-5</v>
      </c>
      <c r="I2750" s="159">
        <v>6</v>
      </c>
      <c r="J2750" s="158">
        <v>277.12840999999997</v>
      </c>
      <c r="K2750" s="157" t="s">
        <v>411</v>
      </c>
    </row>
    <row r="2751" spans="1:11" s="58" customFormat="1" ht="14.85" customHeight="1" x14ac:dyDescent="0.15">
      <c r="A2751" s="154">
        <v>57446</v>
      </c>
      <c r="B2751" s="155">
        <v>57446</v>
      </c>
      <c r="C2751" s="154">
        <v>160</v>
      </c>
      <c r="D2751" s="156" t="s">
        <v>388</v>
      </c>
      <c r="E2751" s="157" t="s">
        <v>412</v>
      </c>
      <c r="F2751" s="157" t="s">
        <v>414</v>
      </c>
      <c r="G2751" s="158">
        <v>30.119679999999999</v>
      </c>
      <c r="H2751" s="159">
        <v>-10</v>
      </c>
      <c r="I2751" s="159">
        <v>2</v>
      </c>
      <c r="J2751" s="158">
        <v>167.45106000000001</v>
      </c>
      <c r="K2751" s="157" t="s">
        <v>408</v>
      </c>
    </row>
    <row r="2752" spans="1:11" s="58" customFormat="1" ht="14.85" customHeight="1" x14ac:dyDescent="0.15">
      <c r="A2752" s="154">
        <v>57446</v>
      </c>
      <c r="B2752" s="155">
        <v>57446</v>
      </c>
      <c r="C2752" s="154">
        <v>160</v>
      </c>
      <c r="D2752" s="156" t="s">
        <v>388</v>
      </c>
      <c r="E2752" s="157" t="s">
        <v>412</v>
      </c>
      <c r="F2752" s="157" t="s">
        <v>415</v>
      </c>
      <c r="G2752" s="158">
        <v>-0.46</v>
      </c>
      <c r="H2752" s="159">
        <v>0</v>
      </c>
      <c r="I2752" s="159">
        <v>0</v>
      </c>
      <c r="J2752" s="158">
        <v>0.32</v>
      </c>
      <c r="K2752" s="157" t="s">
        <v>411</v>
      </c>
    </row>
    <row r="2753" spans="1:11" s="58" customFormat="1" ht="14.85" customHeight="1" x14ac:dyDescent="0.15">
      <c r="A2753" s="154">
        <v>57446</v>
      </c>
      <c r="B2753" s="155">
        <v>57446</v>
      </c>
      <c r="C2753" s="154">
        <v>160</v>
      </c>
      <c r="D2753" s="156" t="s">
        <v>388</v>
      </c>
      <c r="E2753" s="157" t="s">
        <v>412</v>
      </c>
      <c r="F2753" s="157" t="s">
        <v>415</v>
      </c>
      <c r="G2753" s="158">
        <v>27.3</v>
      </c>
      <c r="H2753" s="159">
        <v>0</v>
      </c>
      <c r="I2753" s="159">
        <v>0</v>
      </c>
      <c r="J2753" s="158">
        <v>28.52</v>
      </c>
      <c r="K2753" s="157" t="s">
        <v>408</v>
      </c>
    </row>
    <row r="2754" spans="1:11" s="58" customFormat="1" ht="14.85" customHeight="1" x14ac:dyDescent="0.15">
      <c r="A2754" s="154">
        <v>57446</v>
      </c>
      <c r="B2754" s="155">
        <v>57446</v>
      </c>
      <c r="C2754" s="154">
        <v>160</v>
      </c>
      <c r="D2754" s="156" t="s">
        <v>388</v>
      </c>
      <c r="E2754" s="157" t="s">
        <v>412</v>
      </c>
      <c r="F2754" s="157" t="s">
        <v>416</v>
      </c>
      <c r="G2754" s="158">
        <v>-35.18768</v>
      </c>
      <c r="H2754" s="159">
        <v>-7</v>
      </c>
      <c r="I2754" s="159">
        <v>1</v>
      </c>
      <c r="J2754" s="158">
        <v>25.783000000000001</v>
      </c>
      <c r="K2754" s="157" t="s">
        <v>411</v>
      </c>
    </row>
    <row r="2755" spans="1:11" s="58" customFormat="1" ht="14.85" customHeight="1" x14ac:dyDescent="0.15">
      <c r="A2755" s="154">
        <v>57446</v>
      </c>
      <c r="B2755" s="155">
        <v>57446</v>
      </c>
      <c r="C2755" s="154">
        <v>160</v>
      </c>
      <c r="D2755" s="156" t="s">
        <v>388</v>
      </c>
      <c r="E2755" s="157" t="s">
        <v>412</v>
      </c>
      <c r="F2755" s="157" t="s">
        <v>416</v>
      </c>
      <c r="G2755" s="158">
        <v>15.87039</v>
      </c>
      <c r="H2755" s="159">
        <v>-2</v>
      </c>
      <c r="I2755" s="159">
        <v>0</v>
      </c>
      <c r="J2755" s="158">
        <v>28.79382</v>
      </c>
      <c r="K2755" s="157" t="s">
        <v>408</v>
      </c>
    </row>
    <row r="2756" spans="1:11" s="58" customFormat="1" ht="14.85" customHeight="1" x14ac:dyDescent="0.15">
      <c r="A2756" s="154">
        <v>57446</v>
      </c>
      <c r="B2756" s="155">
        <v>57446</v>
      </c>
      <c r="C2756" s="154">
        <v>160</v>
      </c>
      <c r="D2756" s="156" t="s">
        <v>388</v>
      </c>
      <c r="E2756" s="157" t="s">
        <v>417</v>
      </c>
      <c r="F2756" s="157" t="s">
        <v>418</v>
      </c>
      <c r="G2756" s="158">
        <v>208.02874</v>
      </c>
      <c r="H2756" s="159">
        <v>5</v>
      </c>
      <c r="I2756" s="159">
        <v>7</v>
      </c>
      <c r="J2756" s="158">
        <v>269.12155999999999</v>
      </c>
      <c r="K2756" s="157" t="s">
        <v>411</v>
      </c>
    </row>
    <row r="2757" spans="1:11" s="58" customFormat="1" ht="14.85" customHeight="1" x14ac:dyDescent="0.15">
      <c r="A2757" s="154">
        <v>57446</v>
      </c>
      <c r="B2757" s="155">
        <v>57446</v>
      </c>
      <c r="C2757" s="154">
        <v>160</v>
      </c>
      <c r="D2757" s="156" t="s">
        <v>388</v>
      </c>
      <c r="E2757" s="157" t="s">
        <v>417</v>
      </c>
      <c r="F2757" s="157" t="s">
        <v>418</v>
      </c>
      <c r="G2757" s="158">
        <v>-112.13464999999999</v>
      </c>
      <c r="H2757" s="159">
        <v>-4</v>
      </c>
      <c r="I2757" s="159">
        <v>0</v>
      </c>
      <c r="J2757" s="158">
        <v>3.0051399999999999</v>
      </c>
      <c r="K2757" s="157" t="s">
        <v>408</v>
      </c>
    </row>
    <row r="2758" spans="1:11" s="58" customFormat="1" ht="14.85" customHeight="1" x14ac:dyDescent="0.15">
      <c r="A2758" s="154">
        <v>57446</v>
      </c>
      <c r="B2758" s="155">
        <v>57446</v>
      </c>
      <c r="C2758" s="154">
        <v>160</v>
      </c>
      <c r="D2758" s="156" t="s">
        <v>388</v>
      </c>
      <c r="E2758" s="157" t="s">
        <v>417</v>
      </c>
      <c r="F2758" s="157" t="s">
        <v>407</v>
      </c>
      <c r="G2758" s="158">
        <v>18.483550000000001</v>
      </c>
      <c r="H2758" s="159">
        <v>2</v>
      </c>
      <c r="I2758" s="159">
        <v>4</v>
      </c>
      <c r="J2758" s="158">
        <v>31.251090000000001</v>
      </c>
      <c r="K2758" s="157" t="s">
        <v>411</v>
      </c>
    </row>
    <row r="2759" spans="1:11" s="58" customFormat="1" ht="14.85" customHeight="1" x14ac:dyDescent="0.15">
      <c r="A2759" s="154">
        <v>57446</v>
      </c>
      <c r="B2759" s="155">
        <v>57446</v>
      </c>
      <c r="C2759" s="154">
        <v>160</v>
      </c>
      <c r="D2759" s="156" t="s">
        <v>388</v>
      </c>
      <c r="E2759" s="157" t="s">
        <v>417</v>
      </c>
      <c r="F2759" s="157" t="s">
        <v>407</v>
      </c>
      <c r="G2759" s="158">
        <v>78.33699</v>
      </c>
      <c r="H2759" s="159">
        <v>2</v>
      </c>
      <c r="I2759" s="159">
        <v>4</v>
      </c>
      <c r="J2759" s="158">
        <v>418.63965999999999</v>
      </c>
      <c r="K2759" s="157" t="s">
        <v>408</v>
      </c>
    </row>
    <row r="2760" spans="1:11" s="58" customFormat="1" ht="14.85" customHeight="1" x14ac:dyDescent="0.15">
      <c r="A2760" s="154">
        <v>57446</v>
      </c>
      <c r="B2760" s="155">
        <v>57446</v>
      </c>
      <c r="C2760" s="154">
        <v>160</v>
      </c>
      <c r="D2760" s="156" t="s">
        <v>388</v>
      </c>
      <c r="E2760" s="157" t="s">
        <v>419</v>
      </c>
      <c r="F2760" s="157" t="s">
        <v>414</v>
      </c>
      <c r="G2760" s="158">
        <v>-6.8334400000000004</v>
      </c>
      <c r="H2760" s="159">
        <v>-8</v>
      </c>
      <c r="I2760" s="159">
        <v>5</v>
      </c>
      <c r="J2760" s="158">
        <v>411.09503000000001</v>
      </c>
      <c r="K2760" s="157" t="s">
        <v>411</v>
      </c>
    </row>
    <row r="2761" spans="1:11" s="58" customFormat="1" ht="14.85" customHeight="1" x14ac:dyDescent="0.15">
      <c r="A2761" s="154">
        <v>57446</v>
      </c>
      <c r="B2761" s="155">
        <v>57446</v>
      </c>
      <c r="C2761" s="154">
        <v>160</v>
      </c>
      <c r="D2761" s="156" t="s">
        <v>388</v>
      </c>
      <c r="E2761" s="157" t="s">
        <v>419</v>
      </c>
      <c r="F2761" s="157" t="s">
        <v>414</v>
      </c>
      <c r="G2761" s="158">
        <v>-22.41808</v>
      </c>
      <c r="H2761" s="159">
        <v>-2</v>
      </c>
      <c r="I2761" s="159">
        <v>3</v>
      </c>
      <c r="J2761" s="158">
        <v>410.74533000000002</v>
      </c>
      <c r="K2761" s="157" t="s">
        <v>408</v>
      </c>
    </row>
    <row r="2762" spans="1:11" s="58" customFormat="1" ht="14.85" customHeight="1" x14ac:dyDescent="0.15">
      <c r="A2762" s="154">
        <v>57449</v>
      </c>
      <c r="B2762" s="155">
        <v>57449</v>
      </c>
      <c r="C2762" s="154">
        <v>160</v>
      </c>
      <c r="D2762" s="156" t="s">
        <v>388</v>
      </c>
      <c r="E2762" s="157" t="s">
        <v>412</v>
      </c>
      <c r="F2762" s="157" t="s">
        <v>407</v>
      </c>
      <c r="G2762" s="158">
        <v>-14.82427</v>
      </c>
      <c r="H2762" s="159">
        <v>-2</v>
      </c>
      <c r="I2762" s="159">
        <v>0</v>
      </c>
      <c r="J2762" s="158">
        <v>0.55403000000000002</v>
      </c>
      <c r="K2762" s="157" t="s">
        <v>411</v>
      </c>
    </row>
    <row r="2763" spans="1:11" s="58" customFormat="1" ht="14.85" customHeight="1" x14ac:dyDescent="0.15">
      <c r="A2763" s="154">
        <v>57449</v>
      </c>
      <c r="B2763" s="155">
        <v>57449</v>
      </c>
      <c r="C2763" s="154">
        <v>160</v>
      </c>
      <c r="D2763" s="156" t="s">
        <v>388</v>
      </c>
      <c r="E2763" s="157" t="s">
        <v>412</v>
      </c>
      <c r="F2763" s="157" t="s">
        <v>407</v>
      </c>
      <c r="G2763" s="158">
        <v>-1.2949999999999999</v>
      </c>
      <c r="H2763" s="159">
        <v>-2</v>
      </c>
      <c r="I2763" s="159">
        <v>0</v>
      </c>
      <c r="J2763" s="158">
        <v>14.824999999999999</v>
      </c>
      <c r="K2763" s="157" t="s">
        <v>408</v>
      </c>
    </row>
    <row r="2764" spans="1:11" s="58" customFormat="1" ht="14.85" customHeight="1" x14ac:dyDescent="0.15">
      <c r="A2764" s="154">
        <v>57449</v>
      </c>
      <c r="B2764" s="155">
        <v>57449</v>
      </c>
      <c r="C2764" s="154">
        <v>160</v>
      </c>
      <c r="D2764" s="156" t="s">
        <v>388</v>
      </c>
      <c r="E2764" s="157" t="s">
        <v>412</v>
      </c>
      <c r="F2764" s="157" t="s">
        <v>413</v>
      </c>
      <c r="G2764" s="158">
        <v>-36.308349999999997</v>
      </c>
      <c r="H2764" s="159">
        <v>-1</v>
      </c>
      <c r="I2764" s="159">
        <v>0</v>
      </c>
      <c r="J2764" s="158">
        <v>16.841529999999999</v>
      </c>
      <c r="K2764" s="157" t="s">
        <v>408</v>
      </c>
    </row>
    <row r="2765" spans="1:11" s="58" customFormat="1" ht="14.85" customHeight="1" x14ac:dyDescent="0.15">
      <c r="A2765" s="154">
        <v>57449</v>
      </c>
      <c r="B2765" s="155">
        <v>57449</v>
      </c>
      <c r="C2765" s="154">
        <v>160</v>
      </c>
      <c r="D2765" s="156" t="s">
        <v>388</v>
      </c>
      <c r="E2765" s="157" t="s">
        <v>412</v>
      </c>
      <c r="F2765" s="157" t="s">
        <v>414</v>
      </c>
      <c r="G2765" s="158">
        <v>-132.81511</v>
      </c>
      <c r="H2765" s="159">
        <v>2</v>
      </c>
      <c r="I2765" s="159">
        <v>4</v>
      </c>
      <c r="J2765" s="158">
        <v>74.643240000000006</v>
      </c>
      <c r="K2765" s="157" t="s">
        <v>411</v>
      </c>
    </row>
    <row r="2766" spans="1:11" s="58" customFormat="1" ht="14.85" customHeight="1" x14ac:dyDescent="0.15">
      <c r="A2766" s="154">
        <v>57449</v>
      </c>
      <c r="B2766" s="155">
        <v>57449</v>
      </c>
      <c r="C2766" s="154">
        <v>160</v>
      </c>
      <c r="D2766" s="156" t="s">
        <v>388</v>
      </c>
      <c r="E2766" s="157" t="s">
        <v>412</v>
      </c>
      <c r="F2766" s="157" t="s">
        <v>414</v>
      </c>
      <c r="G2766" s="158">
        <v>-15.22982</v>
      </c>
      <c r="H2766" s="159">
        <v>-5</v>
      </c>
      <c r="I2766" s="159">
        <v>2</v>
      </c>
      <c r="J2766" s="158">
        <v>50.854640000000003</v>
      </c>
      <c r="K2766" s="157" t="s">
        <v>408</v>
      </c>
    </row>
    <row r="2767" spans="1:11" s="58" customFormat="1" ht="14.85" customHeight="1" x14ac:dyDescent="0.15">
      <c r="A2767" s="154">
        <v>57449</v>
      </c>
      <c r="B2767" s="155">
        <v>57449</v>
      </c>
      <c r="C2767" s="154">
        <v>160</v>
      </c>
      <c r="D2767" s="156" t="s">
        <v>388</v>
      </c>
      <c r="E2767" s="157" t="s">
        <v>412</v>
      </c>
      <c r="F2767" s="157" t="s">
        <v>415</v>
      </c>
      <c r="G2767" s="158">
        <v>0.3</v>
      </c>
      <c r="H2767" s="159">
        <v>0</v>
      </c>
      <c r="I2767" s="159">
        <v>0</v>
      </c>
      <c r="J2767" s="158">
        <v>0.32</v>
      </c>
      <c r="K2767" s="157" t="s">
        <v>411</v>
      </c>
    </row>
    <row r="2768" spans="1:11" s="58" customFormat="1" ht="14.85" customHeight="1" x14ac:dyDescent="0.15">
      <c r="A2768" s="154">
        <v>57449</v>
      </c>
      <c r="B2768" s="155">
        <v>57449</v>
      </c>
      <c r="C2768" s="154">
        <v>160</v>
      </c>
      <c r="D2768" s="156" t="s">
        <v>388</v>
      </c>
      <c r="E2768" s="157" t="s">
        <v>412</v>
      </c>
      <c r="F2768" s="157" t="s">
        <v>415</v>
      </c>
      <c r="G2768" s="158">
        <v>0.12</v>
      </c>
      <c r="H2768" s="159">
        <v>0</v>
      </c>
      <c r="I2768" s="159">
        <v>0</v>
      </c>
      <c r="J2768" s="158">
        <v>0.12</v>
      </c>
      <c r="K2768" s="157" t="s">
        <v>408</v>
      </c>
    </row>
    <row r="2769" spans="1:11" s="58" customFormat="1" ht="14.85" customHeight="1" x14ac:dyDescent="0.15">
      <c r="A2769" s="154">
        <v>57449</v>
      </c>
      <c r="B2769" s="155">
        <v>57449</v>
      </c>
      <c r="C2769" s="154">
        <v>160</v>
      </c>
      <c r="D2769" s="156" t="s">
        <v>388</v>
      </c>
      <c r="E2769" s="157" t="s">
        <v>412</v>
      </c>
      <c r="F2769" s="157" t="s">
        <v>416</v>
      </c>
      <c r="G2769" s="158">
        <v>5.55</v>
      </c>
      <c r="H2769" s="159">
        <v>0</v>
      </c>
      <c r="I2769" s="159">
        <v>0</v>
      </c>
      <c r="J2769" s="158">
        <v>5.55</v>
      </c>
      <c r="K2769" s="157" t="s">
        <v>411</v>
      </c>
    </row>
    <row r="2770" spans="1:11" s="58" customFormat="1" ht="14.85" customHeight="1" x14ac:dyDescent="0.15">
      <c r="A2770" s="154">
        <v>57449</v>
      </c>
      <c r="B2770" s="155">
        <v>57449</v>
      </c>
      <c r="C2770" s="154">
        <v>160</v>
      </c>
      <c r="D2770" s="156" t="s">
        <v>388</v>
      </c>
      <c r="E2770" s="157" t="s">
        <v>412</v>
      </c>
      <c r="F2770" s="157" t="s">
        <v>416</v>
      </c>
      <c r="G2770" s="158">
        <v>24.805969999999999</v>
      </c>
      <c r="H2770" s="159">
        <v>-1</v>
      </c>
      <c r="I2770" s="159">
        <v>0</v>
      </c>
      <c r="J2770" s="158">
        <v>27.349509999999999</v>
      </c>
      <c r="K2770" s="157" t="s">
        <v>408</v>
      </c>
    </row>
    <row r="2771" spans="1:11" s="58" customFormat="1" ht="14.85" customHeight="1" x14ac:dyDescent="0.15">
      <c r="A2771" s="154">
        <v>57449</v>
      </c>
      <c r="B2771" s="155">
        <v>57449</v>
      </c>
      <c r="C2771" s="154">
        <v>160</v>
      </c>
      <c r="D2771" s="156" t="s">
        <v>388</v>
      </c>
      <c r="E2771" s="157" t="s">
        <v>417</v>
      </c>
      <c r="F2771" s="157" t="s">
        <v>418</v>
      </c>
      <c r="G2771" s="158">
        <v>15.679</v>
      </c>
      <c r="H2771" s="159">
        <v>1</v>
      </c>
      <c r="I2771" s="159">
        <v>1</v>
      </c>
      <c r="J2771" s="158">
        <v>16.029</v>
      </c>
      <c r="K2771" s="157" t="s">
        <v>411</v>
      </c>
    </row>
    <row r="2772" spans="1:11" s="58" customFormat="1" ht="14.85" customHeight="1" x14ac:dyDescent="0.15">
      <c r="A2772" s="154">
        <v>57449</v>
      </c>
      <c r="B2772" s="155">
        <v>57449</v>
      </c>
      <c r="C2772" s="154">
        <v>160</v>
      </c>
      <c r="D2772" s="156" t="s">
        <v>388</v>
      </c>
      <c r="E2772" s="157" t="s">
        <v>417</v>
      </c>
      <c r="F2772" s="157" t="s">
        <v>418</v>
      </c>
      <c r="G2772" s="158">
        <v>-9.1738599999999995</v>
      </c>
      <c r="H2772" s="159">
        <v>0</v>
      </c>
      <c r="I2772" s="159">
        <v>1</v>
      </c>
      <c r="J2772" s="158">
        <v>23.119039999999998</v>
      </c>
      <c r="K2772" s="157" t="s">
        <v>408</v>
      </c>
    </row>
    <row r="2773" spans="1:11" s="58" customFormat="1" ht="14.85" customHeight="1" x14ac:dyDescent="0.15">
      <c r="A2773" s="154">
        <v>57449</v>
      </c>
      <c r="B2773" s="155">
        <v>57449</v>
      </c>
      <c r="C2773" s="154">
        <v>160</v>
      </c>
      <c r="D2773" s="156" t="s">
        <v>388</v>
      </c>
      <c r="E2773" s="157" t="s">
        <v>417</v>
      </c>
      <c r="F2773" s="157" t="s">
        <v>407</v>
      </c>
      <c r="G2773" s="158">
        <v>3.4882</v>
      </c>
      <c r="H2773" s="159">
        <v>0</v>
      </c>
      <c r="I2773" s="159">
        <v>0</v>
      </c>
      <c r="J2773" s="158">
        <v>3.7313000000000001</v>
      </c>
      <c r="K2773" s="157" t="s">
        <v>411</v>
      </c>
    </row>
    <row r="2774" spans="1:11" s="58" customFormat="1" ht="14.85" customHeight="1" x14ac:dyDescent="0.15">
      <c r="A2774" s="154">
        <v>57449</v>
      </c>
      <c r="B2774" s="155">
        <v>57449</v>
      </c>
      <c r="C2774" s="154">
        <v>160</v>
      </c>
      <c r="D2774" s="156" t="s">
        <v>388</v>
      </c>
      <c r="E2774" s="157" t="s">
        <v>417</v>
      </c>
      <c r="F2774" s="157" t="s">
        <v>407</v>
      </c>
      <c r="G2774" s="158">
        <v>0.80264999999999997</v>
      </c>
      <c r="H2774" s="159">
        <v>0</v>
      </c>
      <c r="I2774" s="159">
        <v>0</v>
      </c>
      <c r="J2774" s="158">
        <v>1.7086399999999999</v>
      </c>
      <c r="K2774" s="157" t="s">
        <v>408</v>
      </c>
    </row>
    <row r="2775" spans="1:11" s="58" customFormat="1" ht="14.85" customHeight="1" x14ac:dyDescent="0.15">
      <c r="A2775" s="154">
        <v>57449</v>
      </c>
      <c r="B2775" s="155">
        <v>57449</v>
      </c>
      <c r="C2775" s="154">
        <v>160</v>
      </c>
      <c r="D2775" s="156" t="s">
        <v>388</v>
      </c>
      <c r="E2775" s="157" t="s">
        <v>419</v>
      </c>
      <c r="F2775" s="157" t="s">
        <v>414</v>
      </c>
      <c r="G2775" s="158">
        <v>1.6408100000000001</v>
      </c>
      <c r="H2775" s="159">
        <v>-1</v>
      </c>
      <c r="I2775" s="159">
        <v>0</v>
      </c>
      <c r="J2775" s="158">
        <v>93.096190000000007</v>
      </c>
      <c r="K2775" s="157" t="s">
        <v>411</v>
      </c>
    </row>
    <row r="2776" spans="1:11" s="58" customFormat="1" ht="14.85" customHeight="1" x14ac:dyDescent="0.15">
      <c r="A2776" s="154">
        <v>57449</v>
      </c>
      <c r="B2776" s="155">
        <v>57449</v>
      </c>
      <c r="C2776" s="154">
        <v>160</v>
      </c>
      <c r="D2776" s="156" t="s">
        <v>388</v>
      </c>
      <c r="E2776" s="157" t="s">
        <v>419</v>
      </c>
      <c r="F2776" s="157" t="s">
        <v>414</v>
      </c>
      <c r="G2776" s="158">
        <v>7.3379399999999997</v>
      </c>
      <c r="H2776" s="159">
        <v>0</v>
      </c>
      <c r="I2776" s="159">
        <v>0</v>
      </c>
      <c r="J2776" s="158">
        <v>175.32677000000001</v>
      </c>
      <c r="K2776" s="157" t="s">
        <v>408</v>
      </c>
    </row>
    <row r="2777" spans="1:11" s="58" customFormat="1" ht="14.85" customHeight="1" x14ac:dyDescent="0.15">
      <c r="A2777" s="154">
        <v>57453</v>
      </c>
      <c r="B2777" s="155">
        <v>57453</v>
      </c>
      <c r="C2777" s="154">
        <v>160</v>
      </c>
      <c r="D2777" s="156" t="s">
        <v>388</v>
      </c>
      <c r="E2777" s="157" t="s">
        <v>412</v>
      </c>
      <c r="F2777" s="157" t="s">
        <v>407</v>
      </c>
      <c r="G2777" s="158">
        <v>-165.02829</v>
      </c>
      <c r="H2777" s="159">
        <v>-6</v>
      </c>
      <c r="I2777" s="159">
        <v>0</v>
      </c>
      <c r="J2777" s="158">
        <v>13.2319</v>
      </c>
      <c r="K2777" s="157" t="s">
        <v>411</v>
      </c>
    </row>
    <row r="2778" spans="1:11" s="58" customFormat="1" ht="14.85" customHeight="1" x14ac:dyDescent="0.15">
      <c r="A2778" s="154">
        <v>57453</v>
      </c>
      <c r="B2778" s="155">
        <v>57453</v>
      </c>
      <c r="C2778" s="154">
        <v>160</v>
      </c>
      <c r="D2778" s="156" t="s">
        <v>388</v>
      </c>
      <c r="E2778" s="157" t="s">
        <v>412</v>
      </c>
      <c r="F2778" s="157" t="s">
        <v>407</v>
      </c>
      <c r="G2778" s="158">
        <v>0.82878000000000096</v>
      </c>
      <c r="H2778" s="159">
        <v>-4</v>
      </c>
      <c r="I2778" s="159">
        <v>3</v>
      </c>
      <c r="J2778" s="158">
        <v>41.439900000000002</v>
      </c>
      <c r="K2778" s="157" t="s">
        <v>408</v>
      </c>
    </row>
    <row r="2779" spans="1:11" s="58" customFormat="1" ht="14.85" customHeight="1" x14ac:dyDescent="0.15">
      <c r="A2779" s="154">
        <v>57453</v>
      </c>
      <c r="B2779" s="155">
        <v>57453</v>
      </c>
      <c r="C2779" s="154">
        <v>160</v>
      </c>
      <c r="D2779" s="156" t="s">
        <v>388</v>
      </c>
      <c r="E2779" s="157" t="s">
        <v>412</v>
      </c>
      <c r="F2779" s="157" t="s">
        <v>413</v>
      </c>
      <c r="G2779" s="158">
        <v>213.21027000000001</v>
      </c>
      <c r="H2779" s="159">
        <v>10</v>
      </c>
      <c r="I2779" s="159">
        <v>13</v>
      </c>
      <c r="J2779" s="158">
        <v>830.14460999999994</v>
      </c>
      <c r="K2779" s="157" t="s">
        <v>408</v>
      </c>
    </row>
    <row r="2780" spans="1:11" s="58" customFormat="1" ht="14.85" customHeight="1" x14ac:dyDescent="0.15">
      <c r="A2780" s="154">
        <v>57453</v>
      </c>
      <c r="B2780" s="155">
        <v>57453</v>
      </c>
      <c r="C2780" s="154">
        <v>160</v>
      </c>
      <c r="D2780" s="156" t="s">
        <v>388</v>
      </c>
      <c r="E2780" s="157" t="s">
        <v>412</v>
      </c>
      <c r="F2780" s="157" t="s">
        <v>414</v>
      </c>
      <c r="G2780" s="158">
        <v>-14.60811</v>
      </c>
      <c r="H2780" s="159">
        <v>-2</v>
      </c>
      <c r="I2780" s="159">
        <v>5</v>
      </c>
      <c r="J2780" s="158">
        <v>184.30363</v>
      </c>
      <c r="K2780" s="157" t="s">
        <v>411</v>
      </c>
    </row>
    <row r="2781" spans="1:11" s="58" customFormat="1" ht="14.85" customHeight="1" x14ac:dyDescent="0.15">
      <c r="A2781" s="154">
        <v>57453</v>
      </c>
      <c r="B2781" s="155">
        <v>57453</v>
      </c>
      <c r="C2781" s="154">
        <v>160</v>
      </c>
      <c r="D2781" s="156" t="s">
        <v>388</v>
      </c>
      <c r="E2781" s="157" t="s">
        <v>412</v>
      </c>
      <c r="F2781" s="157" t="s">
        <v>414</v>
      </c>
      <c r="G2781" s="158">
        <v>178.74763999999999</v>
      </c>
      <c r="H2781" s="159">
        <v>-2</v>
      </c>
      <c r="I2781" s="159">
        <v>8</v>
      </c>
      <c r="J2781" s="158">
        <v>601.82039999999995</v>
      </c>
      <c r="K2781" s="157" t="s">
        <v>408</v>
      </c>
    </row>
    <row r="2782" spans="1:11" s="58" customFormat="1" ht="14.85" customHeight="1" x14ac:dyDescent="0.15">
      <c r="A2782" s="154">
        <v>57453</v>
      </c>
      <c r="B2782" s="155">
        <v>57453</v>
      </c>
      <c r="C2782" s="154">
        <v>160</v>
      </c>
      <c r="D2782" s="156" t="s">
        <v>388</v>
      </c>
      <c r="E2782" s="157" t="s">
        <v>412</v>
      </c>
      <c r="F2782" s="157" t="s">
        <v>415</v>
      </c>
      <c r="G2782" s="158">
        <v>22.26</v>
      </c>
      <c r="H2782" s="159">
        <v>0</v>
      </c>
      <c r="I2782" s="159">
        <v>0</v>
      </c>
      <c r="J2782" s="158">
        <v>22.38</v>
      </c>
      <c r="K2782" s="157" t="s">
        <v>411</v>
      </c>
    </row>
    <row r="2783" spans="1:11" s="58" customFormat="1" ht="14.85" customHeight="1" x14ac:dyDescent="0.15">
      <c r="A2783" s="154">
        <v>57453</v>
      </c>
      <c r="B2783" s="155">
        <v>57453</v>
      </c>
      <c r="C2783" s="154">
        <v>160</v>
      </c>
      <c r="D2783" s="156" t="s">
        <v>388</v>
      </c>
      <c r="E2783" s="157" t="s">
        <v>412</v>
      </c>
      <c r="F2783" s="157" t="s">
        <v>415</v>
      </c>
      <c r="G2783" s="158">
        <v>43.12</v>
      </c>
      <c r="H2783" s="159">
        <v>0</v>
      </c>
      <c r="I2783" s="159">
        <v>0</v>
      </c>
      <c r="J2783" s="158">
        <v>43.54</v>
      </c>
      <c r="K2783" s="157" t="s">
        <v>408</v>
      </c>
    </row>
    <row r="2784" spans="1:11" s="58" customFormat="1" ht="14.85" customHeight="1" x14ac:dyDescent="0.15">
      <c r="A2784" s="154">
        <v>57453</v>
      </c>
      <c r="B2784" s="155">
        <v>57453</v>
      </c>
      <c r="C2784" s="154">
        <v>160</v>
      </c>
      <c r="D2784" s="156" t="s">
        <v>388</v>
      </c>
      <c r="E2784" s="157" t="s">
        <v>412</v>
      </c>
      <c r="F2784" s="157" t="s">
        <v>416</v>
      </c>
      <c r="G2784" s="158">
        <v>52.515599999999999</v>
      </c>
      <c r="H2784" s="159">
        <v>-3</v>
      </c>
      <c r="I2784" s="159">
        <v>1</v>
      </c>
      <c r="J2784" s="158">
        <v>133.23909</v>
      </c>
      <c r="K2784" s="157" t="s">
        <v>411</v>
      </c>
    </row>
    <row r="2785" spans="1:11" s="58" customFormat="1" ht="14.85" customHeight="1" x14ac:dyDescent="0.15">
      <c r="A2785" s="154">
        <v>57453</v>
      </c>
      <c r="B2785" s="155">
        <v>57453</v>
      </c>
      <c r="C2785" s="154">
        <v>160</v>
      </c>
      <c r="D2785" s="156" t="s">
        <v>388</v>
      </c>
      <c r="E2785" s="157" t="s">
        <v>412</v>
      </c>
      <c r="F2785" s="157" t="s">
        <v>416</v>
      </c>
      <c r="G2785" s="158">
        <v>1.02051</v>
      </c>
      <c r="H2785" s="159">
        <v>-1</v>
      </c>
      <c r="I2785" s="159">
        <v>0</v>
      </c>
      <c r="J2785" s="158">
        <v>13.942729999999999</v>
      </c>
      <c r="K2785" s="157" t="s">
        <v>408</v>
      </c>
    </row>
    <row r="2786" spans="1:11" s="58" customFormat="1" ht="14.85" customHeight="1" x14ac:dyDescent="0.15">
      <c r="A2786" s="154">
        <v>57453</v>
      </c>
      <c r="B2786" s="155">
        <v>57453</v>
      </c>
      <c r="C2786" s="154">
        <v>160</v>
      </c>
      <c r="D2786" s="156" t="s">
        <v>388</v>
      </c>
      <c r="E2786" s="157" t="s">
        <v>417</v>
      </c>
      <c r="F2786" s="157" t="s">
        <v>418</v>
      </c>
      <c r="G2786" s="158">
        <v>273.02820000000003</v>
      </c>
      <c r="H2786" s="159">
        <v>2</v>
      </c>
      <c r="I2786" s="159">
        <v>5</v>
      </c>
      <c r="J2786" s="158">
        <v>395.91021000000001</v>
      </c>
      <c r="K2786" s="157" t="s">
        <v>411</v>
      </c>
    </row>
    <row r="2787" spans="1:11" s="58" customFormat="1" ht="14.85" customHeight="1" x14ac:dyDescent="0.15">
      <c r="A2787" s="154">
        <v>57453</v>
      </c>
      <c r="B2787" s="155">
        <v>57453</v>
      </c>
      <c r="C2787" s="154">
        <v>160</v>
      </c>
      <c r="D2787" s="156" t="s">
        <v>388</v>
      </c>
      <c r="E2787" s="157" t="s">
        <v>417</v>
      </c>
      <c r="F2787" s="157" t="s">
        <v>418</v>
      </c>
      <c r="G2787" s="158">
        <v>56.13</v>
      </c>
      <c r="H2787" s="159">
        <v>2</v>
      </c>
      <c r="I2787" s="159">
        <v>2</v>
      </c>
      <c r="J2787" s="158">
        <v>60.93</v>
      </c>
      <c r="K2787" s="157" t="s">
        <v>408</v>
      </c>
    </row>
    <row r="2788" spans="1:11" s="58" customFormat="1" ht="14.85" customHeight="1" x14ac:dyDescent="0.15">
      <c r="A2788" s="154">
        <v>57453</v>
      </c>
      <c r="B2788" s="155">
        <v>57453</v>
      </c>
      <c r="C2788" s="154">
        <v>160</v>
      </c>
      <c r="D2788" s="156" t="s">
        <v>388</v>
      </c>
      <c r="E2788" s="157" t="s">
        <v>417</v>
      </c>
      <c r="F2788" s="157" t="s">
        <v>407</v>
      </c>
      <c r="G2788" s="158">
        <v>11.552390000000001</v>
      </c>
      <c r="H2788" s="159">
        <v>-2</v>
      </c>
      <c r="I2788" s="159">
        <v>0</v>
      </c>
      <c r="J2788" s="158">
        <v>65.057339999999996</v>
      </c>
      <c r="K2788" s="157" t="s">
        <v>411</v>
      </c>
    </row>
    <row r="2789" spans="1:11" s="58" customFormat="1" ht="14.85" customHeight="1" x14ac:dyDescent="0.15">
      <c r="A2789" s="154">
        <v>57453</v>
      </c>
      <c r="B2789" s="155">
        <v>57453</v>
      </c>
      <c r="C2789" s="154">
        <v>160</v>
      </c>
      <c r="D2789" s="156" t="s">
        <v>388</v>
      </c>
      <c r="E2789" s="157" t="s">
        <v>417</v>
      </c>
      <c r="F2789" s="157" t="s">
        <v>407</v>
      </c>
      <c r="G2789" s="158">
        <v>-76.854690000000005</v>
      </c>
      <c r="H2789" s="159">
        <v>-3</v>
      </c>
      <c r="I2789" s="159">
        <v>0</v>
      </c>
      <c r="J2789" s="158">
        <v>29.32348</v>
      </c>
      <c r="K2789" s="157" t="s">
        <v>408</v>
      </c>
    </row>
    <row r="2790" spans="1:11" s="58" customFormat="1" ht="14.85" customHeight="1" x14ac:dyDescent="0.15">
      <c r="A2790" s="154">
        <v>57453</v>
      </c>
      <c r="B2790" s="155">
        <v>57453</v>
      </c>
      <c r="C2790" s="154">
        <v>160</v>
      </c>
      <c r="D2790" s="156" t="s">
        <v>388</v>
      </c>
      <c r="E2790" s="157" t="s">
        <v>419</v>
      </c>
      <c r="F2790" s="157" t="s">
        <v>414</v>
      </c>
      <c r="G2790" s="158">
        <v>141.82622000000001</v>
      </c>
      <c r="H2790" s="159">
        <v>-2</v>
      </c>
      <c r="I2790" s="159">
        <v>1</v>
      </c>
      <c r="J2790" s="158">
        <v>527.15108999999995</v>
      </c>
      <c r="K2790" s="157" t="s">
        <v>411</v>
      </c>
    </row>
    <row r="2791" spans="1:11" s="58" customFormat="1" ht="14.85" customHeight="1" x14ac:dyDescent="0.15">
      <c r="A2791" s="154">
        <v>57453</v>
      </c>
      <c r="B2791" s="155">
        <v>57453</v>
      </c>
      <c r="C2791" s="154">
        <v>160</v>
      </c>
      <c r="D2791" s="156" t="s">
        <v>388</v>
      </c>
      <c r="E2791" s="157" t="s">
        <v>419</v>
      </c>
      <c r="F2791" s="157" t="s">
        <v>414</v>
      </c>
      <c r="G2791" s="158">
        <v>-10.58356</v>
      </c>
      <c r="H2791" s="159">
        <v>0</v>
      </c>
      <c r="I2791" s="159">
        <v>2</v>
      </c>
      <c r="J2791" s="158">
        <v>251.72728000000001</v>
      </c>
      <c r="K2791" s="157" t="s">
        <v>408</v>
      </c>
    </row>
    <row r="2792" spans="1:11" s="58" customFormat="1" ht="14.85" customHeight="1" x14ac:dyDescent="0.15">
      <c r="A2792" s="154">
        <v>57543</v>
      </c>
      <c r="B2792" s="155">
        <v>57543</v>
      </c>
      <c r="C2792" s="154">
        <v>160</v>
      </c>
      <c r="D2792" s="156" t="s">
        <v>388</v>
      </c>
      <c r="E2792" s="157" t="s">
        <v>412</v>
      </c>
      <c r="F2792" s="157" t="s">
        <v>407</v>
      </c>
      <c r="G2792" s="158">
        <v>-1.08762</v>
      </c>
      <c r="H2792" s="159">
        <v>0</v>
      </c>
      <c r="I2792" s="159">
        <v>0</v>
      </c>
      <c r="J2792" s="158">
        <v>0</v>
      </c>
      <c r="K2792" s="157" t="s">
        <v>411</v>
      </c>
    </row>
    <row r="2793" spans="1:11" s="58" customFormat="1" ht="14.85" customHeight="1" x14ac:dyDescent="0.15">
      <c r="A2793" s="154">
        <v>57543</v>
      </c>
      <c r="B2793" s="155">
        <v>57543</v>
      </c>
      <c r="C2793" s="154">
        <v>160</v>
      </c>
      <c r="D2793" s="156" t="s">
        <v>388</v>
      </c>
      <c r="E2793" s="157" t="s">
        <v>412</v>
      </c>
      <c r="F2793" s="157" t="s">
        <v>407</v>
      </c>
      <c r="G2793" s="158">
        <v>14.38359</v>
      </c>
      <c r="H2793" s="159">
        <v>-1</v>
      </c>
      <c r="I2793" s="159">
        <v>0</v>
      </c>
      <c r="J2793" s="158">
        <v>30.07976</v>
      </c>
      <c r="K2793" s="157" t="s">
        <v>408</v>
      </c>
    </row>
    <row r="2794" spans="1:11" s="58" customFormat="1" ht="14.85" customHeight="1" x14ac:dyDescent="0.15">
      <c r="A2794" s="154">
        <v>57543</v>
      </c>
      <c r="B2794" s="155">
        <v>57543</v>
      </c>
      <c r="C2794" s="154">
        <v>160</v>
      </c>
      <c r="D2794" s="156" t="s">
        <v>388</v>
      </c>
      <c r="E2794" s="157" t="s">
        <v>412</v>
      </c>
      <c r="F2794" s="157" t="s">
        <v>413</v>
      </c>
      <c r="G2794" s="158">
        <v>12.000769999999999</v>
      </c>
      <c r="H2794" s="159">
        <v>1</v>
      </c>
      <c r="I2794" s="159">
        <v>1</v>
      </c>
      <c r="J2794" s="158">
        <v>222.64195000000001</v>
      </c>
      <c r="K2794" s="157" t="s">
        <v>408</v>
      </c>
    </row>
    <row r="2795" spans="1:11" s="58" customFormat="1" ht="14.85" customHeight="1" x14ac:dyDescent="0.15">
      <c r="A2795" s="154">
        <v>57543</v>
      </c>
      <c r="B2795" s="155">
        <v>57543</v>
      </c>
      <c r="C2795" s="154">
        <v>160</v>
      </c>
      <c r="D2795" s="156" t="s">
        <v>388</v>
      </c>
      <c r="E2795" s="157" t="s">
        <v>412</v>
      </c>
      <c r="F2795" s="157" t="s">
        <v>414</v>
      </c>
      <c r="G2795" s="158">
        <v>126.26326</v>
      </c>
      <c r="H2795" s="159">
        <v>-3</v>
      </c>
      <c r="I2795" s="159">
        <v>2</v>
      </c>
      <c r="J2795" s="158">
        <v>253.95504</v>
      </c>
      <c r="K2795" s="157" t="s">
        <v>411</v>
      </c>
    </row>
    <row r="2796" spans="1:11" s="58" customFormat="1" ht="14.85" customHeight="1" x14ac:dyDescent="0.15">
      <c r="A2796" s="154">
        <v>57543</v>
      </c>
      <c r="B2796" s="155">
        <v>57543</v>
      </c>
      <c r="C2796" s="154">
        <v>160</v>
      </c>
      <c r="D2796" s="156" t="s">
        <v>388</v>
      </c>
      <c r="E2796" s="157" t="s">
        <v>412</v>
      </c>
      <c r="F2796" s="157" t="s">
        <v>414</v>
      </c>
      <c r="G2796" s="158">
        <v>-58.775309999999998</v>
      </c>
      <c r="H2796" s="159">
        <v>-3</v>
      </c>
      <c r="I2796" s="159">
        <v>1</v>
      </c>
      <c r="J2796" s="158">
        <v>36.394550000000002</v>
      </c>
      <c r="K2796" s="157" t="s">
        <v>408</v>
      </c>
    </row>
    <row r="2797" spans="1:11" s="58" customFormat="1" ht="14.85" customHeight="1" x14ac:dyDescent="0.15">
      <c r="A2797" s="154">
        <v>57543</v>
      </c>
      <c r="B2797" s="155">
        <v>57543</v>
      </c>
      <c r="C2797" s="154">
        <v>160</v>
      </c>
      <c r="D2797" s="156" t="s">
        <v>388</v>
      </c>
      <c r="E2797" s="157" t="s">
        <v>412</v>
      </c>
      <c r="F2797" s="157" t="s">
        <v>415</v>
      </c>
      <c r="G2797" s="158">
        <v>0.08</v>
      </c>
      <c r="H2797" s="159">
        <v>0</v>
      </c>
      <c r="I2797" s="159">
        <v>0</v>
      </c>
      <c r="J2797" s="158">
        <v>0.1</v>
      </c>
      <c r="K2797" s="157" t="s">
        <v>408</v>
      </c>
    </row>
    <row r="2798" spans="1:11" s="58" customFormat="1" ht="14.85" customHeight="1" x14ac:dyDescent="0.15">
      <c r="A2798" s="154">
        <v>57543</v>
      </c>
      <c r="B2798" s="155">
        <v>57543</v>
      </c>
      <c r="C2798" s="154">
        <v>160</v>
      </c>
      <c r="D2798" s="156" t="s">
        <v>388</v>
      </c>
      <c r="E2798" s="157" t="s">
        <v>412</v>
      </c>
      <c r="F2798" s="157" t="s">
        <v>416</v>
      </c>
      <c r="G2798" s="158">
        <v>21.610489999999999</v>
      </c>
      <c r="H2798" s="159">
        <v>-1</v>
      </c>
      <c r="I2798" s="159">
        <v>0</v>
      </c>
      <c r="J2798" s="158">
        <v>25.34395</v>
      </c>
      <c r="K2798" s="157" t="s">
        <v>411</v>
      </c>
    </row>
    <row r="2799" spans="1:11" s="58" customFormat="1" ht="14.85" customHeight="1" x14ac:dyDescent="0.15">
      <c r="A2799" s="154">
        <v>57543</v>
      </c>
      <c r="B2799" s="155">
        <v>57543</v>
      </c>
      <c r="C2799" s="154">
        <v>160</v>
      </c>
      <c r="D2799" s="156" t="s">
        <v>388</v>
      </c>
      <c r="E2799" s="157" t="s">
        <v>412</v>
      </c>
      <c r="F2799" s="157" t="s">
        <v>416</v>
      </c>
      <c r="G2799" s="158">
        <v>-47.382190000000001</v>
      </c>
      <c r="H2799" s="159">
        <v>-1</v>
      </c>
      <c r="I2799" s="159">
        <v>0</v>
      </c>
      <c r="J2799" s="158">
        <v>5.4176500000000001</v>
      </c>
      <c r="K2799" s="157" t="s">
        <v>408</v>
      </c>
    </row>
    <row r="2800" spans="1:11" s="58" customFormat="1" ht="14.85" customHeight="1" x14ac:dyDescent="0.15">
      <c r="A2800" s="154">
        <v>57543</v>
      </c>
      <c r="B2800" s="155">
        <v>57543</v>
      </c>
      <c r="C2800" s="154">
        <v>160</v>
      </c>
      <c r="D2800" s="156" t="s">
        <v>388</v>
      </c>
      <c r="E2800" s="157" t="s">
        <v>417</v>
      </c>
      <c r="F2800" s="157" t="s">
        <v>418</v>
      </c>
      <c r="G2800" s="158">
        <v>3</v>
      </c>
      <c r="H2800" s="159">
        <v>0</v>
      </c>
      <c r="I2800" s="159">
        <v>0</v>
      </c>
      <c r="J2800" s="158">
        <v>3</v>
      </c>
      <c r="K2800" s="157" t="s">
        <v>411</v>
      </c>
    </row>
    <row r="2801" spans="1:11" s="58" customFormat="1" ht="14.85" customHeight="1" x14ac:dyDescent="0.15">
      <c r="A2801" s="154">
        <v>57543</v>
      </c>
      <c r="B2801" s="155">
        <v>57543</v>
      </c>
      <c r="C2801" s="154">
        <v>160</v>
      </c>
      <c r="D2801" s="156" t="s">
        <v>388</v>
      </c>
      <c r="E2801" s="157" t="s">
        <v>417</v>
      </c>
      <c r="F2801" s="157" t="s">
        <v>418</v>
      </c>
      <c r="G2801" s="158">
        <v>1.2543299999999999</v>
      </c>
      <c r="H2801" s="159">
        <v>0</v>
      </c>
      <c r="I2801" s="159">
        <v>0</v>
      </c>
      <c r="J2801" s="158">
        <v>1.2543299999999999</v>
      </c>
      <c r="K2801" s="157" t="s">
        <v>408</v>
      </c>
    </row>
    <row r="2802" spans="1:11" s="58" customFormat="1" ht="14.85" customHeight="1" x14ac:dyDescent="0.15">
      <c r="A2802" s="154">
        <v>57543</v>
      </c>
      <c r="B2802" s="155">
        <v>57543</v>
      </c>
      <c r="C2802" s="154">
        <v>160</v>
      </c>
      <c r="D2802" s="156" t="s">
        <v>388</v>
      </c>
      <c r="E2802" s="157" t="s">
        <v>417</v>
      </c>
      <c r="F2802" s="157" t="s">
        <v>407</v>
      </c>
      <c r="G2802" s="158">
        <v>0.38090000000000002</v>
      </c>
      <c r="H2802" s="159">
        <v>0</v>
      </c>
      <c r="I2802" s="159">
        <v>0</v>
      </c>
      <c r="J2802" s="158">
        <v>0.41820000000000002</v>
      </c>
      <c r="K2802" s="157" t="s">
        <v>411</v>
      </c>
    </row>
    <row r="2803" spans="1:11" s="58" customFormat="1" ht="14.85" customHeight="1" x14ac:dyDescent="0.15">
      <c r="A2803" s="154">
        <v>57543</v>
      </c>
      <c r="B2803" s="155">
        <v>57543</v>
      </c>
      <c r="C2803" s="154">
        <v>160</v>
      </c>
      <c r="D2803" s="156" t="s">
        <v>388</v>
      </c>
      <c r="E2803" s="157" t="s">
        <v>417</v>
      </c>
      <c r="F2803" s="157" t="s">
        <v>407</v>
      </c>
      <c r="G2803" s="158">
        <v>1.18564</v>
      </c>
      <c r="H2803" s="159">
        <v>0</v>
      </c>
      <c r="I2803" s="159">
        <v>0</v>
      </c>
      <c r="J2803" s="158">
        <v>8.3741800000000008</v>
      </c>
      <c r="K2803" s="157" t="s">
        <v>408</v>
      </c>
    </row>
    <row r="2804" spans="1:11" s="58" customFormat="1" ht="14.85" customHeight="1" x14ac:dyDescent="0.15">
      <c r="A2804" s="154">
        <v>57543</v>
      </c>
      <c r="B2804" s="155">
        <v>57543</v>
      </c>
      <c r="C2804" s="154">
        <v>160</v>
      </c>
      <c r="D2804" s="156" t="s">
        <v>388</v>
      </c>
      <c r="E2804" s="157" t="s">
        <v>419</v>
      </c>
      <c r="F2804" s="157" t="s">
        <v>414</v>
      </c>
      <c r="G2804" s="158">
        <v>44.058869999999999</v>
      </c>
      <c r="H2804" s="159">
        <v>-1</v>
      </c>
      <c r="I2804" s="159">
        <v>0</v>
      </c>
      <c r="J2804" s="158">
        <v>111.04694000000001</v>
      </c>
      <c r="K2804" s="157" t="s">
        <v>411</v>
      </c>
    </row>
    <row r="2805" spans="1:11" s="58" customFormat="1" ht="14.85" customHeight="1" x14ac:dyDescent="0.15">
      <c r="A2805" s="154">
        <v>57543</v>
      </c>
      <c r="B2805" s="155">
        <v>57543</v>
      </c>
      <c r="C2805" s="154">
        <v>160</v>
      </c>
      <c r="D2805" s="156" t="s">
        <v>388</v>
      </c>
      <c r="E2805" s="157" t="s">
        <v>419</v>
      </c>
      <c r="F2805" s="157" t="s">
        <v>414</v>
      </c>
      <c r="G2805" s="158">
        <v>9.3997899999999994</v>
      </c>
      <c r="H2805" s="159">
        <v>-1</v>
      </c>
      <c r="I2805" s="159">
        <v>0</v>
      </c>
      <c r="J2805" s="158">
        <v>45.37462</v>
      </c>
      <c r="K2805" s="157" t="s">
        <v>408</v>
      </c>
    </row>
    <row r="2806" spans="1:11" s="58" customFormat="1" ht="14.85" customHeight="1" x14ac:dyDescent="0.15">
      <c r="A2806" s="154">
        <v>57574</v>
      </c>
      <c r="B2806" s="155">
        <v>57574</v>
      </c>
      <c r="C2806" s="154">
        <v>160</v>
      </c>
      <c r="D2806" s="156" t="s">
        <v>388</v>
      </c>
      <c r="E2806" s="157" t="s">
        <v>412</v>
      </c>
      <c r="F2806" s="157" t="s">
        <v>407</v>
      </c>
      <c r="G2806" s="158">
        <v>-15.86809</v>
      </c>
      <c r="H2806" s="159">
        <v>-2</v>
      </c>
      <c r="I2806" s="159">
        <v>1</v>
      </c>
      <c r="J2806" s="158">
        <v>2.4510000000000001E-2</v>
      </c>
      <c r="K2806" s="157" t="s">
        <v>411</v>
      </c>
    </row>
    <row r="2807" spans="1:11" s="58" customFormat="1" ht="14.85" customHeight="1" x14ac:dyDescent="0.15">
      <c r="A2807" s="154">
        <v>57574</v>
      </c>
      <c r="B2807" s="155">
        <v>57574</v>
      </c>
      <c r="C2807" s="154">
        <v>160</v>
      </c>
      <c r="D2807" s="156" t="s">
        <v>388</v>
      </c>
      <c r="E2807" s="157" t="s">
        <v>412</v>
      </c>
      <c r="F2807" s="157" t="s">
        <v>407</v>
      </c>
      <c r="G2807" s="158">
        <v>-24.668669999999999</v>
      </c>
      <c r="H2807" s="159">
        <v>-4</v>
      </c>
      <c r="I2807" s="159">
        <v>1</v>
      </c>
      <c r="J2807" s="158">
        <v>19.4115</v>
      </c>
      <c r="K2807" s="157" t="s">
        <v>408</v>
      </c>
    </row>
    <row r="2808" spans="1:11" s="58" customFormat="1" ht="14.85" customHeight="1" x14ac:dyDescent="0.15">
      <c r="A2808" s="154">
        <v>57574</v>
      </c>
      <c r="B2808" s="155">
        <v>57574</v>
      </c>
      <c r="C2808" s="154">
        <v>160</v>
      </c>
      <c r="D2808" s="156" t="s">
        <v>388</v>
      </c>
      <c r="E2808" s="157" t="s">
        <v>412</v>
      </c>
      <c r="F2808" s="157" t="s">
        <v>413</v>
      </c>
      <c r="G2808" s="158">
        <v>147.07222999999999</v>
      </c>
      <c r="H2808" s="159">
        <v>7</v>
      </c>
      <c r="I2808" s="159">
        <v>7</v>
      </c>
      <c r="J2808" s="158">
        <v>214.78202999999999</v>
      </c>
      <c r="K2808" s="157" t="s">
        <v>408</v>
      </c>
    </row>
    <row r="2809" spans="1:11" s="58" customFormat="1" ht="14.85" customHeight="1" x14ac:dyDescent="0.15">
      <c r="A2809" s="154">
        <v>57574</v>
      </c>
      <c r="B2809" s="155">
        <v>57574</v>
      </c>
      <c r="C2809" s="154">
        <v>160</v>
      </c>
      <c r="D2809" s="156" t="s">
        <v>388</v>
      </c>
      <c r="E2809" s="157" t="s">
        <v>412</v>
      </c>
      <c r="F2809" s="157" t="s">
        <v>414</v>
      </c>
      <c r="G2809" s="158">
        <v>-51.519649999999999</v>
      </c>
      <c r="H2809" s="159">
        <v>-8</v>
      </c>
      <c r="I2809" s="159">
        <v>2</v>
      </c>
      <c r="J2809" s="158">
        <v>45.040840000000003</v>
      </c>
      <c r="K2809" s="157" t="s">
        <v>411</v>
      </c>
    </row>
    <row r="2810" spans="1:11" s="58" customFormat="1" ht="14.85" customHeight="1" x14ac:dyDescent="0.15">
      <c r="A2810" s="154">
        <v>57574</v>
      </c>
      <c r="B2810" s="155">
        <v>57574</v>
      </c>
      <c r="C2810" s="154">
        <v>160</v>
      </c>
      <c r="D2810" s="156" t="s">
        <v>388</v>
      </c>
      <c r="E2810" s="157" t="s">
        <v>412</v>
      </c>
      <c r="F2810" s="157" t="s">
        <v>414</v>
      </c>
      <c r="G2810" s="158">
        <v>11.857250000000001</v>
      </c>
      <c r="H2810" s="159">
        <v>-3</v>
      </c>
      <c r="I2810" s="159">
        <v>0</v>
      </c>
      <c r="J2810" s="158">
        <v>195.11291</v>
      </c>
      <c r="K2810" s="157" t="s">
        <v>408</v>
      </c>
    </row>
    <row r="2811" spans="1:11" s="58" customFormat="1" ht="14.85" customHeight="1" x14ac:dyDescent="0.15">
      <c r="A2811" s="154">
        <v>57574</v>
      </c>
      <c r="B2811" s="155">
        <v>57574</v>
      </c>
      <c r="C2811" s="154">
        <v>160</v>
      </c>
      <c r="D2811" s="156" t="s">
        <v>388</v>
      </c>
      <c r="E2811" s="157" t="s">
        <v>412</v>
      </c>
      <c r="F2811" s="157" t="s">
        <v>415</v>
      </c>
      <c r="G2811" s="158">
        <v>0.7</v>
      </c>
      <c r="H2811" s="159">
        <v>0</v>
      </c>
      <c r="I2811" s="159">
        <v>0</v>
      </c>
      <c r="J2811" s="158">
        <v>1.1000000000000001</v>
      </c>
      <c r="K2811" s="157" t="s">
        <v>411</v>
      </c>
    </row>
    <row r="2812" spans="1:11" s="58" customFormat="1" ht="14.85" customHeight="1" x14ac:dyDescent="0.15">
      <c r="A2812" s="154">
        <v>57574</v>
      </c>
      <c r="B2812" s="155">
        <v>57574</v>
      </c>
      <c r="C2812" s="154">
        <v>160</v>
      </c>
      <c r="D2812" s="156" t="s">
        <v>388</v>
      </c>
      <c r="E2812" s="157" t="s">
        <v>412</v>
      </c>
      <c r="F2812" s="157" t="s">
        <v>415</v>
      </c>
      <c r="G2812" s="158">
        <v>3.06</v>
      </c>
      <c r="H2812" s="159">
        <v>0</v>
      </c>
      <c r="I2812" s="159">
        <v>0</v>
      </c>
      <c r="J2812" s="158">
        <v>8.1</v>
      </c>
      <c r="K2812" s="157" t="s">
        <v>408</v>
      </c>
    </row>
    <row r="2813" spans="1:11" s="58" customFormat="1" ht="14.85" customHeight="1" x14ac:dyDescent="0.15">
      <c r="A2813" s="154">
        <v>57574</v>
      </c>
      <c r="B2813" s="155">
        <v>57574</v>
      </c>
      <c r="C2813" s="154">
        <v>160</v>
      </c>
      <c r="D2813" s="156" t="s">
        <v>388</v>
      </c>
      <c r="E2813" s="157" t="s">
        <v>412</v>
      </c>
      <c r="F2813" s="157" t="s">
        <v>416</v>
      </c>
      <c r="G2813" s="158">
        <v>29.56851</v>
      </c>
      <c r="H2813" s="159">
        <v>-1</v>
      </c>
      <c r="I2813" s="159">
        <v>0</v>
      </c>
      <c r="J2813" s="158">
        <v>43.546320000000001</v>
      </c>
      <c r="K2813" s="157" t="s">
        <v>411</v>
      </c>
    </row>
    <row r="2814" spans="1:11" s="58" customFormat="1" ht="14.85" customHeight="1" x14ac:dyDescent="0.15">
      <c r="A2814" s="154">
        <v>57574</v>
      </c>
      <c r="B2814" s="155">
        <v>57574</v>
      </c>
      <c r="C2814" s="154">
        <v>160</v>
      </c>
      <c r="D2814" s="156" t="s">
        <v>388</v>
      </c>
      <c r="E2814" s="157" t="s">
        <v>412</v>
      </c>
      <c r="F2814" s="157" t="s">
        <v>416</v>
      </c>
      <c r="G2814" s="158">
        <v>-26.356359999999999</v>
      </c>
      <c r="H2814" s="159">
        <v>-2</v>
      </c>
      <c r="I2814" s="159">
        <v>0</v>
      </c>
      <c r="J2814" s="158">
        <v>6.6153500000000003</v>
      </c>
      <c r="K2814" s="157" t="s">
        <v>408</v>
      </c>
    </row>
    <row r="2815" spans="1:11" s="58" customFormat="1" ht="14.85" customHeight="1" x14ac:dyDescent="0.15">
      <c r="A2815" s="154">
        <v>57574</v>
      </c>
      <c r="B2815" s="155">
        <v>57574</v>
      </c>
      <c r="C2815" s="154">
        <v>160</v>
      </c>
      <c r="D2815" s="156" t="s">
        <v>388</v>
      </c>
      <c r="E2815" s="157" t="s">
        <v>417</v>
      </c>
      <c r="F2815" s="157" t="s">
        <v>418</v>
      </c>
      <c r="G2815" s="158">
        <v>139.32002</v>
      </c>
      <c r="H2815" s="159">
        <v>1</v>
      </c>
      <c r="I2815" s="159">
        <v>1</v>
      </c>
      <c r="J2815" s="158">
        <v>144.82002</v>
      </c>
      <c r="K2815" s="157" t="s">
        <v>411</v>
      </c>
    </row>
    <row r="2816" spans="1:11" s="58" customFormat="1" ht="14.85" customHeight="1" x14ac:dyDescent="0.15">
      <c r="A2816" s="154">
        <v>57574</v>
      </c>
      <c r="B2816" s="155">
        <v>57574</v>
      </c>
      <c r="C2816" s="154">
        <v>160</v>
      </c>
      <c r="D2816" s="156" t="s">
        <v>388</v>
      </c>
      <c r="E2816" s="157" t="s">
        <v>417</v>
      </c>
      <c r="F2816" s="157" t="s">
        <v>418</v>
      </c>
      <c r="G2816" s="158">
        <v>60.055050000000001</v>
      </c>
      <c r="H2816" s="159">
        <v>2</v>
      </c>
      <c r="I2816" s="159">
        <v>2</v>
      </c>
      <c r="J2816" s="158">
        <v>62.555050000000001</v>
      </c>
      <c r="K2816" s="157" t="s">
        <v>408</v>
      </c>
    </row>
    <row r="2817" spans="1:11" s="58" customFormat="1" ht="14.85" customHeight="1" x14ac:dyDescent="0.15">
      <c r="A2817" s="154">
        <v>57574</v>
      </c>
      <c r="B2817" s="155">
        <v>57574</v>
      </c>
      <c r="C2817" s="154">
        <v>160</v>
      </c>
      <c r="D2817" s="156" t="s">
        <v>388</v>
      </c>
      <c r="E2817" s="157" t="s">
        <v>417</v>
      </c>
      <c r="F2817" s="157" t="s">
        <v>407</v>
      </c>
      <c r="G2817" s="158">
        <v>32.346690000000002</v>
      </c>
      <c r="H2817" s="159">
        <v>-1</v>
      </c>
      <c r="I2817" s="159">
        <v>0</v>
      </c>
      <c r="J2817" s="158">
        <v>63.732970000000002</v>
      </c>
      <c r="K2817" s="157" t="s">
        <v>411</v>
      </c>
    </row>
    <row r="2818" spans="1:11" s="58" customFormat="1" ht="14.85" customHeight="1" x14ac:dyDescent="0.15">
      <c r="A2818" s="154">
        <v>57574</v>
      </c>
      <c r="B2818" s="155">
        <v>57574</v>
      </c>
      <c r="C2818" s="154">
        <v>160</v>
      </c>
      <c r="D2818" s="156" t="s">
        <v>388</v>
      </c>
      <c r="E2818" s="157" t="s">
        <v>417</v>
      </c>
      <c r="F2818" s="157" t="s">
        <v>407</v>
      </c>
      <c r="G2818" s="158">
        <v>-0.90473999999999999</v>
      </c>
      <c r="H2818" s="159">
        <v>-1</v>
      </c>
      <c r="I2818" s="159">
        <v>0</v>
      </c>
      <c r="J2818" s="158">
        <v>9.1489899999999995</v>
      </c>
      <c r="K2818" s="157" t="s">
        <v>408</v>
      </c>
    </row>
    <row r="2819" spans="1:11" s="58" customFormat="1" ht="14.85" customHeight="1" x14ac:dyDescent="0.15">
      <c r="A2819" s="154">
        <v>57574</v>
      </c>
      <c r="B2819" s="155">
        <v>57574</v>
      </c>
      <c r="C2819" s="154">
        <v>160</v>
      </c>
      <c r="D2819" s="156" t="s">
        <v>388</v>
      </c>
      <c r="E2819" s="157" t="s">
        <v>419</v>
      </c>
      <c r="F2819" s="157" t="s">
        <v>414</v>
      </c>
      <c r="G2819" s="158">
        <v>-102.83291</v>
      </c>
      <c r="H2819" s="159">
        <v>-1</v>
      </c>
      <c r="I2819" s="159">
        <v>0</v>
      </c>
      <c r="J2819" s="158">
        <v>173.32783000000001</v>
      </c>
      <c r="K2819" s="157" t="s">
        <v>411</v>
      </c>
    </row>
    <row r="2820" spans="1:11" s="58" customFormat="1" ht="14.85" customHeight="1" x14ac:dyDescent="0.15">
      <c r="A2820" s="154">
        <v>57574</v>
      </c>
      <c r="B2820" s="155">
        <v>57574</v>
      </c>
      <c r="C2820" s="154">
        <v>160</v>
      </c>
      <c r="D2820" s="156" t="s">
        <v>388</v>
      </c>
      <c r="E2820" s="157" t="s">
        <v>419</v>
      </c>
      <c r="F2820" s="157" t="s">
        <v>414</v>
      </c>
      <c r="G2820" s="158">
        <v>-6.58162</v>
      </c>
      <c r="H2820" s="159">
        <v>0</v>
      </c>
      <c r="I2820" s="159">
        <v>0</v>
      </c>
      <c r="J2820" s="158">
        <v>157.04768999999999</v>
      </c>
      <c r="K2820" s="157" t="s">
        <v>408</v>
      </c>
    </row>
    <row r="2821" spans="1:11" s="58" customFormat="1" ht="14.85" customHeight="1" x14ac:dyDescent="0.15">
      <c r="A2821" s="154">
        <v>57583</v>
      </c>
      <c r="B2821" s="155">
        <v>57583</v>
      </c>
      <c r="C2821" s="154">
        <v>160</v>
      </c>
      <c r="D2821" s="156" t="s">
        <v>388</v>
      </c>
      <c r="E2821" s="157" t="s">
        <v>412</v>
      </c>
      <c r="F2821" s="157" t="s">
        <v>407</v>
      </c>
      <c r="G2821" s="158">
        <v>3.6983199999999998</v>
      </c>
      <c r="H2821" s="159">
        <v>1</v>
      </c>
      <c r="I2821" s="159">
        <v>2</v>
      </c>
      <c r="J2821" s="158">
        <v>16.447749999999999</v>
      </c>
      <c r="K2821" s="157" t="s">
        <v>411</v>
      </c>
    </row>
    <row r="2822" spans="1:11" s="58" customFormat="1" ht="14.85" customHeight="1" x14ac:dyDescent="0.15">
      <c r="A2822" s="154">
        <v>57583</v>
      </c>
      <c r="B2822" s="155">
        <v>57583</v>
      </c>
      <c r="C2822" s="154">
        <v>160</v>
      </c>
      <c r="D2822" s="156" t="s">
        <v>388</v>
      </c>
      <c r="E2822" s="157" t="s">
        <v>412</v>
      </c>
      <c r="F2822" s="157" t="s">
        <v>407</v>
      </c>
      <c r="G2822" s="158">
        <v>-10.6388</v>
      </c>
      <c r="H2822" s="159">
        <v>-2</v>
      </c>
      <c r="I2822" s="159">
        <v>4</v>
      </c>
      <c r="J2822" s="158">
        <v>19.495249999999999</v>
      </c>
      <c r="K2822" s="157" t="s">
        <v>408</v>
      </c>
    </row>
    <row r="2823" spans="1:11" s="58" customFormat="1" ht="14.85" customHeight="1" x14ac:dyDescent="0.15">
      <c r="A2823" s="154">
        <v>57583</v>
      </c>
      <c r="B2823" s="155">
        <v>57583</v>
      </c>
      <c r="C2823" s="154">
        <v>160</v>
      </c>
      <c r="D2823" s="156" t="s">
        <v>388</v>
      </c>
      <c r="E2823" s="157" t="s">
        <v>412</v>
      </c>
      <c r="F2823" s="157" t="s">
        <v>413</v>
      </c>
      <c r="G2823" s="158">
        <v>134.54265000000001</v>
      </c>
      <c r="H2823" s="159">
        <v>0</v>
      </c>
      <c r="I2823" s="159">
        <v>8</v>
      </c>
      <c r="J2823" s="158">
        <v>586.86135999999999</v>
      </c>
      <c r="K2823" s="157" t="s">
        <v>408</v>
      </c>
    </row>
    <row r="2824" spans="1:11" s="58" customFormat="1" ht="14.85" customHeight="1" x14ac:dyDescent="0.15">
      <c r="A2824" s="154">
        <v>57583</v>
      </c>
      <c r="B2824" s="155">
        <v>57583</v>
      </c>
      <c r="C2824" s="154">
        <v>160</v>
      </c>
      <c r="D2824" s="156" t="s">
        <v>388</v>
      </c>
      <c r="E2824" s="157" t="s">
        <v>412</v>
      </c>
      <c r="F2824" s="157" t="s">
        <v>414</v>
      </c>
      <c r="G2824" s="158">
        <v>-285.85086000000001</v>
      </c>
      <c r="H2824" s="159">
        <v>-13</v>
      </c>
      <c r="I2824" s="159">
        <v>8</v>
      </c>
      <c r="J2824" s="158">
        <v>223.41326000000001</v>
      </c>
      <c r="K2824" s="157" t="s">
        <v>411</v>
      </c>
    </row>
    <row r="2825" spans="1:11" s="58" customFormat="1" ht="14.85" customHeight="1" x14ac:dyDescent="0.15">
      <c r="A2825" s="154">
        <v>57583</v>
      </c>
      <c r="B2825" s="155">
        <v>57583</v>
      </c>
      <c r="C2825" s="154">
        <v>160</v>
      </c>
      <c r="D2825" s="156" t="s">
        <v>388</v>
      </c>
      <c r="E2825" s="157" t="s">
        <v>412</v>
      </c>
      <c r="F2825" s="157" t="s">
        <v>414</v>
      </c>
      <c r="G2825" s="158">
        <v>-65.095290000000006</v>
      </c>
      <c r="H2825" s="159">
        <v>-3</v>
      </c>
      <c r="I2825" s="159">
        <v>2</v>
      </c>
      <c r="J2825" s="158">
        <v>242.32522</v>
      </c>
      <c r="K2825" s="157" t="s">
        <v>408</v>
      </c>
    </row>
    <row r="2826" spans="1:11" s="58" customFormat="1" ht="14.85" customHeight="1" x14ac:dyDescent="0.15">
      <c r="A2826" s="154">
        <v>57583</v>
      </c>
      <c r="B2826" s="155">
        <v>57583</v>
      </c>
      <c r="C2826" s="154">
        <v>160</v>
      </c>
      <c r="D2826" s="156" t="s">
        <v>388</v>
      </c>
      <c r="E2826" s="157" t="s">
        <v>412</v>
      </c>
      <c r="F2826" s="157" t="s">
        <v>415</v>
      </c>
      <c r="G2826" s="158">
        <v>0.1</v>
      </c>
      <c r="H2826" s="159">
        <v>0</v>
      </c>
      <c r="I2826" s="159">
        <v>0</v>
      </c>
      <c r="J2826" s="158">
        <v>0.9</v>
      </c>
      <c r="K2826" s="157" t="s">
        <v>411</v>
      </c>
    </row>
    <row r="2827" spans="1:11" s="58" customFormat="1" ht="14.85" customHeight="1" x14ac:dyDescent="0.15">
      <c r="A2827" s="154">
        <v>57583</v>
      </c>
      <c r="B2827" s="155">
        <v>57583</v>
      </c>
      <c r="C2827" s="154">
        <v>160</v>
      </c>
      <c r="D2827" s="156" t="s">
        <v>388</v>
      </c>
      <c r="E2827" s="157" t="s">
        <v>412</v>
      </c>
      <c r="F2827" s="157" t="s">
        <v>415</v>
      </c>
      <c r="G2827" s="158">
        <v>100.06</v>
      </c>
      <c r="H2827" s="159">
        <v>0</v>
      </c>
      <c r="I2827" s="159">
        <v>0</v>
      </c>
      <c r="J2827" s="158">
        <v>100.62</v>
      </c>
      <c r="K2827" s="157" t="s">
        <v>408</v>
      </c>
    </row>
    <row r="2828" spans="1:11" s="58" customFormat="1" ht="14.85" customHeight="1" x14ac:dyDescent="0.15">
      <c r="A2828" s="154">
        <v>57583</v>
      </c>
      <c r="B2828" s="155">
        <v>57583</v>
      </c>
      <c r="C2828" s="154">
        <v>160</v>
      </c>
      <c r="D2828" s="156" t="s">
        <v>388</v>
      </c>
      <c r="E2828" s="157" t="s">
        <v>412</v>
      </c>
      <c r="F2828" s="157" t="s">
        <v>416</v>
      </c>
      <c r="G2828" s="158">
        <v>1.6006800000000001</v>
      </c>
      <c r="H2828" s="159">
        <v>-4</v>
      </c>
      <c r="I2828" s="159">
        <v>1</v>
      </c>
      <c r="J2828" s="158">
        <v>22.883600000000001</v>
      </c>
      <c r="K2828" s="157" t="s">
        <v>411</v>
      </c>
    </row>
    <row r="2829" spans="1:11" s="58" customFormat="1" ht="14.85" customHeight="1" x14ac:dyDescent="0.15">
      <c r="A2829" s="154">
        <v>57583</v>
      </c>
      <c r="B2829" s="155">
        <v>57583</v>
      </c>
      <c r="C2829" s="154">
        <v>160</v>
      </c>
      <c r="D2829" s="156" t="s">
        <v>388</v>
      </c>
      <c r="E2829" s="157" t="s">
        <v>412</v>
      </c>
      <c r="F2829" s="157" t="s">
        <v>416</v>
      </c>
      <c r="G2829" s="158">
        <v>32.774999999999999</v>
      </c>
      <c r="H2829" s="159">
        <v>0</v>
      </c>
      <c r="I2829" s="159">
        <v>0</v>
      </c>
      <c r="J2829" s="158">
        <v>32.774999999999999</v>
      </c>
      <c r="K2829" s="157" t="s">
        <v>408</v>
      </c>
    </row>
    <row r="2830" spans="1:11" s="58" customFormat="1" ht="14.85" customHeight="1" x14ac:dyDescent="0.15">
      <c r="A2830" s="154">
        <v>57583</v>
      </c>
      <c r="B2830" s="155">
        <v>57583</v>
      </c>
      <c r="C2830" s="154">
        <v>160</v>
      </c>
      <c r="D2830" s="156" t="s">
        <v>388</v>
      </c>
      <c r="E2830" s="157" t="s">
        <v>417</v>
      </c>
      <c r="F2830" s="157" t="s">
        <v>418</v>
      </c>
      <c r="G2830" s="158">
        <v>305.09258999999997</v>
      </c>
      <c r="H2830" s="159">
        <v>-1</v>
      </c>
      <c r="I2830" s="159">
        <v>0</v>
      </c>
      <c r="J2830" s="158">
        <v>312.47867000000002</v>
      </c>
      <c r="K2830" s="157" t="s">
        <v>411</v>
      </c>
    </row>
    <row r="2831" spans="1:11" s="58" customFormat="1" ht="14.85" customHeight="1" x14ac:dyDescent="0.15">
      <c r="A2831" s="154">
        <v>57583</v>
      </c>
      <c r="B2831" s="155">
        <v>57583</v>
      </c>
      <c r="C2831" s="154">
        <v>160</v>
      </c>
      <c r="D2831" s="156" t="s">
        <v>388</v>
      </c>
      <c r="E2831" s="157" t="s">
        <v>417</v>
      </c>
      <c r="F2831" s="157" t="s">
        <v>418</v>
      </c>
      <c r="G2831" s="158">
        <v>30.926829999999999</v>
      </c>
      <c r="H2831" s="159">
        <v>-1</v>
      </c>
      <c r="I2831" s="159">
        <v>1</v>
      </c>
      <c r="J2831" s="158">
        <v>152.17887999999999</v>
      </c>
      <c r="K2831" s="157" t="s">
        <v>408</v>
      </c>
    </row>
    <row r="2832" spans="1:11" s="58" customFormat="1" ht="14.85" customHeight="1" x14ac:dyDescent="0.15">
      <c r="A2832" s="154">
        <v>57583</v>
      </c>
      <c r="B2832" s="155">
        <v>57583</v>
      </c>
      <c r="C2832" s="154">
        <v>160</v>
      </c>
      <c r="D2832" s="156" t="s">
        <v>388</v>
      </c>
      <c r="E2832" s="157" t="s">
        <v>417</v>
      </c>
      <c r="F2832" s="157" t="s">
        <v>407</v>
      </c>
      <c r="G2832" s="158">
        <v>0.81896000000000002</v>
      </c>
      <c r="H2832" s="159">
        <v>-2</v>
      </c>
      <c r="I2832" s="159">
        <v>0</v>
      </c>
      <c r="J2832" s="158">
        <v>1.53837</v>
      </c>
      <c r="K2832" s="157" t="s">
        <v>411</v>
      </c>
    </row>
    <row r="2833" spans="1:11" s="58" customFormat="1" ht="14.85" customHeight="1" x14ac:dyDescent="0.15">
      <c r="A2833" s="154">
        <v>57583</v>
      </c>
      <c r="B2833" s="155">
        <v>57583</v>
      </c>
      <c r="C2833" s="154">
        <v>160</v>
      </c>
      <c r="D2833" s="156" t="s">
        <v>388</v>
      </c>
      <c r="E2833" s="157" t="s">
        <v>417</v>
      </c>
      <c r="F2833" s="157" t="s">
        <v>407</v>
      </c>
      <c r="G2833" s="158">
        <v>1.4570399999999999</v>
      </c>
      <c r="H2833" s="159">
        <v>-2</v>
      </c>
      <c r="I2833" s="159">
        <v>0</v>
      </c>
      <c r="J2833" s="158">
        <v>3.9535200000000001</v>
      </c>
      <c r="K2833" s="157" t="s">
        <v>408</v>
      </c>
    </row>
    <row r="2834" spans="1:11" s="58" customFormat="1" ht="14.85" customHeight="1" x14ac:dyDescent="0.15">
      <c r="A2834" s="154">
        <v>57583</v>
      </c>
      <c r="B2834" s="155">
        <v>57583</v>
      </c>
      <c r="C2834" s="154">
        <v>160</v>
      </c>
      <c r="D2834" s="156" t="s">
        <v>388</v>
      </c>
      <c r="E2834" s="157" t="s">
        <v>419</v>
      </c>
      <c r="F2834" s="157" t="s">
        <v>414</v>
      </c>
      <c r="G2834" s="158">
        <v>13.34905</v>
      </c>
      <c r="H2834" s="159">
        <v>-2</v>
      </c>
      <c r="I2834" s="159">
        <v>1</v>
      </c>
      <c r="J2834" s="158">
        <v>358.41271</v>
      </c>
      <c r="K2834" s="157" t="s">
        <v>411</v>
      </c>
    </row>
    <row r="2835" spans="1:11" s="58" customFormat="1" ht="14.85" customHeight="1" x14ac:dyDescent="0.15">
      <c r="A2835" s="154">
        <v>57583</v>
      </c>
      <c r="B2835" s="155">
        <v>57583</v>
      </c>
      <c r="C2835" s="154">
        <v>160</v>
      </c>
      <c r="D2835" s="156" t="s">
        <v>388</v>
      </c>
      <c r="E2835" s="157" t="s">
        <v>419</v>
      </c>
      <c r="F2835" s="157" t="s">
        <v>414</v>
      </c>
      <c r="G2835" s="158">
        <v>-15.738530000000001</v>
      </c>
      <c r="H2835" s="159">
        <v>-2</v>
      </c>
      <c r="I2835" s="159">
        <v>0</v>
      </c>
      <c r="J2835" s="158">
        <v>160.53479999999999</v>
      </c>
      <c r="K2835" s="157" t="s">
        <v>408</v>
      </c>
    </row>
    <row r="2836" spans="1:11" s="58" customFormat="1" ht="14.85" customHeight="1" x14ac:dyDescent="0.15">
      <c r="A2836" s="154">
        <v>57614</v>
      </c>
      <c r="B2836" s="155">
        <v>57614</v>
      </c>
      <c r="C2836" s="154">
        <v>160</v>
      </c>
      <c r="D2836" s="156" t="s">
        <v>388</v>
      </c>
      <c r="E2836" s="157" t="s">
        <v>412</v>
      </c>
      <c r="F2836" s="157" t="s">
        <v>407</v>
      </c>
      <c r="G2836" s="158">
        <v>-13.18709</v>
      </c>
      <c r="H2836" s="159">
        <v>-2</v>
      </c>
      <c r="I2836" s="159">
        <v>3</v>
      </c>
      <c r="J2836" s="158">
        <v>23.26352</v>
      </c>
      <c r="K2836" s="157" t="s">
        <v>411</v>
      </c>
    </row>
    <row r="2837" spans="1:11" s="58" customFormat="1" ht="14.85" customHeight="1" x14ac:dyDescent="0.15">
      <c r="A2837" s="154">
        <v>57614</v>
      </c>
      <c r="B2837" s="155">
        <v>57614</v>
      </c>
      <c r="C2837" s="154">
        <v>160</v>
      </c>
      <c r="D2837" s="156" t="s">
        <v>388</v>
      </c>
      <c r="E2837" s="157" t="s">
        <v>412</v>
      </c>
      <c r="F2837" s="157" t="s">
        <v>407</v>
      </c>
      <c r="G2837" s="158">
        <v>2.7938399999999999</v>
      </c>
      <c r="H2837" s="159">
        <v>-4</v>
      </c>
      <c r="I2837" s="159">
        <v>2</v>
      </c>
      <c r="J2837" s="158">
        <v>35.635449999999999</v>
      </c>
      <c r="K2837" s="157" t="s">
        <v>408</v>
      </c>
    </row>
    <row r="2838" spans="1:11" s="58" customFormat="1" ht="14.85" customHeight="1" x14ac:dyDescent="0.15">
      <c r="A2838" s="154">
        <v>57614</v>
      </c>
      <c r="B2838" s="155">
        <v>57614</v>
      </c>
      <c r="C2838" s="154">
        <v>160</v>
      </c>
      <c r="D2838" s="156" t="s">
        <v>388</v>
      </c>
      <c r="E2838" s="157" t="s">
        <v>412</v>
      </c>
      <c r="F2838" s="157" t="s">
        <v>413</v>
      </c>
      <c r="G2838" s="158">
        <v>92.442580000000007</v>
      </c>
      <c r="H2838" s="159">
        <v>10</v>
      </c>
      <c r="I2838" s="159">
        <v>12</v>
      </c>
      <c r="J2838" s="158">
        <v>2356.0758700000001</v>
      </c>
      <c r="K2838" s="157" t="s">
        <v>408</v>
      </c>
    </row>
    <row r="2839" spans="1:11" s="58" customFormat="1" ht="14.85" customHeight="1" x14ac:dyDescent="0.15">
      <c r="A2839" s="154">
        <v>57614</v>
      </c>
      <c r="B2839" s="155">
        <v>57614</v>
      </c>
      <c r="C2839" s="154">
        <v>160</v>
      </c>
      <c r="D2839" s="156" t="s">
        <v>388</v>
      </c>
      <c r="E2839" s="157" t="s">
        <v>412</v>
      </c>
      <c r="F2839" s="157" t="s">
        <v>414</v>
      </c>
      <c r="G2839" s="158">
        <v>212.01452</v>
      </c>
      <c r="H2839" s="159">
        <v>-2</v>
      </c>
      <c r="I2839" s="159">
        <v>9</v>
      </c>
      <c r="J2839" s="158">
        <v>365.81736000000001</v>
      </c>
      <c r="K2839" s="157" t="s">
        <v>411</v>
      </c>
    </row>
    <row r="2840" spans="1:11" s="58" customFormat="1" ht="14.85" customHeight="1" x14ac:dyDescent="0.15">
      <c r="A2840" s="154">
        <v>57614</v>
      </c>
      <c r="B2840" s="155">
        <v>57614</v>
      </c>
      <c r="C2840" s="154">
        <v>160</v>
      </c>
      <c r="D2840" s="156" t="s">
        <v>388</v>
      </c>
      <c r="E2840" s="157" t="s">
        <v>412</v>
      </c>
      <c r="F2840" s="157" t="s">
        <v>414</v>
      </c>
      <c r="G2840" s="158">
        <v>25.70476</v>
      </c>
      <c r="H2840" s="159">
        <v>-8</v>
      </c>
      <c r="I2840" s="159">
        <v>3</v>
      </c>
      <c r="J2840" s="158">
        <v>285.4973</v>
      </c>
      <c r="K2840" s="157" t="s">
        <v>408</v>
      </c>
    </row>
    <row r="2841" spans="1:11" s="58" customFormat="1" ht="14.85" customHeight="1" x14ac:dyDescent="0.15">
      <c r="A2841" s="154">
        <v>57614</v>
      </c>
      <c r="B2841" s="155">
        <v>57614</v>
      </c>
      <c r="C2841" s="154">
        <v>160</v>
      </c>
      <c r="D2841" s="156" t="s">
        <v>388</v>
      </c>
      <c r="E2841" s="157" t="s">
        <v>412</v>
      </c>
      <c r="F2841" s="157" t="s">
        <v>415</v>
      </c>
      <c r="G2841" s="158">
        <v>18.420000000000002</v>
      </c>
      <c r="H2841" s="159">
        <v>0</v>
      </c>
      <c r="I2841" s="159">
        <v>0</v>
      </c>
      <c r="J2841" s="158">
        <v>19.18</v>
      </c>
      <c r="K2841" s="157" t="s">
        <v>411</v>
      </c>
    </row>
    <row r="2842" spans="1:11" s="58" customFormat="1" ht="14.85" customHeight="1" x14ac:dyDescent="0.15">
      <c r="A2842" s="154">
        <v>57614</v>
      </c>
      <c r="B2842" s="155">
        <v>57614</v>
      </c>
      <c r="C2842" s="154">
        <v>160</v>
      </c>
      <c r="D2842" s="156" t="s">
        <v>388</v>
      </c>
      <c r="E2842" s="157" t="s">
        <v>412</v>
      </c>
      <c r="F2842" s="157" t="s">
        <v>415</v>
      </c>
      <c r="G2842" s="158">
        <v>66.72</v>
      </c>
      <c r="H2842" s="159">
        <v>0</v>
      </c>
      <c r="I2842" s="159">
        <v>0</v>
      </c>
      <c r="J2842" s="158">
        <v>66.739999999999995</v>
      </c>
      <c r="K2842" s="157" t="s">
        <v>408</v>
      </c>
    </row>
    <row r="2843" spans="1:11" s="58" customFormat="1" ht="14.85" customHeight="1" x14ac:dyDescent="0.15">
      <c r="A2843" s="154">
        <v>57614</v>
      </c>
      <c r="B2843" s="155">
        <v>57614</v>
      </c>
      <c r="C2843" s="154">
        <v>160</v>
      </c>
      <c r="D2843" s="156" t="s">
        <v>388</v>
      </c>
      <c r="E2843" s="157" t="s">
        <v>412</v>
      </c>
      <c r="F2843" s="157" t="s">
        <v>416</v>
      </c>
      <c r="G2843" s="158">
        <v>17.414729999999999</v>
      </c>
      <c r="H2843" s="159">
        <v>-4</v>
      </c>
      <c r="I2843" s="159">
        <v>2</v>
      </c>
      <c r="J2843" s="158">
        <v>34.230879999999999</v>
      </c>
      <c r="K2843" s="157" t="s">
        <v>411</v>
      </c>
    </row>
    <row r="2844" spans="1:11" s="58" customFormat="1" ht="14.85" customHeight="1" x14ac:dyDescent="0.15">
      <c r="A2844" s="154">
        <v>57614</v>
      </c>
      <c r="B2844" s="155">
        <v>57614</v>
      </c>
      <c r="C2844" s="154">
        <v>160</v>
      </c>
      <c r="D2844" s="156" t="s">
        <v>388</v>
      </c>
      <c r="E2844" s="157" t="s">
        <v>412</v>
      </c>
      <c r="F2844" s="157" t="s">
        <v>416</v>
      </c>
      <c r="G2844" s="158">
        <v>-32.004919999999998</v>
      </c>
      <c r="H2844" s="159">
        <v>-4</v>
      </c>
      <c r="I2844" s="159">
        <v>1</v>
      </c>
      <c r="J2844" s="158">
        <v>10.66865</v>
      </c>
      <c r="K2844" s="157" t="s">
        <v>408</v>
      </c>
    </row>
    <row r="2845" spans="1:11" s="58" customFormat="1" ht="14.85" customHeight="1" x14ac:dyDescent="0.15">
      <c r="A2845" s="154">
        <v>57614</v>
      </c>
      <c r="B2845" s="155">
        <v>57614</v>
      </c>
      <c r="C2845" s="154">
        <v>160</v>
      </c>
      <c r="D2845" s="156" t="s">
        <v>388</v>
      </c>
      <c r="E2845" s="157" t="s">
        <v>417</v>
      </c>
      <c r="F2845" s="157" t="s">
        <v>418</v>
      </c>
      <c r="G2845" s="158">
        <v>54.061010000000003</v>
      </c>
      <c r="H2845" s="159">
        <v>0</v>
      </c>
      <c r="I2845" s="159">
        <v>0</v>
      </c>
      <c r="J2845" s="158">
        <v>154.85284999999999</v>
      </c>
      <c r="K2845" s="157" t="s">
        <v>411</v>
      </c>
    </row>
    <row r="2846" spans="1:11" s="58" customFormat="1" ht="14.85" customHeight="1" x14ac:dyDescent="0.15">
      <c r="A2846" s="154">
        <v>57614</v>
      </c>
      <c r="B2846" s="155">
        <v>57614</v>
      </c>
      <c r="C2846" s="154">
        <v>160</v>
      </c>
      <c r="D2846" s="156" t="s">
        <v>388</v>
      </c>
      <c r="E2846" s="157" t="s">
        <v>417</v>
      </c>
      <c r="F2846" s="157" t="s">
        <v>418</v>
      </c>
      <c r="G2846" s="158">
        <v>139.59926999999999</v>
      </c>
      <c r="H2846" s="159">
        <v>1</v>
      </c>
      <c r="I2846" s="159">
        <v>1</v>
      </c>
      <c r="J2846" s="158">
        <v>161.28426999999999</v>
      </c>
      <c r="K2846" s="157" t="s">
        <v>408</v>
      </c>
    </row>
    <row r="2847" spans="1:11" s="58" customFormat="1" ht="14.85" customHeight="1" x14ac:dyDescent="0.15">
      <c r="A2847" s="154">
        <v>57614</v>
      </c>
      <c r="B2847" s="155">
        <v>57614</v>
      </c>
      <c r="C2847" s="154">
        <v>160</v>
      </c>
      <c r="D2847" s="156" t="s">
        <v>388</v>
      </c>
      <c r="E2847" s="157" t="s">
        <v>417</v>
      </c>
      <c r="F2847" s="157" t="s">
        <v>407</v>
      </c>
      <c r="G2847" s="158">
        <v>0.13797999999999999</v>
      </c>
      <c r="H2847" s="159">
        <v>-3</v>
      </c>
      <c r="I2847" s="159">
        <v>0</v>
      </c>
      <c r="J2847" s="158">
        <v>27.316520000000001</v>
      </c>
      <c r="K2847" s="157" t="s">
        <v>411</v>
      </c>
    </row>
    <row r="2848" spans="1:11" s="58" customFormat="1" ht="14.85" customHeight="1" x14ac:dyDescent="0.15">
      <c r="A2848" s="154">
        <v>57614</v>
      </c>
      <c r="B2848" s="155">
        <v>57614</v>
      </c>
      <c r="C2848" s="154">
        <v>160</v>
      </c>
      <c r="D2848" s="156" t="s">
        <v>388</v>
      </c>
      <c r="E2848" s="157" t="s">
        <v>417</v>
      </c>
      <c r="F2848" s="157" t="s">
        <v>407</v>
      </c>
      <c r="G2848" s="158">
        <v>-0.56994999999999996</v>
      </c>
      <c r="H2848" s="159">
        <v>0</v>
      </c>
      <c r="I2848" s="159">
        <v>0</v>
      </c>
      <c r="J2848" s="158">
        <v>2.2398699999999998</v>
      </c>
      <c r="K2848" s="157" t="s">
        <v>408</v>
      </c>
    </row>
    <row r="2849" spans="1:11" s="58" customFormat="1" ht="14.85" customHeight="1" x14ac:dyDescent="0.15">
      <c r="A2849" s="154">
        <v>57614</v>
      </c>
      <c r="B2849" s="155">
        <v>57614</v>
      </c>
      <c r="C2849" s="154">
        <v>160</v>
      </c>
      <c r="D2849" s="156" t="s">
        <v>388</v>
      </c>
      <c r="E2849" s="157" t="s">
        <v>419</v>
      </c>
      <c r="F2849" s="157" t="s">
        <v>414</v>
      </c>
      <c r="G2849" s="158">
        <v>65.178020000000004</v>
      </c>
      <c r="H2849" s="159">
        <v>0</v>
      </c>
      <c r="I2849" s="159">
        <v>4</v>
      </c>
      <c r="J2849" s="158">
        <v>460.46307999999999</v>
      </c>
      <c r="K2849" s="157" t="s">
        <v>411</v>
      </c>
    </row>
    <row r="2850" spans="1:11" s="58" customFormat="1" ht="14.85" customHeight="1" x14ac:dyDescent="0.15">
      <c r="A2850" s="154">
        <v>57614</v>
      </c>
      <c r="B2850" s="155">
        <v>57614</v>
      </c>
      <c r="C2850" s="154">
        <v>160</v>
      </c>
      <c r="D2850" s="156" t="s">
        <v>388</v>
      </c>
      <c r="E2850" s="157" t="s">
        <v>419</v>
      </c>
      <c r="F2850" s="157" t="s">
        <v>414</v>
      </c>
      <c r="G2850" s="158">
        <v>25.483609999999999</v>
      </c>
      <c r="H2850" s="159">
        <v>-6</v>
      </c>
      <c r="I2850" s="159">
        <v>0</v>
      </c>
      <c r="J2850" s="158">
        <v>363.48991999999998</v>
      </c>
      <c r="K2850" s="157" t="s">
        <v>408</v>
      </c>
    </row>
    <row r="2851" spans="1:11" s="58" customFormat="1" ht="14.85" customHeight="1" x14ac:dyDescent="0.15">
      <c r="A2851" s="154">
        <v>57617</v>
      </c>
      <c r="B2851" s="155">
        <v>57618</v>
      </c>
      <c r="C2851" s="154">
        <v>160</v>
      </c>
      <c r="D2851" s="156" t="s">
        <v>388</v>
      </c>
      <c r="E2851" s="157" t="s">
        <v>412</v>
      </c>
      <c r="F2851" s="157" t="s">
        <v>407</v>
      </c>
      <c r="G2851" s="158">
        <v>6.5949299999999997</v>
      </c>
      <c r="H2851" s="159">
        <v>-5</v>
      </c>
      <c r="I2851" s="159">
        <v>1</v>
      </c>
      <c r="J2851" s="158">
        <v>15.46828</v>
      </c>
      <c r="K2851" s="157" t="s">
        <v>411</v>
      </c>
    </row>
    <row r="2852" spans="1:11" s="58" customFormat="1" ht="14.85" customHeight="1" x14ac:dyDescent="0.15">
      <c r="A2852" s="154">
        <v>57617</v>
      </c>
      <c r="B2852" s="155">
        <v>57618</v>
      </c>
      <c r="C2852" s="154">
        <v>160</v>
      </c>
      <c r="D2852" s="156" t="s">
        <v>388</v>
      </c>
      <c r="E2852" s="157" t="s">
        <v>412</v>
      </c>
      <c r="F2852" s="157" t="s">
        <v>407</v>
      </c>
      <c r="G2852" s="158">
        <v>5.0166700000000004</v>
      </c>
      <c r="H2852" s="159">
        <v>-2</v>
      </c>
      <c r="I2852" s="159">
        <v>1</v>
      </c>
      <c r="J2852" s="158">
        <v>9.6193200000000001</v>
      </c>
      <c r="K2852" s="157" t="s">
        <v>408</v>
      </c>
    </row>
    <row r="2853" spans="1:11" s="58" customFormat="1" ht="14.85" customHeight="1" x14ac:dyDescent="0.15">
      <c r="A2853" s="154">
        <v>57617</v>
      </c>
      <c r="B2853" s="155">
        <v>57618</v>
      </c>
      <c r="C2853" s="154">
        <v>160</v>
      </c>
      <c r="D2853" s="156" t="s">
        <v>388</v>
      </c>
      <c r="E2853" s="157" t="s">
        <v>412</v>
      </c>
      <c r="F2853" s="157" t="s">
        <v>413</v>
      </c>
      <c r="G2853" s="158">
        <v>511.06752</v>
      </c>
      <c r="H2853" s="159">
        <v>3</v>
      </c>
      <c r="I2853" s="159">
        <v>3</v>
      </c>
      <c r="J2853" s="158">
        <v>1184.9492700000001</v>
      </c>
      <c r="K2853" s="157" t="s">
        <v>408</v>
      </c>
    </row>
    <row r="2854" spans="1:11" s="58" customFormat="1" ht="14.85" customHeight="1" x14ac:dyDescent="0.15">
      <c r="A2854" s="154">
        <v>57617</v>
      </c>
      <c r="B2854" s="155">
        <v>57618</v>
      </c>
      <c r="C2854" s="154">
        <v>160</v>
      </c>
      <c r="D2854" s="156" t="s">
        <v>388</v>
      </c>
      <c r="E2854" s="157" t="s">
        <v>412</v>
      </c>
      <c r="F2854" s="157" t="s">
        <v>414</v>
      </c>
      <c r="G2854" s="158">
        <v>11.660069999999999</v>
      </c>
      <c r="H2854" s="159">
        <v>1</v>
      </c>
      <c r="I2854" s="159">
        <v>2</v>
      </c>
      <c r="J2854" s="158">
        <v>65.769149999999996</v>
      </c>
      <c r="K2854" s="157" t="s">
        <v>411</v>
      </c>
    </row>
    <row r="2855" spans="1:11" s="58" customFormat="1" ht="14.85" customHeight="1" x14ac:dyDescent="0.15">
      <c r="A2855" s="154">
        <v>57617</v>
      </c>
      <c r="B2855" s="155">
        <v>57618</v>
      </c>
      <c r="C2855" s="154">
        <v>160</v>
      </c>
      <c r="D2855" s="156" t="s">
        <v>388</v>
      </c>
      <c r="E2855" s="157" t="s">
        <v>412</v>
      </c>
      <c r="F2855" s="157" t="s">
        <v>414</v>
      </c>
      <c r="G2855" s="158">
        <v>-143.52157</v>
      </c>
      <c r="H2855" s="159">
        <v>2</v>
      </c>
      <c r="I2855" s="159">
        <v>3</v>
      </c>
      <c r="J2855" s="158">
        <v>106.13489</v>
      </c>
      <c r="K2855" s="157" t="s">
        <v>408</v>
      </c>
    </row>
    <row r="2856" spans="1:11" s="58" customFormat="1" ht="14.85" customHeight="1" x14ac:dyDescent="0.15">
      <c r="A2856" s="154">
        <v>57617</v>
      </c>
      <c r="B2856" s="155">
        <v>57618</v>
      </c>
      <c r="C2856" s="154">
        <v>160</v>
      </c>
      <c r="D2856" s="156" t="s">
        <v>388</v>
      </c>
      <c r="E2856" s="157" t="s">
        <v>412</v>
      </c>
      <c r="F2856" s="157" t="s">
        <v>415</v>
      </c>
      <c r="G2856" s="158">
        <v>1.98</v>
      </c>
      <c r="H2856" s="159">
        <v>0</v>
      </c>
      <c r="I2856" s="159">
        <v>0</v>
      </c>
      <c r="J2856" s="158">
        <v>1.98</v>
      </c>
      <c r="K2856" s="157" t="s">
        <v>411</v>
      </c>
    </row>
    <row r="2857" spans="1:11" s="58" customFormat="1" ht="14.85" customHeight="1" x14ac:dyDescent="0.15">
      <c r="A2857" s="154">
        <v>57617</v>
      </c>
      <c r="B2857" s="155">
        <v>57618</v>
      </c>
      <c r="C2857" s="154">
        <v>160</v>
      </c>
      <c r="D2857" s="156" t="s">
        <v>388</v>
      </c>
      <c r="E2857" s="157" t="s">
        <v>412</v>
      </c>
      <c r="F2857" s="157" t="s">
        <v>415</v>
      </c>
      <c r="G2857" s="158">
        <v>41.44</v>
      </c>
      <c r="H2857" s="159">
        <v>0</v>
      </c>
      <c r="I2857" s="159">
        <v>0</v>
      </c>
      <c r="J2857" s="158">
        <v>41.7</v>
      </c>
      <c r="K2857" s="157" t="s">
        <v>408</v>
      </c>
    </row>
    <row r="2858" spans="1:11" s="58" customFormat="1" ht="14.85" customHeight="1" x14ac:dyDescent="0.15">
      <c r="A2858" s="154">
        <v>57617</v>
      </c>
      <c r="B2858" s="155">
        <v>57618</v>
      </c>
      <c r="C2858" s="154">
        <v>160</v>
      </c>
      <c r="D2858" s="156" t="s">
        <v>388</v>
      </c>
      <c r="E2858" s="157" t="s">
        <v>412</v>
      </c>
      <c r="F2858" s="157" t="s">
        <v>416</v>
      </c>
      <c r="G2858" s="158">
        <v>23.491900000000001</v>
      </c>
      <c r="H2858" s="159">
        <v>-3</v>
      </c>
      <c r="I2858" s="159">
        <v>0</v>
      </c>
      <c r="J2858" s="158">
        <v>30.20177</v>
      </c>
      <c r="K2858" s="157" t="s">
        <v>411</v>
      </c>
    </row>
    <row r="2859" spans="1:11" s="58" customFormat="1" ht="14.85" customHeight="1" x14ac:dyDescent="0.15">
      <c r="A2859" s="154">
        <v>57617</v>
      </c>
      <c r="B2859" s="155">
        <v>57618</v>
      </c>
      <c r="C2859" s="154">
        <v>160</v>
      </c>
      <c r="D2859" s="156" t="s">
        <v>388</v>
      </c>
      <c r="E2859" s="157" t="s">
        <v>412</v>
      </c>
      <c r="F2859" s="157" t="s">
        <v>416</v>
      </c>
      <c r="G2859" s="158">
        <v>8.9469499999999993</v>
      </c>
      <c r="H2859" s="159">
        <v>-1</v>
      </c>
      <c r="I2859" s="159">
        <v>0</v>
      </c>
      <c r="J2859" s="158">
        <v>39.835479999999997</v>
      </c>
      <c r="K2859" s="157" t="s">
        <v>408</v>
      </c>
    </row>
    <row r="2860" spans="1:11" s="58" customFormat="1" ht="14.85" customHeight="1" x14ac:dyDescent="0.15">
      <c r="A2860" s="154">
        <v>57617</v>
      </c>
      <c r="B2860" s="155">
        <v>57618</v>
      </c>
      <c r="C2860" s="154">
        <v>160</v>
      </c>
      <c r="D2860" s="156" t="s">
        <v>388</v>
      </c>
      <c r="E2860" s="157" t="s">
        <v>417</v>
      </c>
      <c r="F2860" s="157" t="s">
        <v>418</v>
      </c>
      <c r="G2860" s="158">
        <v>-69.808059999999998</v>
      </c>
      <c r="H2860" s="159">
        <v>-1</v>
      </c>
      <c r="I2860" s="159">
        <v>0</v>
      </c>
      <c r="J2860" s="158">
        <v>4.1431699999999996</v>
      </c>
      <c r="K2860" s="157" t="s">
        <v>411</v>
      </c>
    </row>
    <row r="2861" spans="1:11" s="58" customFormat="1" ht="14.85" customHeight="1" x14ac:dyDescent="0.15">
      <c r="A2861" s="154">
        <v>57617</v>
      </c>
      <c r="B2861" s="155">
        <v>57618</v>
      </c>
      <c r="C2861" s="154">
        <v>160</v>
      </c>
      <c r="D2861" s="156" t="s">
        <v>388</v>
      </c>
      <c r="E2861" s="157" t="s">
        <v>417</v>
      </c>
      <c r="F2861" s="157" t="s">
        <v>418</v>
      </c>
      <c r="G2861" s="158">
        <v>206.94720000000001</v>
      </c>
      <c r="H2861" s="159">
        <v>2</v>
      </c>
      <c r="I2861" s="159">
        <v>2</v>
      </c>
      <c r="J2861" s="158">
        <v>206.94720000000001</v>
      </c>
      <c r="K2861" s="157" t="s">
        <v>408</v>
      </c>
    </row>
    <row r="2862" spans="1:11" s="58" customFormat="1" ht="14.85" customHeight="1" x14ac:dyDescent="0.15">
      <c r="A2862" s="154">
        <v>57617</v>
      </c>
      <c r="B2862" s="155">
        <v>57618</v>
      </c>
      <c r="C2862" s="154">
        <v>160</v>
      </c>
      <c r="D2862" s="156" t="s">
        <v>388</v>
      </c>
      <c r="E2862" s="157" t="s">
        <v>417</v>
      </c>
      <c r="F2862" s="157" t="s">
        <v>407</v>
      </c>
      <c r="G2862" s="158">
        <v>12.238379999999999</v>
      </c>
      <c r="H2862" s="159">
        <v>-1</v>
      </c>
      <c r="I2862" s="159">
        <v>0</v>
      </c>
      <c r="J2862" s="158">
        <v>21.4221</v>
      </c>
      <c r="K2862" s="157" t="s">
        <v>411</v>
      </c>
    </row>
    <row r="2863" spans="1:11" s="58" customFormat="1" ht="14.85" customHeight="1" x14ac:dyDescent="0.15">
      <c r="A2863" s="154">
        <v>57617</v>
      </c>
      <c r="B2863" s="155">
        <v>57618</v>
      </c>
      <c r="C2863" s="154">
        <v>160</v>
      </c>
      <c r="D2863" s="156" t="s">
        <v>388</v>
      </c>
      <c r="E2863" s="157" t="s">
        <v>417</v>
      </c>
      <c r="F2863" s="157" t="s">
        <v>407</v>
      </c>
      <c r="G2863" s="158">
        <v>-8.5139300000000002</v>
      </c>
      <c r="H2863" s="159">
        <v>1</v>
      </c>
      <c r="I2863" s="159">
        <v>1</v>
      </c>
      <c r="J2863" s="158">
        <v>14.2492</v>
      </c>
      <c r="K2863" s="157" t="s">
        <v>408</v>
      </c>
    </row>
    <row r="2864" spans="1:11" s="58" customFormat="1" ht="14.85" customHeight="1" x14ac:dyDescent="0.15">
      <c r="A2864" s="154">
        <v>57617</v>
      </c>
      <c r="B2864" s="155">
        <v>57618</v>
      </c>
      <c r="C2864" s="154">
        <v>160</v>
      </c>
      <c r="D2864" s="156" t="s">
        <v>388</v>
      </c>
      <c r="E2864" s="157" t="s">
        <v>419</v>
      </c>
      <c r="F2864" s="157" t="s">
        <v>414</v>
      </c>
      <c r="G2864" s="158">
        <v>100.69936</v>
      </c>
      <c r="H2864" s="159">
        <v>-1</v>
      </c>
      <c r="I2864" s="159">
        <v>1</v>
      </c>
      <c r="J2864" s="158">
        <v>230.41014999999999</v>
      </c>
      <c r="K2864" s="157" t="s">
        <v>411</v>
      </c>
    </row>
    <row r="2865" spans="1:11" s="58" customFormat="1" ht="14.85" customHeight="1" x14ac:dyDescent="0.15">
      <c r="A2865" s="154">
        <v>57617</v>
      </c>
      <c r="B2865" s="155">
        <v>57618</v>
      </c>
      <c r="C2865" s="154">
        <v>160</v>
      </c>
      <c r="D2865" s="156" t="s">
        <v>388</v>
      </c>
      <c r="E2865" s="157" t="s">
        <v>419</v>
      </c>
      <c r="F2865" s="157" t="s">
        <v>414</v>
      </c>
      <c r="G2865" s="158">
        <v>15.588800000000001</v>
      </c>
      <c r="H2865" s="159">
        <v>1</v>
      </c>
      <c r="I2865" s="159">
        <v>1</v>
      </c>
      <c r="J2865" s="158">
        <v>339.97190999999998</v>
      </c>
      <c r="K2865" s="157" t="s">
        <v>408</v>
      </c>
    </row>
    <row r="2866" spans="1:11" s="58" customFormat="1" ht="14.85" customHeight="1" x14ac:dyDescent="0.15">
      <c r="A2866" s="154">
        <v>57626</v>
      </c>
      <c r="B2866" s="155">
        <v>57626</v>
      </c>
      <c r="C2866" s="154">
        <v>160</v>
      </c>
      <c r="D2866" s="156" t="s">
        <v>388</v>
      </c>
      <c r="E2866" s="157" t="s">
        <v>412</v>
      </c>
      <c r="F2866" s="157" t="s">
        <v>407</v>
      </c>
      <c r="G2866" s="158">
        <v>-2.3929800000000001</v>
      </c>
      <c r="H2866" s="159">
        <v>0</v>
      </c>
      <c r="I2866" s="159">
        <v>0</v>
      </c>
      <c r="J2866" s="158">
        <v>15.11172</v>
      </c>
      <c r="K2866" s="157" t="s">
        <v>411</v>
      </c>
    </row>
    <row r="2867" spans="1:11" s="58" customFormat="1" ht="14.85" customHeight="1" x14ac:dyDescent="0.15">
      <c r="A2867" s="154">
        <v>57626</v>
      </c>
      <c r="B2867" s="155">
        <v>57626</v>
      </c>
      <c r="C2867" s="154">
        <v>160</v>
      </c>
      <c r="D2867" s="156" t="s">
        <v>388</v>
      </c>
      <c r="E2867" s="157" t="s">
        <v>412</v>
      </c>
      <c r="F2867" s="157" t="s">
        <v>407</v>
      </c>
      <c r="G2867" s="158">
        <v>-0.75090000000000101</v>
      </c>
      <c r="H2867" s="159">
        <v>0</v>
      </c>
      <c r="I2867" s="159">
        <v>0</v>
      </c>
      <c r="J2867" s="158">
        <v>9.3013200000000005</v>
      </c>
      <c r="K2867" s="157" t="s">
        <v>408</v>
      </c>
    </row>
    <row r="2868" spans="1:11" s="58" customFormat="1" ht="14.85" customHeight="1" x14ac:dyDescent="0.15">
      <c r="A2868" s="154">
        <v>57626</v>
      </c>
      <c r="B2868" s="155">
        <v>57626</v>
      </c>
      <c r="C2868" s="154">
        <v>160</v>
      </c>
      <c r="D2868" s="156" t="s">
        <v>388</v>
      </c>
      <c r="E2868" s="157" t="s">
        <v>412</v>
      </c>
      <c r="F2868" s="157" t="s">
        <v>413</v>
      </c>
      <c r="G2868" s="158">
        <v>-0.49875999999999998</v>
      </c>
      <c r="H2868" s="159">
        <v>0</v>
      </c>
      <c r="I2868" s="159">
        <v>0</v>
      </c>
      <c r="J2868" s="158">
        <v>1.24E-3</v>
      </c>
      <c r="K2868" s="157" t="s">
        <v>408</v>
      </c>
    </row>
    <row r="2869" spans="1:11" s="58" customFormat="1" ht="14.85" customHeight="1" x14ac:dyDescent="0.15">
      <c r="A2869" s="154">
        <v>57626</v>
      </c>
      <c r="B2869" s="155">
        <v>57626</v>
      </c>
      <c r="C2869" s="154">
        <v>160</v>
      </c>
      <c r="D2869" s="156" t="s">
        <v>388</v>
      </c>
      <c r="E2869" s="157" t="s">
        <v>412</v>
      </c>
      <c r="F2869" s="157" t="s">
        <v>414</v>
      </c>
      <c r="G2869" s="158">
        <v>-16.943190000000001</v>
      </c>
      <c r="H2869" s="159">
        <v>0</v>
      </c>
      <c r="I2869" s="159">
        <v>1</v>
      </c>
      <c r="J2869" s="158">
        <v>9.7118300000000009</v>
      </c>
      <c r="K2869" s="157" t="s">
        <v>411</v>
      </c>
    </row>
    <row r="2870" spans="1:11" s="58" customFormat="1" ht="14.85" customHeight="1" x14ac:dyDescent="0.15">
      <c r="A2870" s="154">
        <v>57626</v>
      </c>
      <c r="B2870" s="155">
        <v>57626</v>
      </c>
      <c r="C2870" s="154">
        <v>160</v>
      </c>
      <c r="D2870" s="156" t="s">
        <v>388</v>
      </c>
      <c r="E2870" s="157" t="s">
        <v>412</v>
      </c>
      <c r="F2870" s="157" t="s">
        <v>414</v>
      </c>
      <c r="G2870" s="158">
        <v>-8.78979</v>
      </c>
      <c r="H2870" s="159">
        <v>-2</v>
      </c>
      <c r="I2870" s="159">
        <v>0</v>
      </c>
      <c r="J2870" s="158">
        <v>20.011579999999999</v>
      </c>
      <c r="K2870" s="157" t="s">
        <v>408</v>
      </c>
    </row>
    <row r="2871" spans="1:11" s="58" customFormat="1" ht="14.85" customHeight="1" x14ac:dyDescent="0.15">
      <c r="A2871" s="154">
        <v>57626</v>
      </c>
      <c r="B2871" s="155">
        <v>57626</v>
      </c>
      <c r="C2871" s="154">
        <v>160</v>
      </c>
      <c r="D2871" s="156" t="s">
        <v>388</v>
      </c>
      <c r="E2871" s="157" t="s">
        <v>412</v>
      </c>
      <c r="F2871" s="157" t="s">
        <v>416</v>
      </c>
      <c r="G2871" s="158">
        <v>3.1781899999999998</v>
      </c>
      <c r="H2871" s="159">
        <v>-1</v>
      </c>
      <c r="I2871" s="159">
        <v>0</v>
      </c>
      <c r="J2871" s="158">
        <v>14.608930000000001</v>
      </c>
      <c r="K2871" s="157" t="s">
        <v>411</v>
      </c>
    </row>
    <row r="2872" spans="1:11" s="58" customFormat="1" ht="14.85" customHeight="1" x14ac:dyDescent="0.15">
      <c r="A2872" s="154">
        <v>57626</v>
      </c>
      <c r="B2872" s="155">
        <v>57626</v>
      </c>
      <c r="C2872" s="154">
        <v>160</v>
      </c>
      <c r="D2872" s="156" t="s">
        <v>388</v>
      </c>
      <c r="E2872" s="157" t="s">
        <v>412</v>
      </c>
      <c r="F2872" s="157" t="s">
        <v>416</v>
      </c>
      <c r="G2872" s="158">
        <v>6.0350000000000001</v>
      </c>
      <c r="H2872" s="159">
        <v>0</v>
      </c>
      <c r="I2872" s="159">
        <v>0</v>
      </c>
      <c r="J2872" s="158">
        <v>6.0350000000000001</v>
      </c>
      <c r="K2872" s="157" t="s">
        <v>408</v>
      </c>
    </row>
    <row r="2873" spans="1:11" s="58" customFormat="1" ht="14.85" customHeight="1" x14ac:dyDescent="0.15">
      <c r="A2873" s="154">
        <v>57626</v>
      </c>
      <c r="B2873" s="155">
        <v>57626</v>
      </c>
      <c r="C2873" s="154">
        <v>160</v>
      </c>
      <c r="D2873" s="156" t="s">
        <v>388</v>
      </c>
      <c r="E2873" s="157" t="s">
        <v>417</v>
      </c>
      <c r="F2873" s="157" t="s">
        <v>418</v>
      </c>
      <c r="G2873" s="158">
        <v>0.33</v>
      </c>
      <c r="H2873" s="159">
        <v>0</v>
      </c>
      <c r="I2873" s="159">
        <v>0</v>
      </c>
      <c r="J2873" s="158">
        <v>0.33</v>
      </c>
      <c r="K2873" s="157" t="s">
        <v>411</v>
      </c>
    </row>
    <row r="2874" spans="1:11" s="58" customFormat="1" ht="14.85" customHeight="1" x14ac:dyDescent="0.15">
      <c r="A2874" s="154">
        <v>57626</v>
      </c>
      <c r="B2874" s="155">
        <v>57626</v>
      </c>
      <c r="C2874" s="154">
        <v>160</v>
      </c>
      <c r="D2874" s="156" t="s">
        <v>388</v>
      </c>
      <c r="E2874" s="157" t="s">
        <v>417</v>
      </c>
      <c r="F2874" s="157" t="s">
        <v>418</v>
      </c>
      <c r="G2874" s="158">
        <v>-3.9703400000000002</v>
      </c>
      <c r="H2874" s="159">
        <v>0</v>
      </c>
      <c r="I2874" s="159">
        <v>0</v>
      </c>
      <c r="J2874" s="158">
        <v>0.3</v>
      </c>
      <c r="K2874" s="157" t="s">
        <v>408</v>
      </c>
    </row>
    <row r="2875" spans="1:11" s="58" customFormat="1" ht="14.85" customHeight="1" x14ac:dyDescent="0.15">
      <c r="A2875" s="154">
        <v>57626</v>
      </c>
      <c r="B2875" s="155">
        <v>57626</v>
      </c>
      <c r="C2875" s="154">
        <v>160</v>
      </c>
      <c r="D2875" s="156" t="s">
        <v>388</v>
      </c>
      <c r="E2875" s="157" t="s">
        <v>417</v>
      </c>
      <c r="F2875" s="157" t="s">
        <v>407</v>
      </c>
      <c r="G2875" s="158">
        <v>6.0000000000000001E-3</v>
      </c>
      <c r="H2875" s="159">
        <v>0</v>
      </c>
      <c r="I2875" s="159">
        <v>0</v>
      </c>
      <c r="J2875" s="158">
        <v>6.0000000000000001E-3</v>
      </c>
      <c r="K2875" s="157" t="s">
        <v>411</v>
      </c>
    </row>
    <row r="2876" spans="1:11" s="58" customFormat="1" ht="14.85" customHeight="1" x14ac:dyDescent="0.15">
      <c r="A2876" s="154">
        <v>57626</v>
      </c>
      <c r="B2876" s="155">
        <v>57626</v>
      </c>
      <c r="C2876" s="154">
        <v>160</v>
      </c>
      <c r="D2876" s="156" t="s">
        <v>388</v>
      </c>
      <c r="E2876" s="157" t="s">
        <v>419</v>
      </c>
      <c r="F2876" s="157" t="s">
        <v>414</v>
      </c>
      <c r="G2876" s="158">
        <v>-22.17238</v>
      </c>
      <c r="H2876" s="159">
        <v>-1</v>
      </c>
      <c r="I2876" s="159">
        <v>0</v>
      </c>
      <c r="J2876" s="158">
        <v>52.911020000000001</v>
      </c>
      <c r="K2876" s="157" t="s">
        <v>411</v>
      </c>
    </row>
    <row r="2877" spans="1:11" s="58" customFormat="1" ht="14.85" customHeight="1" x14ac:dyDescent="0.15">
      <c r="A2877" s="154">
        <v>57626</v>
      </c>
      <c r="B2877" s="155">
        <v>57626</v>
      </c>
      <c r="C2877" s="154">
        <v>160</v>
      </c>
      <c r="D2877" s="156" t="s">
        <v>388</v>
      </c>
      <c r="E2877" s="157" t="s">
        <v>419</v>
      </c>
      <c r="F2877" s="157" t="s">
        <v>414</v>
      </c>
      <c r="G2877" s="158">
        <v>11.79945</v>
      </c>
      <c r="H2877" s="159">
        <v>0</v>
      </c>
      <c r="I2877" s="159">
        <v>0</v>
      </c>
      <c r="J2877" s="158">
        <v>29.65821</v>
      </c>
      <c r="K2877" s="157" t="s">
        <v>408</v>
      </c>
    </row>
    <row r="2878" spans="1:11" s="58" customFormat="1" ht="14.85" customHeight="1" x14ac:dyDescent="0.15">
      <c r="A2878" s="154">
        <v>57632</v>
      </c>
      <c r="B2878" s="155">
        <v>57632</v>
      </c>
      <c r="C2878" s="154">
        <v>160</v>
      </c>
      <c r="D2878" s="156" t="s">
        <v>388</v>
      </c>
      <c r="E2878" s="157" t="s">
        <v>412</v>
      </c>
      <c r="F2878" s="157" t="s">
        <v>407</v>
      </c>
      <c r="G2878" s="158">
        <v>-6.2854999999999999</v>
      </c>
      <c r="H2878" s="159">
        <v>-5</v>
      </c>
      <c r="I2878" s="159">
        <v>3</v>
      </c>
      <c r="J2878" s="158">
        <v>62.15954</v>
      </c>
      <c r="K2878" s="157" t="s">
        <v>411</v>
      </c>
    </row>
    <row r="2879" spans="1:11" s="58" customFormat="1" ht="14.85" customHeight="1" x14ac:dyDescent="0.15">
      <c r="A2879" s="154">
        <v>57632</v>
      </c>
      <c r="B2879" s="155">
        <v>57632</v>
      </c>
      <c r="C2879" s="154">
        <v>160</v>
      </c>
      <c r="D2879" s="156" t="s">
        <v>388</v>
      </c>
      <c r="E2879" s="157" t="s">
        <v>412</v>
      </c>
      <c r="F2879" s="157" t="s">
        <v>407</v>
      </c>
      <c r="G2879" s="158">
        <v>-121.22808999999999</v>
      </c>
      <c r="H2879" s="159">
        <v>-13</v>
      </c>
      <c r="I2879" s="159">
        <v>1</v>
      </c>
      <c r="J2879" s="158">
        <v>19.503</v>
      </c>
      <c r="K2879" s="157" t="s">
        <v>408</v>
      </c>
    </row>
    <row r="2880" spans="1:11" s="58" customFormat="1" ht="14.85" customHeight="1" x14ac:dyDescent="0.15">
      <c r="A2880" s="154">
        <v>57632</v>
      </c>
      <c r="B2880" s="155">
        <v>57632</v>
      </c>
      <c r="C2880" s="154">
        <v>160</v>
      </c>
      <c r="D2880" s="156" t="s">
        <v>388</v>
      </c>
      <c r="E2880" s="157" t="s">
        <v>412</v>
      </c>
      <c r="F2880" s="157" t="s">
        <v>413</v>
      </c>
      <c r="G2880" s="158">
        <v>247.88211000000001</v>
      </c>
      <c r="H2880" s="159">
        <v>8</v>
      </c>
      <c r="I2880" s="159">
        <v>10</v>
      </c>
      <c r="J2880" s="158">
        <v>833.19925000000001</v>
      </c>
      <c r="K2880" s="157" t="s">
        <v>408</v>
      </c>
    </row>
    <row r="2881" spans="1:11" s="58" customFormat="1" ht="14.85" customHeight="1" x14ac:dyDescent="0.15">
      <c r="A2881" s="154">
        <v>57632</v>
      </c>
      <c r="B2881" s="155">
        <v>57632</v>
      </c>
      <c r="C2881" s="154">
        <v>160</v>
      </c>
      <c r="D2881" s="156" t="s">
        <v>388</v>
      </c>
      <c r="E2881" s="157" t="s">
        <v>412</v>
      </c>
      <c r="F2881" s="157" t="s">
        <v>414</v>
      </c>
      <c r="G2881" s="158">
        <v>-10.132339999999999</v>
      </c>
      <c r="H2881" s="159">
        <v>3</v>
      </c>
      <c r="I2881" s="159">
        <v>13</v>
      </c>
      <c r="J2881" s="158">
        <v>428.33055000000002</v>
      </c>
      <c r="K2881" s="157" t="s">
        <v>411</v>
      </c>
    </row>
    <row r="2882" spans="1:11" s="58" customFormat="1" ht="14.85" customHeight="1" x14ac:dyDescent="0.15">
      <c r="A2882" s="154">
        <v>57632</v>
      </c>
      <c r="B2882" s="155">
        <v>57632</v>
      </c>
      <c r="C2882" s="154">
        <v>160</v>
      </c>
      <c r="D2882" s="156" t="s">
        <v>388</v>
      </c>
      <c r="E2882" s="157" t="s">
        <v>412</v>
      </c>
      <c r="F2882" s="157" t="s">
        <v>414</v>
      </c>
      <c r="G2882" s="158">
        <v>44.311300000000003</v>
      </c>
      <c r="H2882" s="159">
        <v>-7</v>
      </c>
      <c r="I2882" s="159">
        <v>0</v>
      </c>
      <c r="J2882" s="158">
        <v>358.63601</v>
      </c>
      <c r="K2882" s="157" t="s">
        <v>408</v>
      </c>
    </row>
    <row r="2883" spans="1:11" s="58" customFormat="1" ht="14.85" customHeight="1" x14ac:dyDescent="0.15">
      <c r="A2883" s="154">
        <v>57632</v>
      </c>
      <c r="B2883" s="155">
        <v>57632</v>
      </c>
      <c r="C2883" s="154">
        <v>160</v>
      </c>
      <c r="D2883" s="156" t="s">
        <v>388</v>
      </c>
      <c r="E2883" s="157" t="s">
        <v>412</v>
      </c>
      <c r="F2883" s="157" t="s">
        <v>415</v>
      </c>
      <c r="G2883" s="158">
        <v>9.44</v>
      </c>
      <c r="H2883" s="159">
        <v>0</v>
      </c>
      <c r="I2883" s="159">
        <v>0</v>
      </c>
      <c r="J2883" s="158">
        <v>10.64</v>
      </c>
      <c r="K2883" s="157" t="s">
        <v>411</v>
      </c>
    </row>
    <row r="2884" spans="1:11" s="58" customFormat="1" ht="14.85" customHeight="1" x14ac:dyDescent="0.15">
      <c r="A2884" s="154">
        <v>57632</v>
      </c>
      <c r="B2884" s="155">
        <v>57632</v>
      </c>
      <c r="C2884" s="154">
        <v>160</v>
      </c>
      <c r="D2884" s="156" t="s">
        <v>388</v>
      </c>
      <c r="E2884" s="157" t="s">
        <v>412</v>
      </c>
      <c r="F2884" s="157" t="s">
        <v>415</v>
      </c>
      <c r="G2884" s="158">
        <v>21.64</v>
      </c>
      <c r="H2884" s="159">
        <v>0</v>
      </c>
      <c r="I2884" s="159">
        <v>0</v>
      </c>
      <c r="J2884" s="158">
        <v>32.76</v>
      </c>
      <c r="K2884" s="157" t="s">
        <v>408</v>
      </c>
    </row>
    <row r="2885" spans="1:11" s="58" customFormat="1" ht="14.85" customHeight="1" x14ac:dyDescent="0.15">
      <c r="A2885" s="154">
        <v>57632</v>
      </c>
      <c r="B2885" s="155">
        <v>57632</v>
      </c>
      <c r="C2885" s="154">
        <v>160</v>
      </c>
      <c r="D2885" s="156" t="s">
        <v>388</v>
      </c>
      <c r="E2885" s="157" t="s">
        <v>412</v>
      </c>
      <c r="F2885" s="157" t="s">
        <v>416</v>
      </c>
      <c r="G2885" s="158">
        <v>-15.35127</v>
      </c>
      <c r="H2885" s="159">
        <v>-5</v>
      </c>
      <c r="I2885" s="159">
        <v>2</v>
      </c>
      <c r="J2885" s="158">
        <v>65.102519999999998</v>
      </c>
      <c r="K2885" s="157" t="s">
        <v>411</v>
      </c>
    </row>
    <row r="2886" spans="1:11" s="58" customFormat="1" ht="14.85" customHeight="1" x14ac:dyDescent="0.15">
      <c r="A2886" s="154">
        <v>57632</v>
      </c>
      <c r="B2886" s="155">
        <v>57632</v>
      </c>
      <c r="C2886" s="154">
        <v>160</v>
      </c>
      <c r="D2886" s="156" t="s">
        <v>388</v>
      </c>
      <c r="E2886" s="157" t="s">
        <v>412</v>
      </c>
      <c r="F2886" s="157" t="s">
        <v>416</v>
      </c>
      <c r="G2886" s="158">
        <v>-16.96414</v>
      </c>
      <c r="H2886" s="159">
        <v>-1</v>
      </c>
      <c r="I2886" s="159">
        <v>0</v>
      </c>
      <c r="J2886" s="158">
        <v>47.955170000000003</v>
      </c>
      <c r="K2886" s="157" t="s">
        <v>408</v>
      </c>
    </row>
    <row r="2887" spans="1:11" s="58" customFormat="1" ht="14.85" customHeight="1" x14ac:dyDescent="0.15">
      <c r="A2887" s="154">
        <v>57632</v>
      </c>
      <c r="B2887" s="155">
        <v>57632</v>
      </c>
      <c r="C2887" s="154">
        <v>160</v>
      </c>
      <c r="D2887" s="156" t="s">
        <v>388</v>
      </c>
      <c r="E2887" s="157" t="s">
        <v>417</v>
      </c>
      <c r="F2887" s="157" t="s">
        <v>418</v>
      </c>
      <c r="G2887" s="158">
        <v>57.796210000000002</v>
      </c>
      <c r="H2887" s="159">
        <v>-1</v>
      </c>
      <c r="I2887" s="159">
        <v>1</v>
      </c>
      <c r="J2887" s="158">
        <v>116.20834000000001</v>
      </c>
      <c r="K2887" s="157" t="s">
        <v>411</v>
      </c>
    </row>
    <row r="2888" spans="1:11" s="58" customFormat="1" ht="14.85" customHeight="1" x14ac:dyDescent="0.15">
      <c r="A2888" s="154">
        <v>57632</v>
      </c>
      <c r="B2888" s="155">
        <v>57632</v>
      </c>
      <c r="C2888" s="154">
        <v>160</v>
      </c>
      <c r="D2888" s="156" t="s">
        <v>388</v>
      </c>
      <c r="E2888" s="157" t="s">
        <v>417</v>
      </c>
      <c r="F2888" s="157" t="s">
        <v>418</v>
      </c>
      <c r="G2888" s="158">
        <v>51.862110000000001</v>
      </c>
      <c r="H2888" s="159">
        <v>-1</v>
      </c>
      <c r="I2888" s="159">
        <v>0</v>
      </c>
      <c r="J2888" s="158">
        <v>66.58</v>
      </c>
      <c r="K2888" s="157" t="s">
        <v>408</v>
      </c>
    </row>
    <row r="2889" spans="1:11" s="58" customFormat="1" ht="14.85" customHeight="1" x14ac:dyDescent="0.15">
      <c r="A2889" s="154">
        <v>57632</v>
      </c>
      <c r="B2889" s="155">
        <v>57632</v>
      </c>
      <c r="C2889" s="154">
        <v>160</v>
      </c>
      <c r="D2889" s="156" t="s">
        <v>388</v>
      </c>
      <c r="E2889" s="157" t="s">
        <v>417</v>
      </c>
      <c r="F2889" s="157" t="s">
        <v>407</v>
      </c>
      <c r="G2889" s="158">
        <v>1.3262499999999999</v>
      </c>
      <c r="H2889" s="159">
        <v>-2</v>
      </c>
      <c r="I2889" s="159">
        <v>0</v>
      </c>
      <c r="J2889" s="158">
        <v>105.10715</v>
      </c>
      <c r="K2889" s="157" t="s">
        <v>411</v>
      </c>
    </row>
    <row r="2890" spans="1:11" s="58" customFormat="1" ht="14.85" customHeight="1" x14ac:dyDescent="0.15">
      <c r="A2890" s="154">
        <v>57632</v>
      </c>
      <c r="B2890" s="155">
        <v>57632</v>
      </c>
      <c r="C2890" s="154">
        <v>160</v>
      </c>
      <c r="D2890" s="156" t="s">
        <v>388</v>
      </c>
      <c r="E2890" s="157" t="s">
        <v>417</v>
      </c>
      <c r="F2890" s="157" t="s">
        <v>407</v>
      </c>
      <c r="G2890" s="158">
        <v>9.1771799999999999</v>
      </c>
      <c r="H2890" s="159">
        <v>1</v>
      </c>
      <c r="I2890" s="159">
        <v>1</v>
      </c>
      <c r="J2890" s="158">
        <v>61.597279999999998</v>
      </c>
      <c r="K2890" s="157" t="s">
        <v>408</v>
      </c>
    </row>
    <row r="2891" spans="1:11" s="58" customFormat="1" ht="14.85" customHeight="1" x14ac:dyDescent="0.15">
      <c r="A2891" s="154">
        <v>57632</v>
      </c>
      <c r="B2891" s="155">
        <v>57632</v>
      </c>
      <c r="C2891" s="154">
        <v>160</v>
      </c>
      <c r="D2891" s="156" t="s">
        <v>388</v>
      </c>
      <c r="E2891" s="157" t="s">
        <v>419</v>
      </c>
      <c r="F2891" s="157" t="s">
        <v>414</v>
      </c>
      <c r="G2891" s="158">
        <v>69.239270000000005</v>
      </c>
      <c r="H2891" s="159">
        <v>-5</v>
      </c>
      <c r="I2891" s="159">
        <v>3</v>
      </c>
      <c r="J2891" s="158">
        <v>527.59271999999999</v>
      </c>
      <c r="K2891" s="157" t="s">
        <v>411</v>
      </c>
    </row>
    <row r="2892" spans="1:11" s="58" customFormat="1" ht="14.85" customHeight="1" x14ac:dyDescent="0.15">
      <c r="A2892" s="154">
        <v>57632</v>
      </c>
      <c r="B2892" s="155">
        <v>57632</v>
      </c>
      <c r="C2892" s="154">
        <v>160</v>
      </c>
      <c r="D2892" s="156" t="s">
        <v>388</v>
      </c>
      <c r="E2892" s="157" t="s">
        <v>419</v>
      </c>
      <c r="F2892" s="157" t="s">
        <v>414</v>
      </c>
      <c r="G2892" s="158">
        <v>10.46651</v>
      </c>
      <c r="H2892" s="159">
        <v>0</v>
      </c>
      <c r="I2892" s="159">
        <v>0</v>
      </c>
      <c r="J2892" s="158">
        <v>341.53249</v>
      </c>
      <c r="K2892" s="157" t="s">
        <v>408</v>
      </c>
    </row>
    <row r="2893" spans="1:11" s="58" customFormat="1" ht="14.85" customHeight="1" x14ac:dyDescent="0.15">
      <c r="A2893" s="154">
        <v>57634</v>
      </c>
      <c r="B2893" s="155">
        <v>57634</v>
      </c>
      <c r="C2893" s="154">
        <v>160</v>
      </c>
      <c r="D2893" s="156" t="s">
        <v>388</v>
      </c>
      <c r="E2893" s="157" t="s">
        <v>412</v>
      </c>
      <c r="F2893" s="157" t="s">
        <v>407</v>
      </c>
      <c r="G2893" s="158">
        <v>-0.12609000000000001</v>
      </c>
      <c r="H2893" s="159">
        <v>0</v>
      </c>
      <c r="I2893" s="159">
        <v>0</v>
      </c>
      <c r="J2893" s="158">
        <v>4.4000000000000004</v>
      </c>
      <c r="K2893" s="157" t="s">
        <v>411</v>
      </c>
    </row>
    <row r="2894" spans="1:11" s="58" customFormat="1" ht="14.85" customHeight="1" x14ac:dyDescent="0.15">
      <c r="A2894" s="154">
        <v>57634</v>
      </c>
      <c r="B2894" s="155">
        <v>57634</v>
      </c>
      <c r="C2894" s="154">
        <v>160</v>
      </c>
      <c r="D2894" s="156" t="s">
        <v>388</v>
      </c>
      <c r="E2894" s="157" t="s">
        <v>412</v>
      </c>
      <c r="F2894" s="157" t="s">
        <v>407</v>
      </c>
      <c r="G2894" s="158">
        <v>-1.18594</v>
      </c>
      <c r="H2894" s="159">
        <v>-2</v>
      </c>
      <c r="I2894" s="159">
        <v>0</v>
      </c>
      <c r="J2894" s="158">
        <v>1.50285</v>
      </c>
      <c r="K2894" s="157" t="s">
        <v>408</v>
      </c>
    </row>
    <row r="2895" spans="1:11" s="58" customFormat="1" ht="14.85" customHeight="1" x14ac:dyDescent="0.15">
      <c r="A2895" s="154">
        <v>57634</v>
      </c>
      <c r="B2895" s="155">
        <v>57634</v>
      </c>
      <c r="C2895" s="154">
        <v>160</v>
      </c>
      <c r="D2895" s="156" t="s">
        <v>388</v>
      </c>
      <c r="E2895" s="157" t="s">
        <v>412</v>
      </c>
      <c r="F2895" s="157" t="s">
        <v>413</v>
      </c>
      <c r="G2895" s="158">
        <v>81.360740000000007</v>
      </c>
      <c r="H2895" s="159">
        <v>1</v>
      </c>
      <c r="I2895" s="159">
        <v>1</v>
      </c>
      <c r="J2895" s="158">
        <v>89.991720000000001</v>
      </c>
      <c r="K2895" s="157" t="s">
        <v>408</v>
      </c>
    </row>
    <row r="2896" spans="1:11" s="58" customFormat="1" ht="14.85" customHeight="1" x14ac:dyDescent="0.15">
      <c r="A2896" s="154">
        <v>57634</v>
      </c>
      <c r="B2896" s="155">
        <v>57634</v>
      </c>
      <c r="C2896" s="154">
        <v>160</v>
      </c>
      <c r="D2896" s="156" t="s">
        <v>388</v>
      </c>
      <c r="E2896" s="157" t="s">
        <v>412</v>
      </c>
      <c r="F2896" s="157" t="s">
        <v>414</v>
      </c>
      <c r="G2896" s="158">
        <v>-1.41513</v>
      </c>
      <c r="H2896" s="159">
        <v>-1</v>
      </c>
      <c r="I2896" s="159">
        <v>1</v>
      </c>
      <c r="J2896" s="158">
        <v>1.4171499999999999</v>
      </c>
      <c r="K2896" s="157" t="s">
        <v>411</v>
      </c>
    </row>
    <row r="2897" spans="1:11" s="58" customFormat="1" ht="14.85" customHeight="1" x14ac:dyDescent="0.15">
      <c r="A2897" s="154">
        <v>57634</v>
      </c>
      <c r="B2897" s="155">
        <v>57634</v>
      </c>
      <c r="C2897" s="154">
        <v>160</v>
      </c>
      <c r="D2897" s="156" t="s">
        <v>388</v>
      </c>
      <c r="E2897" s="157" t="s">
        <v>412</v>
      </c>
      <c r="F2897" s="157" t="s">
        <v>414</v>
      </c>
      <c r="G2897" s="158">
        <v>-15.12946</v>
      </c>
      <c r="H2897" s="159">
        <v>0</v>
      </c>
      <c r="I2897" s="159">
        <v>0</v>
      </c>
      <c r="J2897" s="158">
        <v>23.61814</v>
      </c>
      <c r="K2897" s="157" t="s">
        <v>408</v>
      </c>
    </row>
    <row r="2898" spans="1:11" s="58" customFormat="1" ht="14.85" customHeight="1" x14ac:dyDescent="0.15">
      <c r="A2898" s="154">
        <v>57634</v>
      </c>
      <c r="B2898" s="155">
        <v>57634</v>
      </c>
      <c r="C2898" s="154">
        <v>160</v>
      </c>
      <c r="D2898" s="156" t="s">
        <v>388</v>
      </c>
      <c r="E2898" s="157" t="s">
        <v>412</v>
      </c>
      <c r="F2898" s="157" t="s">
        <v>415</v>
      </c>
      <c r="G2898" s="158">
        <v>-0.3</v>
      </c>
      <c r="H2898" s="159">
        <v>0</v>
      </c>
      <c r="I2898" s="159">
        <v>0</v>
      </c>
      <c r="J2898" s="158">
        <v>0</v>
      </c>
      <c r="K2898" s="157" t="s">
        <v>408</v>
      </c>
    </row>
    <row r="2899" spans="1:11" s="58" customFormat="1" ht="14.85" customHeight="1" x14ac:dyDescent="0.15">
      <c r="A2899" s="154">
        <v>57634</v>
      </c>
      <c r="B2899" s="155">
        <v>57634</v>
      </c>
      <c r="C2899" s="154">
        <v>160</v>
      </c>
      <c r="D2899" s="156" t="s">
        <v>388</v>
      </c>
      <c r="E2899" s="157" t="s">
        <v>412</v>
      </c>
      <c r="F2899" s="157" t="s">
        <v>416</v>
      </c>
      <c r="G2899" s="158">
        <v>0.55000000000000004</v>
      </c>
      <c r="H2899" s="159">
        <v>0</v>
      </c>
      <c r="I2899" s="159">
        <v>0</v>
      </c>
      <c r="J2899" s="158">
        <v>0.55000000000000004</v>
      </c>
      <c r="K2899" s="157" t="s">
        <v>411</v>
      </c>
    </row>
    <row r="2900" spans="1:11" s="58" customFormat="1" ht="14.85" customHeight="1" x14ac:dyDescent="0.15">
      <c r="A2900" s="154">
        <v>57634</v>
      </c>
      <c r="B2900" s="155">
        <v>57634</v>
      </c>
      <c r="C2900" s="154">
        <v>160</v>
      </c>
      <c r="D2900" s="156" t="s">
        <v>388</v>
      </c>
      <c r="E2900" s="157" t="s">
        <v>412</v>
      </c>
      <c r="F2900" s="157" t="s">
        <v>416</v>
      </c>
      <c r="G2900" s="158">
        <v>0.54379</v>
      </c>
      <c r="H2900" s="159">
        <v>0</v>
      </c>
      <c r="I2900" s="159">
        <v>0</v>
      </c>
      <c r="J2900" s="158">
        <v>0.54379</v>
      </c>
      <c r="K2900" s="157" t="s">
        <v>408</v>
      </c>
    </row>
    <row r="2901" spans="1:11" s="58" customFormat="1" ht="14.85" customHeight="1" x14ac:dyDescent="0.15">
      <c r="A2901" s="154">
        <v>57634</v>
      </c>
      <c r="B2901" s="155">
        <v>57634</v>
      </c>
      <c r="C2901" s="154">
        <v>160</v>
      </c>
      <c r="D2901" s="156" t="s">
        <v>388</v>
      </c>
      <c r="E2901" s="157" t="s">
        <v>417</v>
      </c>
      <c r="F2901" s="157" t="s">
        <v>418</v>
      </c>
      <c r="G2901" s="158">
        <v>2.552</v>
      </c>
      <c r="H2901" s="159">
        <v>0</v>
      </c>
      <c r="I2901" s="159">
        <v>0</v>
      </c>
      <c r="J2901" s="158">
        <v>2.552</v>
      </c>
      <c r="K2901" s="157" t="s">
        <v>411</v>
      </c>
    </row>
    <row r="2902" spans="1:11" s="58" customFormat="1" ht="14.85" customHeight="1" x14ac:dyDescent="0.15">
      <c r="A2902" s="154">
        <v>57634</v>
      </c>
      <c r="B2902" s="155">
        <v>57634</v>
      </c>
      <c r="C2902" s="154">
        <v>160</v>
      </c>
      <c r="D2902" s="156" t="s">
        <v>388</v>
      </c>
      <c r="E2902" s="157" t="s">
        <v>417</v>
      </c>
      <c r="F2902" s="157" t="s">
        <v>418</v>
      </c>
      <c r="G2902" s="158">
        <v>-9.64</v>
      </c>
      <c r="H2902" s="159">
        <v>0</v>
      </c>
      <c r="I2902" s="159">
        <v>0</v>
      </c>
      <c r="J2902" s="158">
        <v>0.36</v>
      </c>
      <c r="K2902" s="157" t="s">
        <v>408</v>
      </c>
    </row>
    <row r="2903" spans="1:11" s="58" customFormat="1" ht="14.85" customHeight="1" x14ac:dyDescent="0.15">
      <c r="A2903" s="154">
        <v>57634</v>
      </c>
      <c r="B2903" s="155">
        <v>57634</v>
      </c>
      <c r="C2903" s="154">
        <v>160</v>
      </c>
      <c r="D2903" s="156" t="s">
        <v>388</v>
      </c>
      <c r="E2903" s="157" t="s">
        <v>417</v>
      </c>
      <c r="F2903" s="157" t="s">
        <v>407</v>
      </c>
      <c r="G2903" s="158">
        <v>1.6799999999999999E-2</v>
      </c>
      <c r="H2903" s="159">
        <v>0</v>
      </c>
      <c r="I2903" s="159">
        <v>0</v>
      </c>
      <c r="J2903" s="158">
        <v>1.6799999999999999E-2</v>
      </c>
      <c r="K2903" s="157" t="s">
        <v>411</v>
      </c>
    </row>
    <row r="2904" spans="1:11" s="58" customFormat="1" ht="14.85" customHeight="1" x14ac:dyDescent="0.15">
      <c r="A2904" s="154">
        <v>57634</v>
      </c>
      <c r="B2904" s="155">
        <v>57634</v>
      </c>
      <c r="C2904" s="154">
        <v>160</v>
      </c>
      <c r="D2904" s="156" t="s">
        <v>388</v>
      </c>
      <c r="E2904" s="157" t="s">
        <v>419</v>
      </c>
      <c r="F2904" s="157" t="s">
        <v>414</v>
      </c>
      <c r="G2904" s="158">
        <v>-10.890779999999999</v>
      </c>
      <c r="H2904" s="159">
        <v>0</v>
      </c>
      <c r="I2904" s="159">
        <v>0</v>
      </c>
      <c r="J2904" s="158">
        <v>12.861219999999999</v>
      </c>
      <c r="K2904" s="157" t="s">
        <v>411</v>
      </c>
    </row>
    <row r="2905" spans="1:11" s="58" customFormat="1" ht="14.85" customHeight="1" x14ac:dyDescent="0.15">
      <c r="A2905" s="154">
        <v>57634</v>
      </c>
      <c r="B2905" s="155">
        <v>57634</v>
      </c>
      <c r="C2905" s="154">
        <v>160</v>
      </c>
      <c r="D2905" s="156" t="s">
        <v>388</v>
      </c>
      <c r="E2905" s="157" t="s">
        <v>419</v>
      </c>
      <c r="F2905" s="157" t="s">
        <v>414</v>
      </c>
      <c r="G2905" s="158">
        <v>-41.381039999999999</v>
      </c>
      <c r="H2905" s="159">
        <v>0</v>
      </c>
      <c r="I2905" s="159">
        <v>0</v>
      </c>
      <c r="J2905" s="158">
        <v>51.739870000000003</v>
      </c>
      <c r="K2905" s="157" t="s">
        <v>408</v>
      </c>
    </row>
    <row r="2906" spans="1:11" s="58" customFormat="1" ht="14.85" customHeight="1" x14ac:dyDescent="0.15">
      <c r="A2906" s="154">
        <v>88246</v>
      </c>
      <c r="B2906" s="155">
        <v>88246</v>
      </c>
      <c r="C2906" s="154">
        <v>80</v>
      </c>
      <c r="D2906" s="156" t="s">
        <v>389</v>
      </c>
      <c r="E2906" s="157" t="s">
        <v>412</v>
      </c>
      <c r="F2906" s="157" t="s">
        <v>407</v>
      </c>
      <c r="G2906" s="158">
        <v>-0.41446999999999901</v>
      </c>
      <c r="H2906" s="159">
        <v>4</v>
      </c>
      <c r="I2906" s="159">
        <v>5</v>
      </c>
      <c r="J2906" s="158">
        <v>13.136240000000001</v>
      </c>
      <c r="K2906" s="157" t="s">
        <v>411</v>
      </c>
    </row>
    <row r="2907" spans="1:11" s="58" customFormat="1" ht="14.85" customHeight="1" x14ac:dyDescent="0.15">
      <c r="A2907" s="154">
        <v>88246</v>
      </c>
      <c r="B2907" s="155">
        <v>88246</v>
      </c>
      <c r="C2907" s="154">
        <v>80</v>
      </c>
      <c r="D2907" s="156" t="s">
        <v>389</v>
      </c>
      <c r="E2907" s="157" t="s">
        <v>412</v>
      </c>
      <c r="F2907" s="157" t="s">
        <v>407</v>
      </c>
      <c r="G2907" s="158">
        <v>8.2327200000000005</v>
      </c>
      <c r="H2907" s="159">
        <v>0</v>
      </c>
      <c r="I2907" s="159">
        <v>3</v>
      </c>
      <c r="J2907" s="158">
        <v>50.579889999999999</v>
      </c>
      <c r="K2907" s="157" t="s">
        <v>408</v>
      </c>
    </row>
    <row r="2908" spans="1:11" s="58" customFormat="1" ht="14.85" customHeight="1" x14ac:dyDescent="0.15">
      <c r="A2908" s="154">
        <v>88246</v>
      </c>
      <c r="B2908" s="155">
        <v>88246</v>
      </c>
      <c r="C2908" s="154">
        <v>80</v>
      </c>
      <c r="D2908" s="156" t="s">
        <v>389</v>
      </c>
      <c r="E2908" s="157" t="s">
        <v>412</v>
      </c>
      <c r="F2908" s="157" t="s">
        <v>413</v>
      </c>
      <c r="G2908" s="158">
        <v>28.498819999999998</v>
      </c>
      <c r="H2908" s="159">
        <v>2</v>
      </c>
      <c r="I2908" s="159">
        <v>3</v>
      </c>
      <c r="J2908" s="158">
        <v>365.44268</v>
      </c>
      <c r="K2908" s="157" t="s">
        <v>408</v>
      </c>
    </row>
    <row r="2909" spans="1:11" s="58" customFormat="1" ht="14.85" customHeight="1" x14ac:dyDescent="0.15">
      <c r="A2909" s="154">
        <v>88246</v>
      </c>
      <c r="B2909" s="155">
        <v>88246</v>
      </c>
      <c r="C2909" s="154">
        <v>80</v>
      </c>
      <c r="D2909" s="156" t="s">
        <v>389</v>
      </c>
      <c r="E2909" s="157" t="s">
        <v>412</v>
      </c>
      <c r="F2909" s="157" t="s">
        <v>414</v>
      </c>
      <c r="G2909" s="158">
        <v>7.0247799999999998</v>
      </c>
      <c r="H2909" s="159">
        <v>-4</v>
      </c>
      <c r="I2909" s="159">
        <v>2</v>
      </c>
      <c r="J2909" s="158">
        <v>83.185990000000004</v>
      </c>
      <c r="K2909" s="157" t="s">
        <v>411</v>
      </c>
    </row>
    <row r="2910" spans="1:11" s="58" customFormat="1" ht="14.85" customHeight="1" x14ac:dyDescent="0.15">
      <c r="A2910" s="154">
        <v>88246</v>
      </c>
      <c r="B2910" s="155">
        <v>88246</v>
      </c>
      <c r="C2910" s="154">
        <v>80</v>
      </c>
      <c r="D2910" s="156" t="s">
        <v>389</v>
      </c>
      <c r="E2910" s="157" t="s">
        <v>412</v>
      </c>
      <c r="F2910" s="157" t="s">
        <v>414</v>
      </c>
      <c r="G2910" s="158">
        <v>-53.838250000000002</v>
      </c>
      <c r="H2910" s="159">
        <v>-10</v>
      </c>
      <c r="I2910" s="159">
        <v>0</v>
      </c>
      <c r="J2910" s="158">
        <v>207.45117999999999</v>
      </c>
      <c r="K2910" s="157" t="s">
        <v>408</v>
      </c>
    </row>
    <row r="2911" spans="1:11" s="58" customFormat="1" ht="14.85" customHeight="1" x14ac:dyDescent="0.15">
      <c r="A2911" s="154">
        <v>88246</v>
      </c>
      <c r="B2911" s="155">
        <v>88246</v>
      </c>
      <c r="C2911" s="154">
        <v>80</v>
      </c>
      <c r="D2911" s="156" t="s">
        <v>389</v>
      </c>
      <c r="E2911" s="157" t="s">
        <v>412</v>
      </c>
      <c r="F2911" s="157" t="s">
        <v>415</v>
      </c>
      <c r="G2911" s="158">
        <v>-3.98</v>
      </c>
      <c r="H2911" s="159">
        <v>0</v>
      </c>
      <c r="I2911" s="159">
        <v>0</v>
      </c>
      <c r="J2911" s="158">
        <v>1.08</v>
      </c>
      <c r="K2911" s="157" t="s">
        <v>411</v>
      </c>
    </row>
    <row r="2912" spans="1:11" s="58" customFormat="1" ht="14.85" customHeight="1" x14ac:dyDescent="0.15">
      <c r="A2912" s="154">
        <v>88246</v>
      </c>
      <c r="B2912" s="155">
        <v>88246</v>
      </c>
      <c r="C2912" s="154">
        <v>80</v>
      </c>
      <c r="D2912" s="156" t="s">
        <v>389</v>
      </c>
      <c r="E2912" s="157" t="s">
        <v>412</v>
      </c>
      <c r="F2912" s="157" t="s">
        <v>415</v>
      </c>
      <c r="G2912" s="158">
        <v>-5.36</v>
      </c>
      <c r="H2912" s="159">
        <v>0</v>
      </c>
      <c r="I2912" s="159">
        <v>0</v>
      </c>
      <c r="J2912" s="158">
        <v>0.9</v>
      </c>
      <c r="K2912" s="157" t="s">
        <v>408</v>
      </c>
    </row>
    <row r="2913" spans="1:11" s="58" customFormat="1" ht="14.85" customHeight="1" x14ac:dyDescent="0.15">
      <c r="A2913" s="154">
        <v>88246</v>
      </c>
      <c r="B2913" s="155">
        <v>88246</v>
      </c>
      <c r="C2913" s="154">
        <v>80</v>
      </c>
      <c r="D2913" s="156" t="s">
        <v>389</v>
      </c>
      <c r="E2913" s="157" t="s">
        <v>412</v>
      </c>
      <c r="F2913" s="157" t="s">
        <v>416</v>
      </c>
      <c r="G2913" s="158">
        <v>27.41377</v>
      </c>
      <c r="H2913" s="159">
        <v>0</v>
      </c>
      <c r="I2913" s="159">
        <v>1</v>
      </c>
      <c r="J2913" s="158">
        <v>33.219830000000002</v>
      </c>
      <c r="K2913" s="157" t="s">
        <v>411</v>
      </c>
    </row>
    <row r="2914" spans="1:11" s="58" customFormat="1" ht="14.85" customHeight="1" x14ac:dyDescent="0.15">
      <c r="A2914" s="154">
        <v>88246</v>
      </c>
      <c r="B2914" s="155">
        <v>88246</v>
      </c>
      <c r="C2914" s="154">
        <v>80</v>
      </c>
      <c r="D2914" s="156" t="s">
        <v>389</v>
      </c>
      <c r="E2914" s="157" t="s">
        <v>412</v>
      </c>
      <c r="F2914" s="157" t="s">
        <v>416</v>
      </c>
      <c r="G2914" s="158">
        <v>-110.13279</v>
      </c>
      <c r="H2914" s="159">
        <v>-2</v>
      </c>
      <c r="I2914" s="159">
        <v>0</v>
      </c>
      <c r="J2914" s="158">
        <v>8.2591699999999992</v>
      </c>
      <c r="K2914" s="157" t="s">
        <v>408</v>
      </c>
    </row>
    <row r="2915" spans="1:11" s="58" customFormat="1" ht="14.85" customHeight="1" x14ac:dyDescent="0.15">
      <c r="A2915" s="154">
        <v>88246</v>
      </c>
      <c r="B2915" s="155">
        <v>88246</v>
      </c>
      <c r="C2915" s="154">
        <v>80</v>
      </c>
      <c r="D2915" s="156" t="s">
        <v>389</v>
      </c>
      <c r="E2915" s="157" t="s">
        <v>417</v>
      </c>
      <c r="F2915" s="157" t="s">
        <v>418</v>
      </c>
      <c r="G2915" s="158">
        <v>5.1432000000000002</v>
      </c>
      <c r="H2915" s="159">
        <v>0</v>
      </c>
      <c r="I2915" s="159">
        <v>0</v>
      </c>
      <c r="J2915" s="158">
        <v>7.6432000000000002</v>
      </c>
      <c r="K2915" s="157" t="s">
        <v>411</v>
      </c>
    </row>
    <row r="2916" spans="1:11" s="58" customFormat="1" ht="14.85" customHeight="1" x14ac:dyDescent="0.15">
      <c r="A2916" s="154">
        <v>88246</v>
      </c>
      <c r="B2916" s="155">
        <v>88246</v>
      </c>
      <c r="C2916" s="154">
        <v>80</v>
      </c>
      <c r="D2916" s="156" t="s">
        <v>389</v>
      </c>
      <c r="E2916" s="157" t="s">
        <v>417</v>
      </c>
      <c r="F2916" s="157" t="s">
        <v>418</v>
      </c>
      <c r="G2916" s="158">
        <v>-61.126899999999999</v>
      </c>
      <c r="H2916" s="159">
        <v>0</v>
      </c>
      <c r="I2916" s="159">
        <v>0</v>
      </c>
      <c r="J2916" s="158">
        <v>79.121809999999996</v>
      </c>
      <c r="K2916" s="157" t="s">
        <v>408</v>
      </c>
    </row>
    <row r="2917" spans="1:11" s="58" customFormat="1" ht="14.85" customHeight="1" x14ac:dyDescent="0.15">
      <c r="A2917" s="154">
        <v>88246</v>
      </c>
      <c r="B2917" s="155">
        <v>88246</v>
      </c>
      <c r="C2917" s="154">
        <v>80</v>
      </c>
      <c r="D2917" s="156" t="s">
        <v>389</v>
      </c>
      <c r="E2917" s="157" t="s">
        <v>417</v>
      </c>
      <c r="F2917" s="157" t="s">
        <v>407</v>
      </c>
      <c r="G2917" s="158">
        <v>0.44993</v>
      </c>
      <c r="H2917" s="159">
        <v>0</v>
      </c>
      <c r="I2917" s="159">
        <v>0</v>
      </c>
      <c r="J2917" s="158">
        <v>40.793599999999998</v>
      </c>
      <c r="K2917" s="157" t="s">
        <v>411</v>
      </c>
    </row>
    <row r="2918" spans="1:11" s="58" customFormat="1" ht="14.85" customHeight="1" x14ac:dyDescent="0.15">
      <c r="A2918" s="154">
        <v>88246</v>
      </c>
      <c r="B2918" s="155">
        <v>88246</v>
      </c>
      <c r="C2918" s="154">
        <v>80</v>
      </c>
      <c r="D2918" s="156" t="s">
        <v>389</v>
      </c>
      <c r="E2918" s="157" t="s">
        <v>417</v>
      </c>
      <c r="F2918" s="157" t="s">
        <v>407</v>
      </c>
      <c r="G2918" s="158">
        <v>0.32651000000000002</v>
      </c>
      <c r="H2918" s="159">
        <v>0</v>
      </c>
      <c r="I2918" s="159">
        <v>2</v>
      </c>
      <c r="J2918" s="158">
        <v>1.9836100000000001</v>
      </c>
      <c r="K2918" s="157" t="s">
        <v>408</v>
      </c>
    </row>
    <row r="2919" spans="1:11" s="58" customFormat="1" ht="14.85" customHeight="1" x14ac:dyDescent="0.15">
      <c r="A2919" s="154">
        <v>88246</v>
      </c>
      <c r="B2919" s="155">
        <v>88246</v>
      </c>
      <c r="C2919" s="154">
        <v>80</v>
      </c>
      <c r="D2919" s="156" t="s">
        <v>389</v>
      </c>
      <c r="E2919" s="157" t="s">
        <v>419</v>
      </c>
      <c r="F2919" s="157" t="s">
        <v>414</v>
      </c>
      <c r="G2919" s="158">
        <v>53.73854</v>
      </c>
      <c r="H2919" s="159">
        <v>-1</v>
      </c>
      <c r="I2919" s="159">
        <v>0</v>
      </c>
      <c r="J2919" s="158">
        <v>153.40450000000001</v>
      </c>
      <c r="K2919" s="157" t="s">
        <v>411</v>
      </c>
    </row>
    <row r="2920" spans="1:11" s="58" customFormat="1" ht="14.85" customHeight="1" x14ac:dyDescent="0.15">
      <c r="A2920" s="154">
        <v>88246</v>
      </c>
      <c r="B2920" s="155">
        <v>88246</v>
      </c>
      <c r="C2920" s="154">
        <v>80</v>
      </c>
      <c r="D2920" s="156" t="s">
        <v>389</v>
      </c>
      <c r="E2920" s="157" t="s">
        <v>419</v>
      </c>
      <c r="F2920" s="157" t="s">
        <v>414</v>
      </c>
      <c r="G2920" s="158">
        <v>-50.295319999999997</v>
      </c>
      <c r="H2920" s="159">
        <v>-3</v>
      </c>
      <c r="I2920" s="159">
        <v>0</v>
      </c>
      <c r="J2920" s="158">
        <v>81.225009999999997</v>
      </c>
      <c r="K2920" s="157" t="s">
        <v>408</v>
      </c>
    </row>
    <row r="2921" spans="1:11" s="58" customFormat="1" ht="14.85" customHeight="1" x14ac:dyDescent="0.15">
      <c r="A2921" s="154">
        <v>88256</v>
      </c>
      <c r="B2921" s="155">
        <v>88256</v>
      </c>
      <c r="C2921" s="154">
        <v>80</v>
      </c>
      <c r="D2921" s="156" t="s">
        <v>389</v>
      </c>
      <c r="E2921" s="157" t="s">
        <v>412</v>
      </c>
      <c r="F2921" s="157" t="s">
        <v>407</v>
      </c>
      <c r="G2921" s="158">
        <v>20.55913</v>
      </c>
      <c r="H2921" s="159">
        <v>0</v>
      </c>
      <c r="I2921" s="159">
        <v>2</v>
      </c>
      <c r="J2921" s="158">
        <v>38.893149999999999</v>
      </c>
      <c r="K2921" s="157" t="s">
        <v>411</v>
      </c>
    </row>
    <row r="2922" spans="1:11" s="58" customFormat="1" ht="14.85" customHeight="1" x14ac:dyDescent="0.15">
      <c r="A2922" s="154">
        <v>88256</v>
      </c>
      <c r="B2922" s="155">
        <v>88256</v>
      </c>
      <c r="C2922" s="154">
        <v>80</v>
      </c>
      <c r="D2922" s="156" t="s">
        <v>389</v>
      </c>
      <c r="E2922" s="157" t="s">
        <v>412</v>
      </c>
      <c r="F2922" s="157" t="s">
        <v>407</v>
      </c>
      <c r="G2922" s="158">
        <v>5.6438100000000002</v>
      </c>
      <c r="H2922" s="159">
        <v>2</v>
      </c>
      <c r="I2922" s="159">
        <v>2</v>
      </c>
      <c r="J2922" s="158">
        <v>32.775750000000002</v>
      </c>
      <c r="K2922" s="157" t="s">
        <v>408</v>
      </c>
    </row>
    <row r="2923" spans="1:11" s="58" customFormat="1" ht="14.85" customHeight="1" x14ac:dyDescent="0.15">
      <c r="A2923" s="154">
        <v>88256</v>
      </c>
      <c r="B2923" s="155">
        <v>88256</v>
      </c>
      <c r="C2923" s="154">
        <v>80</v>
      </c>
      <c r="D2923" s="156" t="s">
        <v>389</v>
      </c>
      <c r="E2923" s="157" t="s">
        <v>412</v>
      </c>
      <c r="F2923" s="157" t="s">
        <v>413</v>
      </c>
      <c r="G2923" s="158">
        <v>-190.42478</v>
      </c>
      <c r="H2923" s="159">
        <v>3</v>
      </c>
      <c r="I2923" s="159">
        <v>3</v>
      </c>
      <c r="J2923" s="158">
        <v>186.6011</v>
      </c>
      <c r="K2923" s="157" t="s">
        <v>408</v>
      </c>
    </row>
    <row r="2924" spans="1:11" s="58" customFormat="1" ht="14.85" customHeight="1" x14ac:dyDescent="0.15">
      <c r="A2924" s="154">
        <v>88256</v>
      </c>
      <c r="B2924" s="155">
        <v>88256</v>
      </c>
      <c r="C2924" s="154">
        <v>80</v>
      </c>
      <c r="D2924" s="156" t="s">
        <v>389</v>
      </c>
      <c r="E2924" s="157" t="s">
        <v>412</v>
      </c>
      <c r="F2924" s="157" t="s">
        <v>414</v>
      </c>
      <c r="G2924" s="158">
        <v>57.520449999999997</v>
      </c>
      <c r="H2924" s="159">
        <v>1</v>
      </c>
      <c r="I2924" s="159">
        <v>4</v>
      </c>
      <c r="J2924" s="158">
        <v>182.58493000000001</v>
      </c>
      <c r="K2924" s="157" t="s">
        <v>411</v>
      </c>
    </row>
    <row r="2925" spans="1:11" s="58" customFormat="1" ht="14.85" customHeight="1" x14ac:dyDescent="0.15">
      <c r="A2925" s="154">
        <v>88256</v>
      </c>
      <c r="B2925" s="155">
        <v>88256</v>
      </c>
      <c r="C2925" s="154">
        <v>80</v>
      </c>
      <c r="D2925" s="156" t="s">
        <v>389</v>
      </c>
      <c r="E2925" s="157" t="s">
        <v>412</v>
      </c>
      <c r="F2925" s="157" t="s">
        <v>414</v>
      </c>
      <c r="G2925" s="158">
        <v>17.05847</v>
      </c>
      <c r="H2925" s="159">
        <v>-1</v>
      </c>
      <c r="I2925" s="159">
        <v>2</v>
      </c>
      <c r="J2925" s="158">
        <v>300.56164999999999</v>
      </c>
      <c r="K2925" s="157" t="s">
        <v>408</v>
      </c>
    </row>
    <row r="2926" spans="1:11" s="58" customFormat="1" ht="14.85" customHeight="1" x14ac:dyDescent="0.15">
      <c r="A2926" s="154">
        <v>88256</v>
      </c>
      <c r="B2926" s="155">
        <v>88256</v>
      </c>
      <c r="C2926" s="154">
        <v>80</v>
      </c>
      <c r="D2926" s="156" t="s">
        <v>389</v>
      </c>
      <c r="E2926" s="157" t="s">
        <v>412</v>
      </c>
      <c r="F2926" s="157" t="s">
        <v>415</v>
      </c>
      <c r="G2926" s="158">
        <v>-7.18</v>
      </c>
      <c r="H2926" s="159">
        <v>0</v>
      </c>
      <c r="I2926" s="159">
        <v>0</v>
      </c>
      <c r="J2926" s="158">
        <v>6.42</v>
      </c>
      <c r="K2926" s="157" t="s">
        <v>411</v>
      </c>
    </row>
    <row r="2927" spans="1:11" s="58" customFormat="1" ht="14.85" customHeight="1" x14ac:dyDescent="0.15">
      <c r="A2927" s="154">
        <v>88256</v>
      </c>
      <c r="B2927" s="155">
        <v>88256</v>
      </c>
      <c r="C2927" s="154">
        <v>80</v>
      </c>
      <c r="D2927" s="156" t="s">
        <v>389</v>
      </c>
      <c r="E2927" s="157" t="s">
        <v>412</v>
      </c>
      <c r="F2927" s="157" t="s">
        <v>415</v>
      </c>
      <c r="G2927" s="158">
        <v>36.54</v>
      </c>
      <c r="H2927" s="159">
        <v>0</v>
      </c>
      <c r="I2927" s="159">
        <v>0</v>
      </c>
      <c r="J2927" s="158">
        <v>36.54</v>
      </c>
      <c r="K2927" s="157" t="s">
        <v>408</v>
      </c>
    </row>
    <row r="2928" spans="1:11" s="58" customFormat="1" ht="14.85" customHeight="1" x14ac:dyDescent="0.15">
      <c r="A2928" s="154">
        <v>88256</v>
      </c>
      <c r="B2928" s="155">
        <v>88256</v>
      </c>
      <c r="C2928" s="154">
        <v>80</v>
      </c>
      <c r="D2928" s="156" t="s">
        <v>389</v>
      </c>
      <c r="E2928" s="157" t="s">
        <v>412</v>
      </c>
      <c r="F2928" s="157" t="s">
        <v>416</v>
      </c>
      <c r="G2928" s="158">
        <v>2.2388300000000001</v>
      </c>
      <c r="H2928" s="159">
        <v>0</v>
      </c>
      <c r="I2928" s="159">
        <v>1</v>
      </c>
      <c r="J2928" s="158">
        <v>18.326070000000001</v>
      </c>
      <c r="K2928" s="157" t="s">
        <v>411</v>
      </c>
    </row>
    <row r="2929" spans="1:11" s="58" customFormat="1" ht="14.85" customHeight="1" x14ac:dyDescent="0.15">
      <c r="A2929" s="154">
        <v>88256</v>
      </c>
      <c r="B2929" s="155">
        <v>88256</v>
      </c>
      <c r="C2929" s="154">
        <v>80</v>
      </c>
      <c r="D2929" s="156" t="s">
        <v>389</v>
      </c>
      <c r="E2929" s="157" t="s">
        <v>412</v>
      </c>
      <c r="F2929" s="157" t="s">
        <v>416</v>
      </c>
      <c r="G2929" s="158">
        <v>17.739999999999998</v>
      </c>
      <c r="H2929" s="159">
        <v>0</v>
      </c>
      <c r="I2929" s="159">
        <v>0</v>
      </c>
      <c r="J2929" s="158">
        <v>17.739999999999998</v>
      </c>
      <c r="K2929" s="157" t="s">
        <v>408</v>
      </c>
    </row>
    <row r="2930" spans="1:11" s="58" customFormat="1" ht="14.85" customHeight="1" x14ac:dyDescent="0.15">
      <c r="A2930" s="154">
        <v>88256</v>
      </c>
      <c r="B2930" s="155">
        <v>88256</v>
      </c>
      <c r="C2930" s="154">
        <v>80</v>
      </c>
      <c r="D2930" s="156" t="s">
        <v>389</v>
      </c>
      <c r="E2930" s="157" t="s">
        <v>417</v>
      </c>
      <c r="F2930" s="157" t="s">
        <v>418</v>
      </c>
      <c r="G2930" s="158">
        <v>6.2035999999999998</v>
      </c>
      <c r="H2930" s="159">
        <v>1</v>
      </c>
      <c r="I2930" s="159">
        <v>1</v>
      </c>
      <c r="J2930" s="158">
        <v>6.2035999999999998</v>
      </c>
      <c r="K2930" s="157" t="s">
        <v>411</v>
      </c>
    </row>
    <row r="2931" spans="1:11" s="58" customFormat="1" ht="14.85" customHeight="1" x14ac:dyDescent="0.15">
      <c r="A2931" s="154">
        <v>88256</v>
      </c>
      <c r="B2931" s="155">
        <v>88256</v>
      </c>
      <c r="C2931" s="154">
        <v>80</v>
      </c>
      <c r="D2931" s="156" t="s">
        <v>389</v>
      </c>
      <c r="E2931" s="157" t="s">
        <v>417</v>
      </c>
      <c r="F2931" s="157" t="s">
        <v>418</v>
      </c>
      <c r="G2931" s="158">
        <v>85.083179999999999</v>
      </c>
      <c r="H2931" s="159">
        <v>-1</v>
      </c>
      <c r="I2931" s="159">
        <v>1</v>
      </c>
      <c r="J2931" s="158">
        <v>86.693889999999996</v>
      </c>
      <c r="K2931" s="157" t="s">
        <v>408</v>
      </c>
    </row>
    <row r="2932" spans="1:11" s="58" customFormat="1" ht="14.85" customHeight="1" x14ac:dyDescent="0.15">
      <c r="A2932" s="154">
        <v>88256</v>
      </c>
      <c r="B2932" s="155">
        <v>88256</v>
      </c>
      <c r="C2932" s="154">
        <v>80</v>
      </c>
      <c r="D2932" s="156" t="s">
        <v>389</v>
      </c>
      <c r="E2932" s="157" t="s">
        <v>417</v>
      </c>
      <c r="F2932" s="157" t="s">
        <v>407</v>
      </c>
      <c r="G2932" s="158">
        <v>-20.92484</v>
      </c>
      <c r="H2932" s="159">
        <v>0</v>
      </c>
      <c r="I2932" s="159">
        <v>0</v>
      </c>
      <c r="J2932" s="158">
        <v>25.849710000000002</v>
      </c>
      <c r="K2932" s="157" t="s">
        <v>411</v>
      </c>
    </row>
    <row r="2933" spans="1:11" s="58" customFormat="1" ht="14.85" customHeight="1" x14ac:dyDescent="0.15">
      <c r="A2933" s="154">
        <v>88256</v>
      </c>
      <c r="B2933" s="155">
        <v>88256</v>
      </c>
      <c r="C2933" s="154">
        <v>80</v>
      </c>
      <c r="D2933" s="156" t="s">
        <v>389</v>
      </c>
      <c r="E2933" s="157" t="s">
        <v>417</v>
      </c>
      <c r="F2933" s="157" t="s">
        <v>407</v>
      </c>
      <c r="G2933" s="158">
        <v>-20.722470000000001</v>
      </c>
      <c r="H2933" s="159">
        <v>-1</v>
      </c>
      <c r="I2933" s="159">
        <v>0</v>
      </c>
      <c r="J2933" s="158">
        <v>54.205179999999999</v>
      </c>
      <c r="K2933" s="157" t="s">
        <v>408</v>
      </c>
    </row>
    <row r="2934" spans="1:11" s="58" customFormat="1" ht="14.85" customHeight="1" x14ac:dyDescent="0.15">
      <c r="A2934" s="154">
        <v>88256</v>
      </c>
      <c r="B2934" s="155">
        <v>88256</v>
      </c>
      <c r="C2934" s="154">
        <v>80</v>
      </c>
      <c r="D2934" s="156" t="s">
        <v>389</v>
      </c>
      <c r="E2934" s="157" t="s">
        <v>419</v>
      </c>
      <c r="F2934" s="157" t="s">
        <v>414</v>
      </c>
      <c r="G2934" s="158">
        <v>82.275350000000003</v>
      </c>
      <c r="H2934" s="159">
        <v>-1</v>
      </c>
      <c r="I2934" s="159">
        <v>0</v>
      </c>
      <c r="J2934" s="158">
        <v>156.81741</v>
      </c>
      <c r="K2934" s="157" t="s">
        <v>411</v>
      </c>
    </row>
    <row r="2935" spans="1:11" s="58" customFormat="1" ht="14.85" customHeight="1" x14ac:dyDescent="0.15">
      <c r="A2935" s="154">
        <v>88256</v>
      </c>
      <c r="B2935" s="155">
        <v>88256</v>
      </c>
      <c r="C2935" s="154">
        <v>80</v>
      </c>
      <c r="D2935" s="156" t="s">
        <v>389</v>
      </c>
      <c r="E2935" s="157" t="s">
        <v>419</v>
      </c>
      <c r="F2935" s="157" t="s">
        <v>414</v>
      </c>
      <c r="G2935" s="158">
        <v>30.916789999999999</v>
      </c>
      <c r="H2935" s="159">
        <v>0</v>
      </c>
      <c r="I2935" s="159">
        <v>0</v>
      </c>
      <c r="J2935" s="158">
        <v>80.437269999999998</v>
      </c>
      <c r="K2935" s="157" t="s">
        <v>408</v>
      </c>
    </row>
    <row r="2936" spans="1:11" s="58" customFormat="1" ht="14.85" customHeight="1" x14ac:dyDescent="0.15">
      <c r="A2936" s="154">
        <v>88261</v>
      </c>
      <c r="B2936" s="155">
        <v>88261</v>
      </c>
      <c r="C2936" s="154">
        <v>80</v>
      </c>
      <c r="D2936" s="156" t="s">
        <v>389</v>
      </c>
      <c r="E2936" s="157" t="s">
        <v>412</v>
      </c>
      <c r="F2936" s="157" t="s">
        <v>407</v>
      </c>
      <c r="G2936" s="158">
        <v>0.76500000000000001</v>
      </c>
      <c r="H2936" s="159">
        <v>0</v>
      </c>
      <c r="I2936" s="159">
        <v>0</v>
      </c>
      <c r="J2936" s="158">
        <v>18</v>
      </c>
      <c r="K2936" s="157" t="s">
        <v>411</v>
      </c>
    </row>
    <row r="2937" spans="1:11" s="58" customFormat="1" ht="14.85" customHeight="1" x14ac:dyDescent="0.15">
      <c r="A2937" s="154">
        <v>88261</v>
      </c>
      <c r="B2937" s="155">
        <v>88261</v>
      </c>
      <c r="C2937" s="154">
        <v>80</v>
      </c>
      <c r="D2937" s="156" t="s">
        <v>389</v>
      </c>
      <c r="E2937" s="157" t="s">
        <v>412</v>
      </c>
      <c r="F2937" s="157" t="s">
        <v>413</v>
      </c>
      <c r="G2937" s="158">
        <v>288.47451000000001</v>
      </c>
      <c r="H2937" s="159">
        <v>1</v>
      </c>
      <c r="I2937" s="159">
        <v>1</v>
      </c>
      <c r="J2937" s="158">
        <v>439.94968999999998</v>
      </c>
      <c r="K2937" s="157" t="s">
        <v>408</v>
      </c>
    </row>
    <row r="2938" spans="1:11" s="58" customFormat="1" ht="14.85" customHeight="1" x14ac:dyDescent="0.15">
      <c r="A2938" s="154">
        <v>88261</v>
      </c>
      <c r="B2938" s="155">
        <v>88261</v>
      </c>
      <c r="C2938" s="154">
        <v>80</v>
      </c>
      <c r="D2938" s="156" t="s">
        <v>389</v>
      </c>
      <c r="E2938" s="157" t="s">
        <v>412</v>
      </c>
      <c r="F2938" s="157" t="s">
        <v>414</v>
      </c>
      <c r="G2938" s="158">
        <v>43.620869999999996</v>
      </c>
      <c r="H2938" s="159">
        <v>-2</v>
      </c>
      <c r="I2938" s="159">
        <v>2</v>
      </c>
      <c r="J2938" s="158">
        <v>79.803920000000005</v>
      </c>
      <c r="K2938" s="157" t="s">
        <v>411</v>
      </c>
    </row>
    <row r="2939" spans="1:11" s="58" customFormat="1" ht="14.85" customHeight="1" x14ac:dyDescent="0.15">
      <c r="A2939" s="154">
        <v>88261</v>
      </c>
      <c r="B2939" s="155">
        <v>88261</v>
      </c>
      <c r="C2939" s="154">
        <v>80</v>
      </c>
      <c r="D2939" s="156" t="s">
        <v>389</v>
      </c>
      <c r="E2939" s="157" t="s">
        <v>412</v>
      </c>
      <c r="F2939" s="157" t="s">
        <v>414</v>
      </c>
      <c r="G2939" s="158">
        <v>-283.57177000000001</v>
      </c>
      <c r="H2939" s="159">
        <v>-3</v>
      </c>
      <c r="I2939" s="159">
        <v>0</v>
      </c>
      <c r="J2939" s="158">
        <v>233.98863</v>
      </c>
      <c r="K2939" s="157" t="s">
        <v>408</v>
      </c>
    </row>
    <row r="2940" spans="1:11" s="58" customFormat="1" ht="14.85" customHeight="1" x14ac:dyDescent="0.15">
      <c r="A2940" s="154">
        <v>88261</v>
      </c>
      <c r="B2940" s="155">
        <v>88261</v>
      </c>
      <c r="C2940" s="154">
        <v>80</v>
      </c>
      <c r="D2940" s="156" t="s">
        <v>389</v>
      </c>
      <c r="E2940" s="157" t="s">
        <v>412</v>
      </c>
      <c r="F2940" s="157" t="s">
        <v>415</v>
      </c>
      <c r="G2940" s="158">
        <v>2.58</v>
      </c>
      <c r="H2940" s="159">
        <v>0</v>
      </c>
      <c r="I2940" s="159">
        <v>0</v>
      </c>
      <c r="J2940" s="158">
        <v>2.58</v>
      </c>
      <c r="K2940" s="157" t="s">
        <v>411</v>
      </c>
    </row>
    <row r="2941" spans="1:11" s="58" customFormat="1" ht="14.85" customHeight="1" x14ac:dyDescent="0.15">
      <c r="A2941" s="154">
        <v>88261</v>
      </c>
      <c r="B2941" s="155">
        <v>88261</v>
      </c>
      <c r="C2941" s="154">
        <v>80</v>
      </c>
      <c r="D2941" s="156" t="s">
        <v>389</v>
      </c>
      <c r="E2941" s="157" t="s">
        <v>412</v>
      </c>
      <c r="F2941" s="157" t="s">
        <v>415</v>
      </c>
      <c r="G2941" s="158">
        <v>0.22</v>
      </c>
      <c r="H2941" s="159">
        <v>0</v>
      </c>
      <c r="I2941" s="159">
        <v>0</v>
      </c>
      <c r="J2941" s="158">
        <v>0.22</v>
      </c>
      <c r="K2941" s="157" t="s">
        <v>408</v>
      </c>
    </row>
    <row r="2942" spans="1:11" s="58" customFormat="1" ht="14.85" customHeight="1" x14ac:dyDescent="0.15">
      <c r="A2942" s="154">
        <v>88261</v>
      </c>
      <c r="B2942" s="155">
        <v>88261</v>
      </c>
      <c r="C2942" s="154">
        <v>80</v>
      </c>
      <c r="D2942" s="156" t="s">
        <v>389</v>
      </c>
      <c r="E2942" s="157" t="s">
        <v>412</v>
      </c>
      <c r="F2942" s="157" t="s">
        <v>416</v>
      </c>
      <c r="G2942" s="158">
        <v>-2.6330300000000002</v>
      </c>
      <c r="H2942" s="159">
        <v>0</v>
      </c>
      <c r="I2942" s="159">
        <v>1</v>
      </c>
      <c r="J2942" s="158">
        <v>5.5966899999999997</v>
      </c>
      <c r="K2942" s="157" t="s">
        <v>411</v>
      </c>
    </row>
    <row r="2943" spans="1:11" s="58" customFormat="1" ht="14.85" customHeight="1" x14ac:dyDescent="0.15">
      <c r="A2943" s="154">
        <v>88261</v>
      </c>
      <c r="B2943" s="155">
        <v>88261</v>
      </c>
      <c r="C2943" s="154">
        <v>80</v>
      </c>
      <c r="D2943" s="156" t="s">
        <v>389</v>
      </c>
      <c r="E2943" s="157" t="s">
        <v>412</v>
      </c>
      <c r="F2943" s="157" t="s">
        <v>416</v>
      </c>
      <c r="G2943" s="158">
        <v>2.9950000000000001</v>
      </c>
      <c r="H2943" s="159">
        <v>0</v>
      </c>
      <c r="I2943" s="159">
        <v>0</v>
      </c>
      <c r="J2943" s="158">
        <v>2.9950000000000001</v>
      </c>
      <c r="K2943" s="157" t="s">
        <v>408</v>
      </c>
    </row>
    <row r="2944" spans="1:11" s="58" customFormat="1" ht="14.85" customHeight="1" x14ac:dyDescent="0.15">
      <c r="A2944" s="154">
        <v>88261</v>
      </c>
      <c r="B2944" s="155">
        <v>88261</v>
      </c>
      <c r="C2944" s="154">
        <v>80</v>
      </c>
      <c r="D2944" s="156" t="s">
        <v>389</v>
      </c>
      <c r="E2944" s="157" t="s">
        <v>417</v>
      </c>
      <c r="F2944" s="157" t="s">
        <v>418</v>
      </c>
      <c r="G2944" s="158">
        <v>6.08</v>
      </c>
      <c r="H2944" s="159">
        <v>1</v>
      </c>
      <c r="I2944" s="159">
        <v>1</v>
      </c>
      <c r="J2944" s="158">
        <v>11.08</v>
      </c>
      <c r="K2944" s="157" t="s">
        <v>411</v>
      </c>
    </row>
    <row r="2945" spans="1:11" s="58" customFormat="1" ht="14.85" customHeight="1" x14ac:dyDescent="0.15">
      <c r="A2945" s="154">
        <v>88261</v>
      </c>
      <c r="B2945" s="155">
        <v>88261</v>
      </c>
      <c r="C2945" s="154">
        <v>80</v>
      </c>
      <c r="D2945" s="156" t="s">
        <v>389</v>
      </c>
      <c r="E2945" s="157" t="s">
        <v>417</v>
      </c>
      <c r="F2945" s="157" t="s">
        <v>418</v>
      </c>
      <c r="G2945" s="158">
        <v>1.4427000000000001</v>
      </c>
      <c r="H2945" s="159">
        <v>0</v>
      </c>
      <c r="I2945" s="159">
        <v>0</v>
      </c>
      <c r="J2945" s="158">
        <v>1.4427000000000001</v>
      </c>
      <c r="K2945" s="157" t="s">
        <v>408</v>
      </c>
    </row>
    <row r="2946" spans="1:11" s="58" customFormat="1" ht="14.85" customHeight="1" x14ac:dyDescent="0.15">
      <c r="A2946" s="154">
        <v>88261</v>
      </c>
      <c r="B2946" s="155">
        <v>88261</v>
      </c>
      <c r="C2946" s="154">
        <v>80</v>
      </c>
      <c r="D2946" s="156" t="s">
        <v>389</v>
      </c>
      <c r="E2946" s="157" t="s">
        <v>417</v>
      </c>
      <c r="F2946" s="157" t="s">
        <v>407</v>
      </c>
      <c r="G2946" s="158">
        <v>2.018E-2</v>
      </c>
      <c r="H2946" s="159">
        <v>0</v>
      </c>
      <c r="I2946" s="159">
        <v>0</v>
      </c>
      <c r="J2946" s="158">
        <v>2.6001799999999999</v>
      </c>
      <c r="K2946" s="157" t="s">
        <v>411</v>
      </c>
    </row>
    <row r="2947" spans="1:11" s="58" customFormat="1" ht="14.85" customHeight="1" x14ac:dyDescent="0.15">
      <c r="A2947" s="154">
        <v>88261</v>
      </c>
      <c r="B2947" s="155">
        <v>88261</v>
      </c>
      <c r="C2947" s="154">
        <v>80</v>
      </c>
      <c r="D2947" s="156" t="s">
        <v>389</v>
      </c>
      <c r="E2947" s="157" t="s">
        <v>417</v>
      </c>
      <c r="F2947" s="157" t="s">
        <v>407</v>
      </c>
      <c r="G2947" s="158">
        <v>1.9230000000000001E-2</v>
      </c>
      <c r="H2947" s="159">
        <v>0</v>
      </c>
      <c r="I2947" s="159">
        <v>0</v>
      </c>
      <c r="J2947" s="158">
        <v>0.23923</v>
      </c>
      <c r="K2947" s="157" t="s">
        <v>408</v>
      </c>
    </row>
    <row r="2948" spans="1:11" s="58" customFormat="1" ht="14.85" customHeight="1" x14ac:dyDescent="0.15">
      <c r="A2948" s="154">
        <v>88261</v>
      </c>
      <c r="B2948" s="155">
        <v>88261</v>
      </c>
      <c r="C2948" s="154">
        <v>80</v>
      </c>
      <c r="D2948" s="156" t="s">
        <v>389</v>
      </c>
      <c r="E2948" s="157" t="s">
        <v>419</v>
      </c>
      <c r="F2948" s="157" t="s">
        <v>414</v>
      </c>
      <c r="G2948" s="158">
        <v>48.47213</v>
      </c>
      <c r="H2948" s="159">
        <v>0</v>
      </c>
      <c r="I2948" s="159">
        <v>0</v>
      </c>
      <c r="J2948" s="158">
        <v>174.41658000000001</v>
      </c>
      <c r="K2948" s="157" t="s">
        <v>411</v>
      </c>
    </row>
    <row r="2949" spans="1:11" s="58" customFormat="1" ht="14.85" customHeight="1" x14ac:dyDescent="0.15">
      <c r="A2949" s="154">
        <v>88261</v>
      </c>
      <c r="B2949" s="155">
        <v>88261</v>
      </c>
      <c r="C2949" s="154">
        <v>80</v>
      </c>
      <c r="D2949" s="156" t="s">
        <v>389</v>
      </c>
      <c r="E2949" s="157" t="s">
        <v>419</v>
      </c>
      <c r="F2949" s="157" t="s">
        <v>414</v>
      </c>
      <c r="G2949" s="158">
        <v>14.67591</v>
      </c>
      <c r="H2949" s="159">
        <v>0</v>
      </c>
      <c r="I2949" s="159">
        <v>0</v>
      </c>
      <c r="J2949" s="158">
        <v>85.664029999999997</v>
      </c>
      <c r="K2949" s="157" t="s">
        <v>408</v>
      </c>
    </row>
    <row r="2950" spans="1:11" s="58" customFormat="1" ht="14.85" customHeight="1" x14ac:dyDescent="0.15">
      <c r="A2950" s="154">
        <v>88281</v>
      </c>
      <c r="B2950" s="155">
        <v>88281</v>
      </c>
      <c r="C2950" s="154">
        <v>80</v>
      </c>
      <c r="D2950" s="156" t="s">
        <v>389</v>
      </c>
      <c r="E2950" s="157" t="s">
        <v>412</v>
      </c>
      <c r="F2950" s="157" t="s">
        <v>407</v>
      </c>
      <c r="G2950" s="158">
        <v>15.17393</v>
      </c>
      <c r="H2950" s="159">
        <v>-1</v>
      </c>
      <c r="I2950" s="159">
        <v>1</v>
      </c>
      <c r="J2950" s="158">
        <v>16.962289999999999</v>
      </c>
      <c r="K2950" s="157" t="s">
        <v>411</v>
      </c>
    </row>
    <row r="2951" spans="1:11" s="58" customFormat="1" ht="14.85" customHeight="1" x14ac:dyDescent="0.15">
      <c r="A2951" s="154">
        <v>88281</v>
      </c>
      <c r="B2951" s="155">
        <v>88281</v>
      </c>
      <c r="C2951" s="154">
        <v>80</v>
      </c>
      <c r="D2951" s="156" t="s">
        <v>389</v>
      </c>
      <c r="E2951" s="157" t="s">
        <v>412</v>
      </c>
      <c r="F2951" s="157" t="s">
        <v>407</v>
      </c>
      <c r="G2951" s="158">
        <v>6.1206699999999996</v>
      </c>
      <c r="H2951" s="159">
        <v>-2</v>
      </c>
      <c r="I2951" s="159">
        <v>0</v>
      </c>
      <c r="J2951" s="158">
        <v>11.545400000000001</v>
      </c>
      <c r="K2951" s="157" t="s">
        <v>408</v>
      </c>
    </row>
    <row r="2952" spans="1:11" s="58" customFormat="1" ht="14.85" customHeight="1" x14ac:dyDescent="0.15">
      <c r="A2952" s="154">
        <v>88281</v>
      </c>
      <c r="B2952" s="155">
        <v>88281</v>
      </c>
      <c r="C2952" s="154">
        <v>80</v>
      </c>
      <c r="D2952" s="156" t="s">
        <v>389</v>
      </c>
      <c r="E2952" s="157" t="s">
        <v>412</v>
      </c>
      <c r="F2952" s="157" t="s">
        <v>413</v>
      </c>
      <c r="G2952" s="158">
        <v>68.209410000000005</v>
      </c>
      <c r="H2952" s="159">
        <v>-2</v>
      </c>
      <c r="I2952" s="159">
        <v>2</v>
      </c>
      <c r="J2952" s="158">
        <v>240.23862</v>
      </c>
      <c r="K2952" s="157" t="s">
        <v>408</v>
      </c>
    </row>
    <row r="2953" spans="1:11" s="58" customFormat="1" ht="14.85" customHeight="1" x14ac:dyDescent="0.15">
      <c r="A2953" s="154">
        <v>88281</v>
      </c>
      <c r="B2953" s="155">
        <v>88281</v>
      </c>
      <c r="C2953" s="154">
        <v>80</v>
      </c>
      <c r="D2953" s="156" t="s">
        <v>389</v>
      </c>
      <c r="E2953" s="157" t="s">
        <v>412</v>
      </c>
      <c r="F2953" s="157" t="s">
        <v>414</v>
      </c>
      <c r="G2953" s="158">
        <v>-4.9669699999999999</v>
      </c>
      <c r="H2953" s="159">
        <v>-5</v>
      </c>
      <c r="I2953" s="159">
        <v>1</v>
      </c>
      <c r="J2953" s="158">
        <v>3.4232300000000002</v>
      </c>
      <c r="K2953" s="157" t="s">
        <v>411</v>
      </c>
    </row>
    <row r="2954" spans="1:11" s="58" customFormat="1" ht="14.85" customHeight="1" x14ac:dyDescent="0.15">
      <c r="A2954" s="154">
        <v>88281</v>
      </c>
      <c r="B2954" s="155">
        <v>88281</v>
      </c>
      <c r="C2954" s="154">
        <v>80</v>
      </c>
      <c r="D2954" s="156" t="s">
        <v>389</v>
      </c>
      <c r="E2954" s="157" t="s">
        <v>412</v>
      </c>
      <c r="F2954" s="157" t="s">
        <v>414</v>
      </c>
      <c r="G2954" s="158">
        <v>-9.7224900000000005</v>
      </c>
      <c r="H2954" s="159">
        <v>-4</v>
      </c>
      <c r="I2954" s="159">
        <v>0</v>
      </c>
      <c r="J2954" s="158">
        <v>31.53312</v>
      </c>
      <c r="K2954" s="157" t="s">
        <v>408</v>
      </c>
    </row>
    <row r="2955" spans="1:11" s="58" customFormat="1" ht="14.85" customHeight="1" x14ac:dyDescent="0.15">
      <c r="A2955" s="154">
        <v>88281</v>
      </c>
      <c r="B2955" s="155">
        <v>88281</v>
      </c>
      <c r="C2955" s="154">
        <v>80</v>
      </c>
      <c r="D2955" s="156" t="s">
        <v>389</v>
      </c>
      <c r="E2955" s="157" t="s">
        <v>412</v>
      </c>
      <c r="F2955" s="157" t="s">
        <v>415</v>
      </c>
      <c r="G2955" s="158">
        <v>-0.74</v>
      </c>
      <c r="H2955" s="159">
        <v>0</v>
      </c>
      <c r="I2955" s="159">
        <v>0</v>
      </c>
      <c r="J2955" s="158">
        <v>0.06</v>
      </c>
      <c r="K2955" s="157" t="s">
        <v>411</v>
      </c>
    </row>
    <row r="2956" spans="1:11" s="58" customFormat="1" ht="14.85" customHeight="1" x14ac:dyDescent="0.15">
      <c r="A2956" s="154">
        <v>88281</v>
      </c>
      <c r="B2956" s="155">
        <v>88281</v>
      </c>
      <c r="C2956" s="154">
        <v>80</v>
      </c>
      <c r="D2956" s="156" t="s">
        <v>389</v>
      </c>
      <c r="E2956" s="157" t="s">
        <v>412</v>
      </c>
      <c r="F2956" s="157" t="s">
        <v>415</v>
      </c>
      <c r="G2956" s="158">
        <v>0.64</v>
      </c>
      <c r="H2956" s="159">
        <v>0</v>
      </c>
      <c r="I2956" s="159">
        <v>0</v>
      </c>
      <c r="J2956" s="158">
        <v>0.64</v>
      </c>
      <c r="K2956" s="157" t="s">
        <v>408</v>
      </c>
    </row>
    <row r="2957" spans="1:11" s="58" customFormat="1" ht="14.85" customHeight="1" x14ac:dyDescent="0.15">
      <c r="A2957" s="154">
        <v>88281</v>
      </c>
      <c r="B2957" s="155">
        <v>88281</v>
      </c>
      <c r="C2957" s="154">
        <v>80</v>
      </c>
      <c r="D2957" s="156" t="s">
        <v>389</v>
      </c>
      <c r="E2957" s="157" t="s">
        <v>412</v>
      </c>
      <c r="F2957" s="157" t="s">
        <v>416</v>
      </c>
      <c r="G2957" s="158">
        <v>23.093170000000001</v>
      </c>
      <c r="H2957" s="159">
        <v>-2</v>
      </c>
      <c r="I2957" s="159">
        <v>1</v>
      </c>
      <c r="J2957" s="158">
        <v>57.675040000000003</v>
      </c>
      <c r="K2957" s="157" t="s">
        <v>411</v>
      </c>
    </row>
    <row r="2958" spans="1:11" s="58" customFormat="1" ht="14.85" customHeight="1" x14ac:dyDescent="0.15">
      <c r="A2958" s="154">
        <v>88281</v>
      </c>
      <c r="B2958" s="155">
        <v>88281</v>
      </c>
      <c r="C2958" s="154">
        <v>80</v>
      </c>
      <c r="D2958" s="156" t="s">
        <v>389</v>
      </c>
      <c r="E2958" s="157" t="s">
        <v>412</v>
      </c>
      <c r="F2958" s="157" t="s">
        <v>416</v>
      </c>
      <c r="G2958" s="158">
        <v>4.5995200000000001</v>
      </c>
      <c r="H2958" s="159">
        <v>-1</v>
      </c>
      <c r="I2958" s="159">
        <v>0</v>
      </c>
      <c r="J2958" s="158">
        <v>6.4562900000000001</v>
      </c>
      <c r="K2958" s="157" t="s">
        <v>408</v>
      </c>
    </row>
    <row r="2959" spans="1:11" s="58" customFormat="1" ht="14.85" customHeight="1" x14ac:dyDescent="0.15">
      <c r="A2959" s="154">
        <v>88281</v>
      </c>
      <c r="B2959" s="155">
        <v>88281</v>
      </c>
      <c r="C2959" s="154">
        <v>80</v>
      </c>
      <c r="D2959" s="156" t="s">
        <v>389</v>
      </c>
      <c r="E2959" s="157" t="s">
        <v>417</v>
      </c>
      <c r="F2959" s="157" t="s">
        <v>418</v>
      </c>
      <c r="G2959" s="158">
        <v>3.1449600000000002</v>
      </c>
      <c r="H2959" s="159">
        <v>-1</v>
      </c>
      <c r="I2959" s="159">
        <v>0</v>
      </c>
      <c r="J2959" s="158">
        <v>3.9474800000000001</v>
      </c>
      <c r="K2959" s="157" t="s">
        <v>411</v>
      </c>
    </row>
    <row r="2960" spans="1:11" s="58" customFormat="1" ht="14.85" customHeight="1" x14ac:dyDescent="0.15">
      <c r="A2960" s="154">
        <v>88281</v>
      </c>
      <c r="B2960" s="155">
        <v>88281</v>
      </c>
      <c r="C2960" s="154">
        <v>80</v>
      </c>
      <c r="D2960" s="156" t="s">
        <v>389</v>
      </c>
      <c r="E2960" s="157" t="s">
        <v>417</v>
      </c>
      <c r="F2960" s="157" t="s">
        <v>418</v>
      </c>
      <c r="G2960" s="158">
        <v>6.2779600000000002</v>
      </c>
      <c r="H2960" s="159">
        <v>-1</v>
      </c>
      <c r="I2960" s="159">
        <v>1</v>
      </c>
      <c r="J2960" s="158">
        <v>33.967030000000001</v>
      </c>
      <c r="K2960" s="157" t="s">
        <v>408</v>
      </c>
    </row>
    <row r="2961" spans="1:11" s="58" customFormat="1" ht="14.85" customHeight="1" x14ac:dyDescent="0.15">
      <c r="A2961" s="154">
        <v>88281</v>
      </c>
      <c r="B2961" s="155">
        <v>88281</v>
      </c>
      <c r="C2961" s="154">
        <v>80</v>
      </c>
      <c r="D2961" s="156" t="s">
        <v>389</v>
      </c>
      <c r="E2961" s="157" t="s">
        <v>417</v>
      </c>
      <c r="F2961" s="157" t="s">
        <v>407</v>
      </c>
      <c r="G2961" s="158">
        <v>0.46065</v>
      </c>
      <c r="H2961" s="159">
        <v>0</v>
      </c>
      <c r="I2961" s="159">
        <v>0</v>
      </c>
      <c r="J2961" s="158">
        <v>1.27803</v>
      </c>
      <c r="K2961" s="157" t="s">
        <v>411</v>
      </c>
    </row>
    <row r="2962" spans="1:11" s="58" customFormat="1" ht="14.85" customHeight="1" x14ac:dyDescent="0.15">
      <c r="A2962" s="154">
        <v>88281</v>
      </c>
      <c r="B2962" s="155">
        <v>88281</v>
      </c>
      <c r="C2962" s="154">
        <v>80</v>
      </c>
      <c r="D2962" s="156" t="s">
        <v>389</v>
      </c>
      <c r="E2962" s="157" t="s">
        <v>417</v>
      </c>
      <c r="F2962" s="157" t="s">
        <v>407</v>
      </c>
      <c r="G2962" s="158">
        <v>2.163E-2</v>
      </c>
      <c r="H2962" s="159">
        <v>0</v>
      </c>
      <c r="I2962" s="159">
        <v>0</v>
      </c>
      <c r="J2962" s="158">
        <v>0.58162999999999998</v>
      </c>
      <c r="K2962" s="157" t="s">
        <v>408</v>
      </c>
    </row>
    <row r="2963" spans="1:11" s="58" customFormat="1" ht="14.85" customHeight="1" x14ac:dyDescent="0.15">
      <c r="A2963" s="154">
        <v>88281</v>
      </c>
      <c r="B2963" s="155">
        <v>88281</v>
      </c>
      <c r="C2963" s="154">
        <v>80</v>
      </c>
      <c r="D2963" s="156" t="s">
        <v>389</v>
      </c>
      <c r="E2963" s="157" t="s">
        <v>419</v>
      </c>
      <c r="F2963" s="157" t="s">
        <v>414</v>
      </c>
      <c r="G2963" s="158">
        <v>-24.59506</v>
      </c>
      <c r="H2963" s="159">
        <v>2</v>
      </c>
      <c r="I2963" s="159">
        <v>4</v>
      </c>
      <c r="J2963" s="158">
        <v>97.842500000000001</v>
      </c>
      <c r="K2963" s="157" t="s">
        <v>411</v>
      </c>
    </row>
    <row r="2964" spans="1:11" s="58" customFormat="1" ht="14.85" customHeight="1" x14ac:dyDescent="0.15">
      <c r="A2964" s="154">
        <v>88281</v>
      </c>
      <c r="B2964" s="155">
        <v>88281</v>
      </c>
      <c r="C2964" s="154">
        <v>80</v>
      </c>
      <c r="D2964" s="156" t="s">
        <v>389</v>
      </c>
      <c r="E2964" s="157" t="s">
        <v>419</v>
      </c>
      <c r="F2964" s="157" t="s">
        <v>414</v>
      </c>
      <c r="G2964" s="158">
        <v>35.958889999999997</v>
      </c>
      <c r="H2964" s="159">
        <v>-2</v>
      </c>
      <c r="I2964" s="159">
        <v>0</v>
      </c>
      <c r="J2964" s="158">
        <v>169.72732999999999</v>
      </c>
      <c r="K2964" s="157" t="s">
        <v>408</v>
      </c>
    </row>
    <row r="2965" spans="1:11" s="58" customFormat="1" ht="14.85" customHeight="1" x14ac:dyDescent="0.15">
      <c r="A2965" s="154">
        <v>88286</v>
      </c>
      <c r="B2965" s="155">
        <v>88286</v>
      </c>
      <c r="C2965" s="154">
        <v>80</v>
      </c>
      <c r="D2965" s="156" t="s">
        <v>389</v>
      </c>
      <c r="E2965" s="157" t="s">
        <v>412</v>
      </c>
      <c r="F2965" s="157" t="s">
        <v>407</v>
      </c>
      <c r="G2965" s="158">
        <v>-13.637</v>
      </c>
      <c r="H2965" s="159">
        <v>-3</v>
      </c>
      <c r="I2965" s="159">
        <v>0</v>
      </c>
      <c r="J2965" s="158">
        <v>39.710120000000003</v>
      </c>
      <c r="K2965" s="157" t="s">
        <v>411</v>
      </c>
    </row>
    <row r="2966" spans="1:11" s="58" customFormat="1" ht="14.85" customHeight="1" x14ac:dyDescent="0.15">
      <c r="A2966" s="154">
        <v>88286</v>
      </c>
      <c r="B2966" s="155">
        <v>88286</v>
      </c>
      <c r="C2966" s="154">
        <v>80</v>
      </c>
      <c r="D2966" s="156" t="s">
        <v>389</v>
      </c>
      <c r="E2966" s="157" t="s">
        <v>412</v>
      </c>
      <c r="F2966" s="157" t="s">
        <v>407</v>
      </c>
      <c r="G2966" s="158">
        <v>-10.9377</v>
      </c>
      <c r="H2966" s="159">
        <v>1</v>
      </c>
      <c r="I2966" s="159">
        <v>5</v>
      </c>
      <c r="J2966" s="158">
        <v>41.260089999999998</v>
      </c>
      <c r="K2966" s="157" t="s">
        <v>408</v>
      </c>
    </row>
    <row r="2967" spans="1:11" s="58" customFormat="1" ht="14.85" customHeight="1" x14ac:dyDescent="0.15">
      <c r="A2967" s="154">
        <v>88286</v>
      </c>
      <c r="B2967" s="155">
        <v>88286</v>
      </c>
      <c r="C2967" s="154">
        <v>80</v>
      </c>
      <c r="D2967" s="156" t="s">
        <v>389</v>
      </c>
      <c r="E2967" s="157" t="s">
        <v>412</v>
      </c>
      <c r="F2967" s="157" t="s">
        <v>413</v>
      </c>
      <c r="G2967" s="158">
        <v>562.29462999999998</v>
      </c>
      <c r="H2967" s="159">
        <v>9</v>
      </c>
      <c r="I2967" s="159">
        <v>12</v>
      </c>
      <c r="J2967" s="158">
        <v>1664.97444</v>
      </c>
      <c r="K2967" s="157" t="s">
        <v>408</v>
      </c>
    </row>
    <row r="2968" spans="1:11" s="58" customFormat="1" ht="14.85" customHeight="1" x14ac:dyDescent="0.15">
      <c r="A2968" s="154">
        <v>88286</v>
      </c>
      <c r="B2968" s="155">
        <v>88286</v>
      </c>
      <c r="C2968" s="154">
        <v>80</v>
      </c>
      <c r="D2968" s="156" t="s">
        <v>389</v>
      </c>
      <c r="E2968" s="157" t="s">
        <v>412</v>
      </c>
      <c r="F2968" s="157" t="s">
        <v>414</v>
      </c>
      <c r="G2968" s="158">
        <v>101.24037</v>
      </c>
      <c r="H2968" s="159">
        <v>-2</v>
      </c>
      <c r="I2968" s="159">
        <v>7</v>
      </c>
      <c r="J2968" s="158">
        <v>695.91381999999999</v>
      </c>
      <c r="K2968" s="157" t="s">
        <v>411</v>
      </c>
    </row>
    <row r="2969" spans="1:11" s="58" customFormat="1" ht="14.85" customHeight="1" x14ac:dyDescent="0.15">
      <c r="A2969" s="154">
        <v>88286</v>
      </c>
      <c r="B2969" s="155">
        <v>88286</v>
      </c>
      <c r="C2969" s="154">
        <v>80</v>
      </c>
      <c r="D2969" s="156" t="s">
        <v>389</v>
      </c>
      <c r="E2969" s="157" t="s">
        <v>412</v>
      </c>
      <c r="F2969" s="157" t="s">
        <v>414</v>
      </c>
      <c r="G2969" s="158">
        <v>-4.3883599999999996</v>
      </c>
      <c r="H2969" s="159">
        <v>-7</v>
      </c>
      <c r="I2969" s="159">
        <v>3</v>
      </c>
      <c r="J2969" s="158">
        <v>196.22489999999999</v>
      </c>
      <c r="K2969" s="157" t="s">
        <v>408</v>
      </c>
    </row>
    <row r="2970" spans="1:11" s="58" customFormat="1" ht="14.85" customHeight="1" x14ac:dyDescent="0.15">
      <c r="A2970" s="154">
        <v>88286</v>
      </c>
      <c r="B2970" s="155">
        <v>88286</v>
      </c>
      <c r="C2970" s="154">
        <v>80</v>
      </c>
      <c r="D2970" s="156" t="s">
        <v>389</v>
      </c>
      <c r="E2970" s="157" t="s">
        <v>412</v>
      </c>
      <c r="F2970" s="157" t="s">
        <v>415</v>
      </c>
      <c r="G2970" s="158">
        <v>-0.46</v>
      </c>
      <c r="H2970" s="159">
        <v>0</v>
      </c>
      <c r="I2970" s="159">
        <v>0</v>
      </c>
      <c r="J2970" s="158">
        <v>1.92</v>
      </c>
      <c r="K2970" s="157" t="s">
        <v>411</v>
      </c>
    </row>
    <row r="2971" spans="1:11" s="58" customFormat="1" ht="14.85" customHeight="1" x14ac:dyDescent="0.15">
      <c r="A2971" s="154">
        <v>88286</v>
      </c>
      <c r="B2971" s="155">
        <v>88286</v>
      </c>
      <c r="C2971" s="154">
        <v>80</v>
      </c>
      <c r="D2971" s="156" t="s">
        <v>389</v>
      </c>
      <c r="E2971" s="157" t="s">
        <v>412</v>
      </c>
      <c r="F2971" s="157" t="s">
        <v>415</v>
      </c>
      <c r="G2971" s="158">
        <v>18</v>
      </c>
      <c r="H2971" s="159">
        <v>0</v>
      </c>
      <c r="I2971" s="159">
        <v>0</v>
      </c>
      <c r="J2971" s="158">
        <v>40.82</v>
      </c>
      <c r="K2971" s="157" t="s">
        <v>408</v>
      </c>
    </row>
    <row r="2972" spans="1:11" s="58" customFormat="1" ht="14.85" customHeight="1" x14ac:dyDescent="0.15">
      <c r="A2972" s="154">
        <v>88286</v>
      </c>
      <c r="B2972" s="155">
        <v>88286</v>
      </c>
      <c r="C2972" s="154">
        <v>80</v>
      </c>
      <c r="D2972" s="156" t="s">
        <v>389</v>
      </c>
      <c r="E2972" s="157" t="s">
        <v>412</v>
      </c>
      <c r="F2972" s="157" t="s">
        <v>416</v>
      </c>
      <c r="G2972" s="158">
        <v>-10.989879999999999</v>
      </c>
      <c r="H2972" s="159">
        <v>-3</v>
      </c>
      <c r="I2972" s="159">
        <v>0</v>
      </c>
      <c r="J2972" s="158">
        <v>26.099350000000001</v>
      </c>
      <c r="K2972" s="157" t="s">
        <v>411</v>
      </c>
    </row>
    <row r="2973" spans="1:11" s="58" customFormat="1" ht="14.85" customHeight="1" x14ac:dyDescent="0.15">
      <c r="A2973" s="154">
        <v>88286</v>
      </c>
      <c r="B2973" s="155">
        <v>88286</v>
      </c>
      <c r="C2973" s="154">
        <v>80</v>
      </c>
      <c r="D2973" s="156" t="s">
        <v>389</v>
      </c>
      <c r="E2973" s="157" t="s">
        <v>412</v>
      </c>
      <c r="F2973" s="157" t="s">
        <v>416</v>
      </c>
      <c r="G2973" s="158">
        <v>-23.539549999999998</v>
      </c>
      <c r="H2973" s="159">
        <v>-2</v>
      </c>
      <c r="I2973" s="159">
        <v>0</v>
      </c>
      <c r="J2973" s="158">
        <v>45.196170000000002</v>
      </c>
      <c r="K2973" s="157" t="s">
        <v>408</v>
      </c>
    </row>
    <row r="2974" spans="1:11" s="58" customFormat="1" ht="14.85" customHeight="1" x14ac:dyDescent="0.15">
      <c r="A2974" s="154">
        <v>88286</v>
      </c>
      <c r="B2974" s="155">
        <v>88286</v>
      </c>
      <c r="C2974" s="154">
        <v>80</v>
      </c>
      <c r="D2974" s="156" t="s">
        <v>389</v>
      </c>
      <c r="E2974" s="157" t="s">
        <v>417</v>
      </c>
      <c r="F2974" s="157" t="s">
        <v>418</v>
      </c>
      <c r="G2974" s="158">
        <v>-78.858959999999996</v>
      </c>
      <c r="H2974" s="159">
        <v>-1</v>
      </c>
      <c r="I2974" s="159">
        <v>1</v>
      </c>
      <c r="J2974" s="158">
        <v>1.3380000000000001</v>
      </c>
      <c r="K2974" s="157" t="s">
        <v>411</v>
      </c>
    </row>
    <row r="2975" spans="1:11" s="58" customFormat="1" ht="14.85" customHeight="1" x14ac:dyDescent="0.15">
      <c r="A2975" s="154">
        <v>88286</v>
      </c>
      <c r="B2975" s="155">
        <v>88286</v>
      </c>
      <c r="C2975" s="154">
        <v>80</v>
      </c>
      <c r="D2975" s="156" t="s">
        <v>389</v>
      </c>
      <c r="E2975" s="157" t="s">
        <v>417</v>
      </c>
      <c r="F2975" s="157" t="s">
        <v>418</v>
      </c>
      <c r="G2975" s="158">
        <v>-250.27834999999999</v>
      </c>
      <c r="H2975" s="159">
        <v>0</v>
      </c>
      <c r="I2975" s="159">
        <v>2</v>
      </c>
      <c r="J2975" s="158">
        <v>38.460239999999999</v>
      </c>
      <c r="K2975" s="157" t="s">
        <v>408</v>
      </c>
    </row>
    <row r="2976" spans="1:11" s="58" customFormat="1" ht="14.85" customHeight="1" x14ac:dyDescent="0.15">
      <c r="A2976" s="154">
        <v>88286</v>
      </c>
      <c r="B2976" s="155">
        <v>88286</v>
      </c>
      <c r="C2976" s="154">
        <v>80</v>
      </c>
      <c r="D2976" s="156" t="s">
        <v>389</v>
      </c>
      <c r="E2976" s="157" t="s">
        <v>417</v>
      </c>
      <c r="F2976" s="157" t="s">
        <v>407</v>
      </c>
      <c r="G2976" s="158">
        <v>-30.892060000000001</v>
      </c>
      <c r="H2976" s="159">
        <v>-6</v>
      </c>
      <c r="I2976" s="159">
        <v>0</v>
      </c>
      <c r="J2976" s="158">
        <v>51.44218</v>
      </c>
      <c r="K2976" s="157" t="s">
        <v>411</v>
      </c>
    </row>
    <row r="2977" spans="1:11" s="58" customFormat="1" ht="14.85" customHeight="1" x14ac:dyDescent="0.15">
      <c r="A2977" s="154">
        <v>88286</v>
      </c>
      <c r="B2977" s="155">
        <v>88286</v>
      </c>
      <c r="C2977" s="154">
        <v>80</v>
      </c>
      <c r="D2977" s="156" t="s">
        <v>389</v>
      </c>
      <c r="E2977" s="157" t="s">
        <v>417</v>
      </c>
      <c r="F2977" s="157" t="s">
        <v>407</v>
      </c>
      <c r="G2977" s="158">
        <v>-4.5719900000000004</v>
      </c>
      <c r="H2977" s="159">
        <v>-1</v>
      </c>
      <c r="I2977" s="159">
        <v>2</v>
      </c>
      <c r="J2977" s="158">
        <v>37.696040000000004</v>
      </c>
      <c r="K2977" s="157" t="s">
        <v>408</v>
      </c>
    </row>
    <row r="2978" spans="1:11" s="58" customFormat="1" ht="14.85" customHeight="1" x14ac:dyDescent="0.15">
      <c r="A2978" s="154">
        <v>88286</v>
      </c>
      <c r="B2978" s="155">
        <v>88286</v>
      </c>
      <c r="C2978" s="154">
        <v>80</v>
      </c>
      <c r="D2978" s="156" t="s">
        <v>389</v>
      </c>
      <c r="E2978" s="157" t="s">
        <v>419</v>
      </c>
      <c r="F2978" s="157" t="s">
        <v>414</v>
      </c>
      <c r="G2978" s="158">
        <v>88.701210000000003</v>
      </c>
      <c r="H2978" s="159">
        <v>-4</v>
      </c>
      <c r="I2978" s="159">
        <v>3</v>
      </c>
      <c r="J2978" s="158">
        <v>546.39814999999999</v>
      </c>
      <c r="K2978" s="157" t="s">
        <v>411</v>
      </c>
    </row>
    <row r="2979" spans="1:11" s="58" customFormat="1" ht="14.85" customHeight="1" x14ac:dyDescent="0.15">
      <c r="A2979" s="154">
        <v>88286</v>
      </c>
      <c r="B2979" s="155">
        <v>88286</v>
      </c>
      <c r="C2979" s="154">
        <v>80</v>
      </c>
      <c r="D2979" s="156" t="s">
        <v>389</v>
      </c>
      <c r="E2979" s="157" t="s">
        <v>419</v>
      </c>
      <c r="F2979" s="157" t="s">
        <v>414</v>
      </c>
      <c r="G2979" s="158">
        <v>-65.657150000000001</v>
      </c>
      <c r="H2979" s="159">
        <v>-2</v>
      </c>
      <c r="I2979" s="159">
        <v>0</v>
      </c>
      <c r="J2979" s="158">
        <v>279.19333</v>
      </c>
      <c r="K2979" s="157" t="s">
        <v>408</v>
      </c>
    </row>
    <row r="2980" spans="1:11" s="58" customFormat="1" ht="14.85" customHeight="1" x14ac:dyDescent="0.15">
      <c r="A2980" s="154">
        <v>88288</v>
      </c>
      <c r="B2980" s="155">
        <v>88288</v>
      </c>
      <c r="C2980" s="154">
        <v>80</v>
      </c>
      <c r="D2980" s="156" t="s">
        <v>389</v>
      </c>
      <c r="E2980" s="157" t="s">
        <v>412</v>
      </c>
      <c r="F2980" s="157" t="s">
        <v>407</v>
      </c>
      <c r="G2980" s="158">
        <v>6.6308199999999999</v>
      </c>
      <c r="H2980" s="159">
        <v>1</v>
      </c>
      <c r="I2980" s="159">
        <v>2</v>
      </c>
      <c r="J2980" s="158">
        <v>18.520530000000001</v>
      </c>
      <c r="K2980" s="157" t="s">
        <v>411</v>
      </c>
    </row>
    <row r="2981" spans="1:11" s="58" customFormat="1" ht="14.85" customHeight="1" x14ac:dyDescent="0.15">
      <c r="A2981" s="154">
        <v>88288</v>
      </c>
      <c r="B2981" s="155">
        <v>88288</v>
      </c>
      <c r="C2981" s="154">
        <v>80</v>
      </c>
      <c r="D2981" s="156" t="s">
        <v>389</v>
      </c>
      <c r="E2981" s="157" t="s">
        <v>412</v>
      </c>
      <c r="F2981" s="157" t="s">
        <v>407</v>
      </c>
      <c r="G2981" s="158">
        <v>8.1764799999999997</v>
      </c>
      <c r="H2981" s="159">
        <v>-1</v>
      </c>
      <c r="I2981" s="159">
        <v>0</v>
      </c>
      <c r="J2981" s="158">
        <v>25.404</v>
      </c>
      <c r="K2981" s="157" t="s">
        <v>408</v>
      </c>
    </row>
    <row r="2982" spans="1:11" s="58" customFormat="1" ht="14.85" customHeight="1" x14ac:dyDescent="0.15">
      <c r="A2982" s="154">
        <v>88288</v>
      </c>
      <c r="B2982" s="155">
        <v>88288</v>
      </c>
      <c r="C2982" s="154">
        <v>80</v>
      </c>
      <c r="D2982" s="156" t="s">
        <v>389</v>
      </c>
      <c r="E2982" s="157" t="s">
        <v>412</v>
      </c>
      <c r="F2982" s="157" t="s">
        <v>413</v>
      </c>
      <c r="G2982" s="158">
        <v>150.79995</v>
      </c>
      <c r="H2982" s="159">
        <v>7</v>
      </c>
      <c r="I2982" s="159">
        <v>11</v>
      </c>
      <c r="J2982" s="158">
        <v>551.97430999999995</v>
      </c>
      <c r="K2982" s="157" t="s">
        <v>408</v>
      </c>
    </row>
    <row r="2983" spans="1:11" s="58" customFormat="1" ht="14.85" customHeight="1" x14ac:dyDescent="0.15">
      <c r="A2983" s="154">
        <v>88288</v>
      </c>
      <c r="B2983" s="155">
        <v>88288</v>
      </c>
      <c r="C2983" s="154">
        <v>80</v>
      </c>
      <c r="D2983" s="156" t="s">
        <v>389</v>
      </c>
      <c r="E2983" s="157" t="s">
        <v>412</v>
      </c>
      <c r="F2983" s="157" t="s">
        <v>414</v>
      </c>
      <c r="G2983" s="158">
        <v>9.0051199999999998</v>
      </c>
      <c r="H2983" s="159">
        <v>-2</v>
      </c>
      <c r="I2983" s="159">
        <v>1</v>
      </c>
      <c r="J2983" s="158">
        <v>69.225239999999999</v>
      </c>
      <c r="K2983" s="157" t="s">
        <v>411</v>
      </c>
    </row>
    <row r="2984" spans="1:11" s="58" customFormat="1" ht="14.85" customHeight="1" x14ac:dyDescent="0.15">
      <c r="A2984" s="154">
        <v>88288</v>
      </c>
      <c r="B2984" s="155">
        <v>88288</v>
      </c>
      <c r="C2984" s="154">
        <v>80</v>
      </c>
      <c r="D2984" s="156" t="s">
        <v>389</v>
      </c>
      <c r="E2984" s="157" t="s">
        <v>412</v>
      </c>
      <c r="F2984" s="157" t="s">
        <v>414</v>
      </c>
      <c r="G2984" s="158">
        <v>-0.28470000000000001</v>
      </c>
      <c r="H2984" s="159">
        <v>-1</v>
      </c>
      <c r="I2984" s="159">
        <v>0</v>
      </c>
      <c r="J2984" s="158">
        <v>30.126740000000002</v>
      </c>
      <c r="K2984" s="157" t="s">
        <v>408</v>
      </c>
    </row>
    <row r="2985" spans="1:11" s="58" customFormat="1" ht="14.85" customHeight="1" x14ac:dyDescent="0.15">
      <c r="A2985" s="154">
        <v>88288</v>
      </c>
      <c r="B2985" s="155">
        <v>88288</v>
      </c>
      <c r="C2985" s="154">
        <v>80</v>
      </c>
      <c r="D2985" s="156" t="s">
        <v>389</v>
      </c>
      <c r="E2985" s="157" t="s">
        <v>412</v>
      </c>
      <c r="F2985" s="157" t="s">
        <v>415</v>
      </c>
      <c r="G2985" s="158">
        <v>0.6</v>
      </c>
      <c r="H2985" s="159">
        <v>0</v>
      </c>
      <c r="I2985" s="159">
        <v>0</v>
      </c>
      <c r="J2985" s="158">
        <v>0.98</v>
      </c>
      <c r="K2985" s="157" t="s">
        <v>411</v>
      </c>
    </row>
    <row r="2986" spans="1:11" s="58" customFormat="1" ht="14.85" customHeight="1" x14ac:dyDescent="0.15">
      <c r="A2986" s="154">
        <v>88288</v>
      </c>
      <c r="B2986" s="155">
        <v>88288</v>
      </c>
      <c r="C2986" s="154">
        <v>80</v>
      </c>
      <c r="D2986" s="156" t="s">
        <v>389</v>
      </c>
      <c r="E2986" s="157" t="s">
        <v>412</v>
      </c>
      <c r="F2986" s="157" t="s">
        <v>415</v>
      </c>
      <c r="G2986" s="158">
        <v>-6.76</v>
      </c>
      <c r="H2986" s="159">
        <v>0</v>
      </c>
      <c r="I2986" s="159">
        <v>0</v>
      </c>
      <c r="J2986" s="158">
        <v>0.44</v>
      </c>
      <c r="K2986" s="157" t="s">
        <v>408</v>
      </c>
    </row>
    <row r="2987" spans="1:11" s="58" customFormat="1" ht="14.85" customHeight="1" x14ac:dyDescent="0.15">
      <c r="A2987" s="154">
        <v>88288</v>
      </c>
      <c r="B2987" s="155">
        <v>88288</v>
      </c>
      <c r="C2987" s="154">
        <v>80</v>
      </c>
      <c r="D2987" s="156" t="s">
        <v>389</v>
      </c>
      <c r="E2987" s="157" t="s">
        <v>412</v>
      </c>
      <c r="F2987" s="157" t="s">
        <v>416</v>
      </c>
      <c r="G2987" s="158">
        <v>-12.24694</v>
      </c>
      <c r="H2987" s="159">
        <v>-2</v>
      </c>
      <c r="I2987" s="159">
        <v>0</v>
      </c>
      <c r="J2987" s="158">
        <v>15.380879999999999</v>
      </c>
      <c r="K2987" s="157" t="s">
        <v>411</v>
      </c>
    </row>
    <row r="2988" spans="1:11" s="58" customFormat="1" ht="14.85" customHeight="1" x14ac:dyDescent="0.15">
      <c r="A2988" s="154">
        <v>88288</v>
      </c>
      <c r="B2988" s="155">
        <v>88288</v>
      </c>
      <c r="C2988" s="154">
        <v>80</v>
      </c>
      <c r="D2988" s="156" t="s">
        <v>389</v>
      </c>
      <c r="E2988" s="157" t="s">
        <v>412</v>
      </c>
      <c r="F2988" s="157" t="s">
        <v>416</v>
      </c>
      <c r="G2988" s="158">
        <v>16.504999999999999</v>
      </c>
      <c r="H2988" s="159">
        <v>0</v>
      </c>
      <c r="I2988" s="159">
        <v>0</v>
      </c>
      <c r="J2988" s="158">
        <v>16.504999999999999</v>
      </c>
      <c r="K2988" s="157" t="s">
        <v>408</v>
      </c>
    </row>
    <row r="2989" spans="1:11" s="58" customFormat="1" ht="14.85" customHeight="1" x14ac:dyDescent="0.15">
      <c r="A2989" s="154">
        <v>88288</v>
      </c>
      <c r="B2989" s="155">
        <v>88288</v>
      </c>
      <c r="C2989" s="154">
        <v>80</v>
      </c>
      <c r="D2989" s="156" t="s">
        <v>389</v>
      </c>
      <c r="E2989" s="157" t="s">
        <v>417</v>
      </c>
      <c r="F2989" s="157" t="s">
        <v>418</v>
      </c>
      <c r="G2989" s="158">
        <v>14.424799999999999</v>
      </c>
      <c r="H2989" s="159">
        <v>1</v>
      </c>
      <c r="I2989" s="159">
        <v>1</v>
      </c>
      <c r="J2989" s="158">
        <v>14.424799999999999</v>
      </c>
      <c r="K2989" s="157" t="s">
        <v>411</v>
      </c>
    </row>
    <row r="2990" spans="1:11" s="58" customFormat="1" ht="14.85" customHeight="1" x14ac:dyDescent="0.15">
      <c r="A2990" s="154">
        <v>88288</v>
      </c>
      <c r="B2990" s="155">
        <v>88288</v>
      </c>
      <c r="C2990" s="154">
        <v>80</v>
      </c>
      <c r="D2990" s="156" t="s">
        <v>389</v>
      </c>
      <c r="E2990" s="157" t="s">
        <v>417</v>
      </c>
      <c r="F2990" s="157" t="s">
        <v>418</v>
      </c>
      <c r="G2990" s="158">
        <v>42.770049999999998</v>
      </c>
      <c r="H2990" s="159">
        <v>2</v>
      </c>
      <c r="I2990" s="159">
        <v>2</v>
      </c>
      <c r="J2990" s="158">
        <v>42.770049999999998</v>
      </c>
      <c r="K2990" s="157" t="s">
        <v>408</v>
      </c>
    </row>
    <row r="2991" spans="1:11" s="58" customFormat="1" ht="14.85" customHeight="1" x14ac:dyDescent="0.15">
      <c r="A2991" s="154">
        <v>88288</v>
      </c>
      <c r="B2991" s="155">
        <v>88288</v>
      </c>
      <c r="C2991" s="154">
        <v>80</v>
      </c>
      <c r="D2991" s="156" t="s">
        <v>389</v>
      </c>
      <c r="E2991" s="157" t="s">
        <v>417</v>
      </c>
      <c r="F2991" s="157" t="s">
        <v>407</v>
      </c>
      <c r="G2991" s="158">
        <v>1.3339300000000001</v>
      </c>
      <c r="H2991" s="159">
        <v>-4</v>
      </c>
      <c r="I2991" s="159">
        <v>0</v>
      </c>
      <c r="J2991" s="158">
        <v>3.27772</v>
      </c>
      <c r="K2991" s="157" t="s">
        <v>411</v>
      </c>
    </row>
    <row r="2992" spans="1:11" s="58" customFormat="1" ht="14.85" customHeight="1" x14ac:dyDescent="0.15">
      <c r="A2992" s="154">
        <v>88288</v>
      </c>
      <c r="B2992" s="155">
        <v>88288</v>
      </c>
      <c r="C2992" s="154">
        <v>80</v>
      </c>
      <c r="D2992" s="156" t="s">
        <v>389</v>
      </c>
      <c r="E2992" s="157" t="s">
        <v>417</v>
      </c>
      <c r="F2992" s="157" t="s">
        <v>407</v>
      </c>
      <c r="G2992" s="158">
        <v>16.69575</v>
      </c>
      <c r="H2992" s="159">
        <v>-1</v>
      </c>
      <c r="I2992" s="159">
        <v>5</v>
      </c>
      <c r="J2992" s="158">
        <v>33.415050000000001</v>
      </c>
      <c r="K2992" s="157" t="s">
        <v>408</v>
      </c>
    </row>
    <row r="2993" spans="1:11" s="58" customFormat="1" ht="14.85" customHeight="1" x14ac:dyDescent="0.15">
      <c r="A2993" s="154">
        <v>88288</v>
      </c>
      <c r="B2993" s="155">
        <v>88288</v>
      </c>
      <c r="C2993" s="154">
        <v>80</v>
      </c>
      <c r="D2993" s="156" t="s">
        <v>389</v>
      </c>
      <c r="E2993" s="157" t="s">
        <v>419</v>
      </c>
      <c r="F2993" s="157" t="s">
        <v>414</v>
      </c>
      <c r="G2993" s="158">
        <v>-37.791440000000001</v>
      </c>
      <c r="H2993" s="159">
        <v>-1</v>
      </c>
      <c r="I2993" s="159">
        <v>1</v>
      </c>
      <c r="J2993" s="158">
        <v>217.31754000000001</v>
      </c>
      <c r="K2993" s="157" t="s">
        <v>411</v>
      </c>
    </row>
    <row r="2994" spans="1:11" s="58" customFormat="1" ht="14.85" customHeight="1" x14ac:dyDescent="0.15">
      <c r="A2994" s="154">
        <v>88288</v>
      </c>
      <c r="B2994" s="155">
        <v>88288</v>
      </c>
      <c r="C2994" s="154">
        <v>80</v>
      </c>
      <c r="D2994" s="156" t="s">
        <v>389</v>
      </c>
      <c r="E2994" s="157" t="s">
        <v>419</v>
      </c>
      <c r="F2994" s="157" t="s">
        <v>414</v>
      </c>
      <c r="G2994" s="158">
        <v>33.728499999999997</v>
      </c>
      <c r="H2994" s="159">
        <v>-1</v>
      </c>
      <c r="I2994" s="159">
        <v>0</v>
      </c>
      <c r="J2994" s="158">
        <v>194.21766</v>
      </c>
      <c r="K2994" s="157" t="s">
        <v>408</v>
      </c>
    </row>
    <row r="2995" spans="1:11" s="58" customFormat="1" ht="14.85" customHeight="1" x14ac:dyDescent="0.15">
      <c r="A2995" s="154">
        <v>88291</v>
      </c>
      <c r="B2995" s="155">
        <v>88291</v>
      </c>
      <c r="C2995" s="154">
        <v>80</v>
      </c>
      <c r="D2995" s="156" t="s">
        <v>389</v>
      </c>
      <c r="E2995" s="157" t="s">
        <v>412</v>
      </c>
      <c r="F2995" s="157" t="s">
        <v>407</v>
      </c>
      <c r="G2995" s="158">
        <v>-1.2149399999999999</v>
      </c>
      <c r="H2995" s="159">
        <v>-2</v>
      </c>
      <c r="I2995" s="159">
        <v>0</v>
      </c>
      <c r="J2995" s="158">
        <v>6.4603099999999998</v>
      </c>
      <c r="K2995" s="157" t="s">
        <v>411</v>
      </c>
    </row>
    <row r="2996" spans="1:11" s="58" customFormat="1" ht="14.85" customHeight="1" x14ac:dyDescent="0.15">
      <c r="A2996" s="154">
        <v>88291</v>
      </c>
      <c r="B2996" s="155">
        <v>88291</v>
      </c>
      <c r="C2996" s="154">
        <v>80</v>
      </c>
      <c r="D2996" s="156" t="s">
        <v>389</v>
      </c>
      <c r="E2996" s="157" t="s">
        <v>412</v>
      </c>
      <c r="F2996" s="157" t="s">
        <v>413</v>
      </c>
      <c r="G2996" s="158">
        <v>43.853149999999999</v>
      </c>
      <c r="H2996" s="159">
        <v>5</v>
      </c>
      <c r="I2996" s="159">
        <v>6</v>
      </c>
      <c r="J2996" s="158">
        <v>57.019739999999999</v>
      </c>
      <c r="K2996" s="157" t="s">
        <v>408</v>
      </c>
    </row>
    <row r="2997" spans="1:11" s="58" customFormat="1" ht="14.85" customHeight="1" x14ac:dyDescent="0.15">
      <c r="A2997" s="154">
        <v>88291</v>
      </c>
      <c r="B2997" s="155">
        <v>88291</v>
      </c>
      <c r="C2997" s="154">
        <v>80</v>
      </c>
      <c r="D2997" s="156" t="s">
        <v>389</v>
      </c>
      <c r="E2997" s="157" t="s">
        <v>412</v>
      </c>
      <c r="F2997" s="157" t="s">
        <v>414</v>
      </c>
      <c r="G2997" s="158">
        <v>-5.6601299999999997</v>
      </c>
      <c r="H2997" s="159">
        <v>-3</v>
      </c>
      <c r="I2997" s="159">
        <v>0</v>
      </c>
      <c r="J2997" s="158">
        <v>12.255380000000001</v>
      </c>
      <c r="K2997" s="157" t="s">
        <v>411</v>
      </c>
    </row>
    <row r="2998" spans="1:11" s="58" customFormat="1" ht="14.85" customHeight="1" x14ac:dyDescent="0.15">
      <c r="A2998" s="154">
        <v>88291</v>
      </c>
      <c r="B2998" s="155">
        <v>88291</v>
      </c>
      <c r="C2998" s="154">
        <v>80</v>
      </c>
      <c r="D2998" s="156" t="s">
        <v>389</v>
      </c>
      <c r="E2998" s="157" t="s">
        <v>412</v>
      </c>
      <c r="F2998" s="157" t="s">
        <v>414</v>
      </c>
      <c r="G2998" s="158">
        <v>-2.0799599999999998</v>
      </c>
      <c r="H2998" s="159">
        <v>-3</v>
      </c>
      <c r="I2998" s="159">
        <v>0</v>
      </c>
      <c r="J2998" s="158">
        <v>29.462579999999999</v>
      </c>
      <c r="K2998" s="157" t="s">
        <v>408</v>
      </c>
    </row>
    <row r="2999" spans="1:11" s="58" customFormat="1" ht="14.85" customHeight="1" x14ac:dyDescent="0.15">
      <c r="A2999" s="154">
        <v>88291</v>
      </c>
      <c r="B2999" s="155">
        <v>88291</v>
      </c>
      <c r="C2999" s="154">
        <v>80</v>
      </c>
      <c r="D2999" s="156" t="s">
        <v>389</v>
      </c>
      <c r="E2999" s="157" t="s">
        <v>412</v>
      </c>
      <c r="F2999" s="157" t="s">
        <v>416</v>
      </c>
      <c r="G2999" s="158">
        <v>0.77</v>
      </c>
      <c r="H2999" s="159">
        <v>0</v>
      </c>
      <c r="I2999" s="159">
        <v>0</v>
      </c>
      <c r="J2999" s="158">
        <v>0.77</v>
      </c>
      <c r="K2999" s="157" t="s">
        <v>411</v>
      </c>
    </row>
    <row r="3000" spans="1:11" s="58" customFormat="1" ht="14.85" customHeight="1" x14ac:dyDescent="0.15">
      <c r="A3000" s="154">
        <v>88291</v>
      </c>
      <c r="B3000" s="155">
        <v>88291</v>
      </c>
      <c r="C3000" s="154">
        <v>80</v>
      </c>
      <c r="D3000" s="156" t="s">
        <v>389</v>
      </c>
      <c r="E3000" s="157" t="s">
        <v>412</v>
      </c>
      <c r="F3000" s="157" t="s">
        <v>416</v>
      </c>
      <c r="G3000" s="158">
        <v>3.58</v>
      </c>
      <c r="H3000" s="159">
        <v>0</v>
      </c>
      <c r="I3000" s="159">
        <v>0</v>
      </c>
      <c r="J3000" s="158">
        <v>3.58</v>
      </c>
      <c r="K3000" s="157" t="s">
        <v>408</v>
      </c>
    </row>
    <row r="3001" spans="1:11" s="58" customFormat="1" ht="14.85" customHeight="1" x14ac:dyDescent="0.15">
      <c r="A3001" s="154">
        <v>88291</v>
      </c>
      <c r="B3001" s="155">
        <v>88291</v>
      </c>
      <c r="C3001" s="154">
        <v>80</v>
      </c>
      <c r="D3001" s="156" t="s">
        <v>389</v>
      </c>
      <c r="E3001" s="157" t="s">
        <v>417</v>
      </c>
      <c r="F3001" s="157" t="s">
        <v>418</v>
      </c>
      <c r="G3001" s="158">
        <v>-9.6999999999999993</v>
      </c>
      <c r="H3001" s="159">
        <v>0</v>
      </c>
      <c r="I3001" s="159">
        <v>0</v>
      </c>
      <c r="J3001" s="158">
        <v>0</v>
      </c>
      <c r="K3001" s="157" t="s">
        <v>411</v>
      </c>
    </row>
    <row r="3002" spans="1:11" s="58" customFormat="1" ht="14.85" customHeight="1" x14ac:dyDescent="0.15">
      <c r="A3002" s="154">
        <v>88291</v>
      </c>
      <c r="B3002" s="155">
        <v>88291</v>
      </c>
      <c r="C3002" s="154">
        <v>80</v>
      </c>
      <c r="D3002" s="156" t="s">
        <v>389</v>
      </c>
      <c r="E3002" s="157" t="s">
        <v>417</v>
      </c>
      <c r="F3002" s="157" t="s">
        <v>418</v>
      </c>
      <c r="G3002" s="158">
        <v>7.0000000000000007E-2</v>
      </c>
      <c r="H3002" s="159">
        <v>0</v>
      </c>
      <c r="I3002" s="159">
        <v>0</v>
      </c>
      <c r="J3002" s="158">
        <v>0.77</v>
      </c>
      <c r="K3002" s="157" t="s">
        <v>408</v>
      </c>
    </row>
    <row r="3003" spans="1:11" s="58" customFormat="1" ht="14.85" customHeight="1" x14ac:dyDescent="0.15">
      <c r="A3003" s="154">
        <v>88291</v>
      </c>
      <c r="B3003" s="155">
        <v>88291</v>
      </c>
      <c r="C3003" s="154">
        <v>80</v>
      </c>
      <c r="D3003" s="156" t="s">
        <v>389</v>
      </c>
      <c r="E3003" s="157" t="s">
        <v>417</v>
      </c>
      <c r="F3003" s="157" t="s">
        <v>407</v>
      </c>
      <c r="G3003" s="158">
        <v>3.6179999999999997E-2</v>
      </c>
      <c r="H3003" s="159">
        <v>0</v>
      </c>
      <c r="I3003" s="159">
        <v>0</v>
      </c>
      <c r="J3003" s="158">
        <v>3.6179999999999997E-2</v>
      </c>
      <c r="K3003" s="157" t="s">
        <v>411</v>
      </c>
    </row>
    <row r="3004" spans="1:11" s="58" customFormat="1" ht="14.85" customHeight="1" x14ac:dyDescent="0.15">
      <c r="A3004" s="154">
        <v>88291</v>
      </c>
      <c r="B3004" s="155">
        <v>88291</v>
      </c>
      <c r="C3004" s="154">
        <v>80</v>
      </c>
      <c r="D3004" s="156" t="s">
        <v>389</v>
      </c>
      <c r="E3004" s="157" t="s">
        <v>419</v>
      </c>
      <c r="F3004" s="157" t="s">
        <v>414</v>
      </c>
      <c r="G3004" s="158">
        <v>0.85043000000000002</v>
      </c>
      <c r="H3004" s="159">
        <v>0</v>
      </c>
      <c r="I3004" s="159">
        <v>0</v>
      </c>
      <c r="J3004" s="158">
        <v>18.93139</v>
      </c>
      <c r="K3004" s="157" t="s">
        <v>411</v>
      </c>
    </row>
    <row r="3005" spans="1:11" s="58" customFormat="1" ht="14.85" customHeight="1" x14ac:dyDescent="0.15">
      <c r="A3005" s="154">
        <v>88291</v>
      </c>
      <c r="B3005" s="155">
        <v>88291</v>
      </c>
      <c r="C3005" s="154">
        <v>80</v>
      </c>
      <c r="D3005" s="156" t="s">
        <v>389</v>
      </c>
      <c r="E3005" s="157" t="s">
        <v>419</v>
      </c>
      <c r="F3005" s="157" t="s">
        <v>414</v>
      </c>
      <c r="G3005" s="158">
        <v>-20.957709999999999</v>
      </c>
      <c r="H3005" s="159">
        <v>-1</v>
      </c>
      <c r="I3005" s="159">
        <v>0</v>
      </c>
      <c r="J3005" s="158">
        <v>6.8213999999999997</v>
      </c>
      <c r="K3005" s="157" t="s">
        <v>408</v>
      </c>
    </row>
    <row r="3006" spans="1:11" s="58" customFormat="1" ht="14.85" customHeight="1" x14ac:dyDescent="0.15">
      <c r="A3006" s="154">
        <v>88326</v>
      </c>
      <c r="B3006" s="155">
        <v>88326</v>
      </c>
      <c r="C3006" s="154">
        <v>80</v>
      </c>
      <c r="D3006" s="156" t="s">
        <v>389</v>
      </c>
      <c r="E3006" s="157" t="s">
        <v>412</v>
      </c>
      <c r="F3006" s="157" t="s">
        <v>407</v>
      </c>
      <c r="G3006" s="158">
        <v>-9.3505699999999994</v>
      </c>
      <c r="H3006" s="159">
        <v>-3</v>
      </c>
      <c r="I3006" s="159">
        <v>5</v>
      </c>
      <c r="J3006" s="158">
        <v>12.324120000000001</v>
      </c>
      <c r="K3006" s="157" t="s">
        <v>411</v>
      </c>
    </row>
    <row r="3007" spans="1:11" s="58" customFormat="1" ht="14.85" customHeight="1" x14ac:dyDescent="0.15">
      <c r="A3007" s="154">
        <v>88326</v>
      </c>
      <c r="B3007" s="155">
        <v>88326</v>
      </c>
      <c r="C3007" s="154">
        <v>80</v>
      </c>
      <c r="D3007" s="156" t="s">
        <v>389</v>
      </c>
      <c r="E3007" s="157" t="s">
        <v>412</v>
      </c>
      <c r="F3007" s="157" t="s">
        <v>407</v>
      </c>
      <c r="G3007" s="158">
        <v>-5.4780699999999998</v>
      </c>
      <c r="H3007" s="159">
        <v>-1</v>
      </c>
      <c r="I3007" s="159">
        <v>4</v>
      </c>
      <c r="J3007" s="158">
        <v>4.1337200000000003</v>
      </c>
      <c r="K3007" s="157" t="s">
        <v>408</v>
      </c>
    </row>
    <row r="3008" spans="1:11" s="58" customFormat="1" ht="14.85" customHeight="1" x14ac:dyDescent="0.15">
      <c r="A3008" s="154">
        <v>88326</v>
      </c>
      <c r="B3008" s="155">
        <v>88326</v>
      </c>
      <c r="C3008" s="154">
        <v>80</v>
      </c>
      <c r="D3008" s="156" t="s">
        <v>389</v>
      </c>
      <c r="E3008" s="157" t="s">
        <v>412</v>
      </c>
      <c r="F3008" s="157" t="s">
        <v>413</v>
      </c>
      <c r="G3008" s="158">
        <v>547.12107000000003</v>
      </c>
      <c r="H3008" s="159">
        <v>7</v>
      </c>
      <c r="I3008" s="159">
        <v>13</v>
      </c>
      <c r="J3008" s="158">
        <v>1854.0993800000001</v>
      </c>
      <c r="K3008" s="157" t="s">
        <v>408</v>
      </c>
    </row>
    <row r="3009" spans="1:11" s="58" customFormat="1" ht="14.85" customHeight="1" x14ac:dyDescent="0.15">
      <c r="A3009" s="154">
        <v>88326</v>
      </c>
      <c r="B3009" s="155">
        <v>88326</v>
      </c>
      <c r="C3009" s="154">
        <v>80</v>
      </c>
      <c r="D3009" s="156" t="s">
        <v>389</v>
      </c>
      <c r="E3009" s="157" t="s">
        <v>412</v>
      </c>
      <c r="F3009" s="157" t="s">
        <v>414</v>
      </c>
      <c r="G3009" s="158">
        <v>295.22868999999997</v>
      </c>
      <c r="H3009" s="159">
        <v>2</v>
      </c>
      <c r="I3009" s="159">
        <v>10</v>
      </c>
      <c r="J3009" s="158">
        <v>526.38915999999995</v>
      </c>
      <c r="K3009" s="157" t="s">
        <v>411</v>
      </c>
    </row>
    <row r="3010" spans="1:11" s="58" customFormat="1" ht="14.85" customHeight="1" x14ac:dyDescent="0.15">
      <c r="A3010" s="154">
        <v>88326</v>
      </c>
      <c r="B3010" s="155">
        <v>88326</v>
      </c>
      <c r="C3010" s="154">
        <v>80</v>
      </c>
      <c r="D3010" s="156" t="s">
        <v>389</v>
      </c>
      <c r="E3010" s="157" t="s">
        <v>412</v>
      </c>
      <c r="F3010" s="157" t="s">
        <v>414</v>
      </c>
      <c r="G3010" s="158">
        <v>85.99915</v>
      </c>
      <c r="H3010" s="159">
        <v>-4</v>
      </c>
      <c r="I3010" s="159">
        <v>4</v>
      </c>
      <c r="J3010" s="158">
        <v>241.07991999999999</v>
      </c>
      <c r="K3010" s="157" t="s">
        <v>408</v>
      </c>
    </row>
    <row r="3011" spans="1:11" s="58" customFormat="1" ht="14.85" customHeight="1" x14ac:dyDescent="0.15">
      <c r="A3011" s="154">
        <v>88326</v>
      </c>
      <c r="B3011" s="155">
        <v>88326</v>
      </c>
      <c r="C3011" s="154">
        <v>80</v>
      </c>
      <c r="D3011" s="156" t="s">
        <v>389</v>
      </c>
      <c r="E3011" s="157" t="s">
        <v>412</v>
      </c>
      <c r="F3011" s="157" t="s">
        <v>415</v>
      </c>
      <c r="G3011" s="158">
        <v>24.16</v>
      </c>
      <c r="H3011" s="159">
        <v>0</v>
      </c>
      <c r="I3011" s="159">
        <v>0</v>
      </c>
      <c r="J3011" s="158">
        <v>25.16</v>
      </c>
      <c r="K3011" s="157" t="s">
        <v>411</v>
      </c>
    </row>
    <row r="3012" spans="1:11" s="58" customFormat="1" ht="14.85" customHeight="1" x14ac:dyDescent="0.15">
      <c r="A3012" s="154">
        <v>88326</v>
      </c>
      <c r="B3012" s="155">
        <v>88326</v>
      </c>
      <c r="C3012" s="154">
        <v>80</v>
      </c>
      <c r="D3012" s="156" t="s">
        <v>389</v>
      </c>
      <c r="E3012" s="157" t="s">
        <v>412</v>
      </c>
      <c r="F3012" s="157" t="s">
        <v>415</v>
      </c>
      <c r="G3012" s="158">
        <v>50.08</v>
      </c>
      <c r="H3012" s="159">
        <v>0</v>
      </c>
      <c r="I3012" s="159">
        <v>0</v>
      </c>
      <c r="J3012" s="158">
        <v>51.16</v>
      </c>
      <c r="K3012" s="157" t="s">
        <v>408</v>
      </c>
    </row>
    <row r="3013" spans="1:11" s="58" customFormat="1" ht="14.85" customHeight="1" x14ac:dyDescent="0.15">
      <c r="A3013" s="154">
        <v>88326</v>
      </c>
      <c r="B3013" s="155">
        <v>88326</v>
      </c>
      <c r="C3013" s="154">
        <v>80</v>
      </c>
      <c r="D3013" s="156" t="s">
        <v>389</v>
      </c>
      <c r="E3013" s="157" t="s">
        <v>412</v>
      </c>
      <c r="F3013" s="157" t="s">
        <v>416</v>
      </c>
      <c r="G3013" s="158">
        <v>33.333840000000002</v>
      </c>
      <c r="H3013" s="159">
        <v>-2</v>
      </c>
      <c r="I3013" s="159">
        <v>0</v>
      </c>
      <c r="J3013" s="158">
        <v>42.644649999999999</v>
      </c>
      <c r="K3013" s="157" t="s">
        <v>411</v>
      </c>
    </row>
    <row r="3014" spans="1:11" s="58" customFormat="1" ht="14.85" customHeight="1" x14ac:dyDescent="0.15">
      <c r="A3014" s="154">
        <v>88326</v>
      </c>
      <c r="B3014" s="155">
        <v>88326</v>
      </c>
      <c r="C3014" s="154">
        <v>80</v>
      </c>
      <c r="D3014" s="156" t="s">
        <v>389</v>
      </c>
      <c r="E3014" s="157" t="s">
        <v>412</v>
      </c>
      <c r="F3014" s="157" t="s">
        <v>416</v>
      </c>
      <c r="G3014" s="158">
        <v>-38.51473</v>
      </c>
      <c r="H3014" s="159">
        <v>-1</v>
      </c>
      <c r="I3014" s="159">
        <v>0</v>
      </c>
      <c r="J3014" s="158">
        <v>15.748749999999999</v>
      </c>
      <c r="K3014" s="157" t="s">
        <v>408</v>
      </c>
    </row>
    <row r="3015" spans="1:11" s="58" customFormat="1" ht="14.85" customHeight="1" x14ac:dyDescent="0.15">
      <c r="A3015" s="154">
        <v>88326</v>
      </c>
      <c r="B3015" s="155">
        <v>88326</v>
      </c>
      <c r="C3015" s="154">
        <v>80</v>
      </c>
      <c r="D3015" s="156" t="s">
        <v>389</v>
      </c>
      <c r="E3015" s="157" t="s">
        <v>417</v>
      </c>
      <c r="F3015" s="157" t="s">
        <v>418</v>
      </c>
      <c r="G3015" s="158">
        <v>540.29695000000004</v>
      </c>
      <c r="H3015" s="159">
        <v>4</v>
      </c>
      <c r="I3015" s="159">
        <v>6</v>
      </c>
      <c r="J3015" s="158">
        <v>613.46279000000004</v>
      </c>
      <c r="K3015" s="157" t="s">
        <v>411</v>
      </c>
    </row>
    <row r="3016" spans="1:11" s="58" customFormat="1" ht="14.85" customHeight="1" x14ac:dyDescent="0.15">
      <c r="A3016" s="154">
        <v>88326</v>
      </c>
      <c r="B3016" s="155">
        <v>88326</v>
      </c>
      <c r="C3016" s="154">
        <v>80</v>
      </c>
      <c r="D3016" s="156" t="s">
        <v>389</v>
      </c>
      <c r="E3016" s="157" t="s">
        <v>417</v>
      </c>
      <c r="F3016" s="157" t="s">
        <v>418</v>
      </c>
      <c r="G3016" s="158">
        <v>63.537410000000001</v>
      </c>
      <c r="H3016" s="159">
        <v>1</v>
      </c>
      <c r="I3016" s="159">
        <v>1</v>
      </c>
      <c r="J3016" s="158">
        <v>89.388810000000007</v>
      </c>
      <c r="K3016" s="157" t="s">
        <v>408</v>
      </c>
    </row>
    <row r="3017" spans="1:11" s="58" customFormat="1" ht="14.85" customHeight="1" x14ac:dyDescent="0.15">
      <c r="A3017" s="154">
        <v>88326</v>
      </c>
      <c r="B3017" s="155">
        <v>88326</v>
      </c>
      <c r="C3017" s="154">
        <v>80</v>
      </c>
      <c r="D3017" s="156" t="s">
        <v>389</v>
      </c>
      <c r="E3017" s="157" t="s">
        <v>417</v>
      </c>
      <c r="F3017" s="157" t="s">
        <v>407</v>
      </c>
      <c r="G3017" s="158">
        <v>0.41930000000000001</v>
      </c>
      <c r="H3017" s="159">
        <v>0</v>
      </c>
      <c r="I3017" s="159">
        <v>0</v>
      </c>
      <c r="J3017" s="158">
        <v>1.32951</v>
      </c>
      <c r="K3017" s="157" t="s">
        <v>411</v>
      </c>
    </row>
    <row r="3018" spans="1:11" s="58" customFormat="1" ht="14.85" customHeight="1" x14ac:dyDescent="0.15">
      <c r="A3018" s="154">
        <v>88326</v>
      </c>
      <c r="B3018" s="155">
        <v>88326</v>
      </c>
      <c r="C3018" s="154">
        <v>80</v>
      </c>
      <c r="D3018" s="156" t="s">
        <v>389</v>
      </c>
      <c r="E3018" s="157" t="s">
        <v>417</v>
      </c>
      <c r="F3018" s="157" t="s">
        <v>407</v>
      </c>
      <c r="G3018" s="158">
        <v>1.5807800000000001</v>
      </c>
      <c r="H3018" s="159">
        <v>2</v>
      </c>
      <c r="I3018" s="159">
        <v>2</v>
      </c>
      <c r="J3018" s="158">
        <v>2.5691199999999998</v>
      </c>
      <c r="K3018" s="157" t="s">
        <v>408</v>
      </c>
    </row>
    <row r="3019" spans="1:11" s="58" customFormat="1" ht="14.85" customHeight="1" x14ac:dyDescent="0.15">
      <c r="A3019" s="154">
        <v>88326</v>
      </c>
      <c r="B3019" s="155">
        <v>88326</v>
      </c>
      <c r="C3019" s="154">
        <v>80</v>
      </c>
      <c r="D3019" s="156" t="s">
        <v>389</v>
      </c>
      <c r="E3019" s="157" t="s">
        <v>419</v>
      </c>
      <c r="F3019" s="157" t="s">
        <v>414</v>
      </c>
      <c r="G3019" s="158">
        <v>-77.527879999999996</v>
      </c>
      <c r="H3019" s="159">
        <v>-1</v>
      </c>
      <c r="I3019" s="159">
        <v>1</v>
      </c>
      <c r="J3019" s="158">
        <v>294.08049999999997</v>
      </c>
      <c r="K3019" s="157" t="s">
        <v>411</v>
      </c>
    </row>
    <row r="3020" spans="1:11" s="58" customFormat="1" ht="14.85" customHeight="1" x14ac:dyDescent="0.15">
      <c r="A3020" s="154">
        <v>88326</v>
      </c>
      <c r="B3020" s="155">
        <v>88326</v>
      </c>
      <c r="C3020" s="154">
        <v>80</v>
      </c>
      <c r="D3020" s="156" t="s">
        <v>389</v>
      </c>
      <c r="E3020" s="157" t="s">
        <v>419</v>
      </c>
      <c r="F3020" s="157" t="s">
        <v>414</v>
      </c>
      <c r="G3020" s="158">
        <v>19.29494</v>
      </c>
      <c r="H3020" s="159">
        <v>-2</v>
      </c>
      <c r="I3020" s="159">
        <v>1</v>
      </c>
      <c r="J3020" s="158">
        <v>284.79838999999998</v>
      </c>
      <c r="K3020" s="157" t="s">
        <v>408</v>
      </c>
    </row>
    <row r="3021" spans="1:11" s="58" customFormat="1" ht="14.85" customHeight="1" x14ac:dyDescent="0.15">
      <c r="A3021" s="154">
        <v>88346</v>
      </c>
      <c r="B3021" s="155">
        <v>88346</v>
      </c>
      <c r="C3021" s="154">
        <v>80</v>
      </c>
      <c r="D3021" s="156" t="s">
        <v>389</v>
      </c>
      <c r="E3021" s="157" t="s">
        <v>412</v>
      </c>
      <c r="F3021" s="157" t="s">
        <v>407</v>
      </c>
      <c r="G3021" s="158">
        <v>-3.9773499999999999</v>
      </c>
      <c r="H3021" s="159">
        <v>0</v>
      </c>
      <c r="I3021" s="159">
        <v>0</v>
      </c>
      <c r="J3021" s="158">
        <v>1</v>
      </c>
      <c r="K3021" s="157" t="s">
        <v>411</v>
      </c>
    </row>
    <row r="3022" spans="1:11" s="58" customFormat="1" ht="14.85" customHeight="1" x14ac:dyDescent="0.15">
      <c r="A3022" s="154">
        <v>88346</v>
      </c>
      <c r="B3022" s="155">
        <v>88346</v>
      </c>
      <c r="C3022" s="154">
        <v>80</v>
      </c>
      <c r="D3022" s="156" t="s">
        <v>389</v>
      </c>
      <c r="E3022" s="157" t="s">
        <v>412</v>
      </c>
      <c r="F3022" s="157" t="s">
        <v>407</v>
      </c>
      <c r="G3022" s="158">
        <v>0.53739000000000003</v>
      </c>
      <c r="H3022" s="159">
        <v>3</v>
      </c>
      <c r="I3022" s="159">
        <v>3</v>
      </c>
      <c r="J3022" s="158">
        <v>1.1547799999999999</v>
      </c>
      <c r="K3022" s="157" t="s">
        <v>408</v>
      </c>
    </row>
    <row r="3023" spans="1:11" s="58" customFormat="1" ht="14.85" customHeight="1" x14ac:dyDescent="0.15">
      <c r="A3023" s="154">
        <v>88346</v>
      </c>
      <c r="B3023" s="155">
        <v>88346</v>
      </c>
      <c r="C3023" s="154">
        <v>80</v>
      </c>
      <c r="D3023" s="156" t="s">
        <v>389</v>
      </c>
      <c r="E3023" s="157" t="s">
        <v>412</v>
      </c>
      <c r="F3023" s="157" t="s">
        <v>413</v>
      </c>
      <c r="G3023" s="158">
        <v>17.53885</v>
      </c>
      <c r="H3023" s="159">
        <v>2</v>
      </c>
      <c r="I3023" s="159">
        <v>3</v>
      </c>
      <c r="J3023" s="158">
        <v>47.904429999999998</v>
      </c>
      <c r="K3023" s="157" t="s">
        <v>408</v>
      </c>
    </row>
    <row r="3024" spans="1:11" s="58" customFormat="1" ht="14.85" customHeight="1" x14ac:dyDescent="0.15">
      <c r="A3024" s="154">
        <v>88346</v>
      </c>
      <c r="B3024" s="155">
        <v>88346</v>
      </c>
      <c r="C3024" s="154">
        <v>80</v>
      </c>
      <c r="D3024" s="156" t="s">
        <v>389</v>
      </c>
      <c r="E3024" s="157" t="s">
        <v>412</v>
      </c>
      <c r="F3024" s="157" t="s">
        <v>414</v>
      </c>
      <c r="G3024" s="158">
        <v>-149.42331999999999</v>
      </c>
      <c r="H3024" s="159">
        <v>3</v>
      </c>
      <c r="I3024" s="159">
        <v>3</v>
      </c>
      <c r="J3024" s="158">
        <v>27.716609999999999</v>
      </c>
      <c r="K3024" s="157" t="s">
        <v>411</v>
      </c>
    </row>
    <row r="3025" spans="1:11" s="58" customFormat="1" ht="14.85" customHeight="1" x14ac:dyDescent="0.15">
      <c r="A3025" s="154">
        <v>88346</v>
      </c>
      <c r="B3025" s="155">
        <v>88346</v>
      </c>
      <c r="C3025" s="154">
        <v>80</v>
      </c>
      <c r="D3025" s="156" t="s">
        <v>389</v>
      </c>
      <c r="E3025" s="157" t="s">
        <v>412</v>
      </c>
      <c r="F3025" s="157" t="s">
        <v>414</v>
      </c>
      <c r="G3025" s="158">
        <v>7.2528699999999997</v>
      </c>
      <c r="H3025" s="159">
        <v>1</v>
      </c>
      <c r="I3025" s="159">
        <v>1</v>
      </c>
      <c r="J3025" s="158">
        <v>24.443519999999999</v>
      </c>
      <c r="K3025" s="157" t="s">
        <v>408</v>
      </c>
    </row>
    <row r="3026" spans="1:11" s="58" customFormat="1" ht="14.85" customHeight="1" x14ac:dyDescent="0.15">
      <c r="A3026" s="154">
        <v>88346</v>
      </c>
      <c r="B3026" s="155">
        <v>88346</v>
      </c>
      <c r="C3026" s="154">
        <v>80</v>
      </c>
      <c r="D3026" s="156" t="s">
        <v>389</v>
      </c>
      <c r="E3026" s="157" t="s">
        <v>412</v>
      </c>
      <c r="F3026" s="157" t="s">
        <v>415</v>
      </c>
      <c r="G3026" s="158">
        <v>0.4</v>
      </c>
      <c r="H3026" s="159">
        <v>0</v>
      </c>
      <c r="I3026" s="159">
        <v>0</v>
      </c>
      <c r="J3026" s="158">
        <v>0.4</v>
      </c>
      <c r="K3026" s="157" t="s">
        <v>408</v>
      </c>
    </row>
    <row r="3027" spans="1:11" s="58" customFormat="1" ht="14.85" customHeight="1" x14ac:dyDescent="0.15">
      <c r="A3027" s="154">
        <v>88346</v>
      </c>
      <c r="B3027" s="155">
        <v>88346</v>
      </c>
      <c r="C3027" s="154">
        <v>80</v>
      </c>
      <c r="D3027" s="156" t="s">
        <v>389</v>
      </c>
      <c r="E3027" s="157" t="s">
        <v>412</v>
      </c>
      <c r="F3027" s="157" t="s">
        <v>416</v>
      </c>
      <c r="G3027" s="158">
        <v>5.8650000000000002</v>
      </c>
      <c r="H3027" s="159">
        <v>0</v>
      </c>
      <c r="I3027" s="159">
        <v>0</v>
      </c>
      <c r="J3027" s="158">
        <v>5.8650000000000002</v>
      </c>
      <c r="K3027" s="157" t="s">
        <v>411</v>
      </c>
    </row>
    <row r="3028" spans="1:11" s="58" customFormat="1" ht="14.85" customHeight="1" x14ac:dyDescent="0.15">
      <c r="A3028" s="154">
        <v>88346</v>
      </c>
      <c r="B3028" s="155">
        <v>88346</v>
      </c>
      <c r="C3028" s="154">
        <v>80</v>
      </c>
      <c r="D3028" s="156" t="s">
        <v>389</v>
      </c>
      <c r="E3028" s="157" t="s">
        <v>412</v>
      </c>
      <c r="F3028" s="157" t="s">
        <v>416</v>
      </c>
      <c r="G3028" s="158">
        <v>1.7250000000000001</v>
      </c>
      <c r="H3028" s="159">
        <v>0</v>
      </c>
      <c r="I3028" s="159">
        <v>0</v>
      </c>
      <c r="J3028" s="158">
        <v>1.7250000000000001</v>
      </c>
      <c r="K3028" s="157" t="s">
        <v>408</v>
      </c>
    </row>
    <row r="3029" spans="1:11" s="58" customFormat="1" ht="14.85" customHeight="1" x14ac:dyDescent="0.15">
      <c r="A3029" s="154">
        <v>88346</v>
      </c>
      <c r="B3029" s="155">
        <v>88346</v>
      </c>
      <c r="C3029" s="154">
        <v>80</v>
      </c>
      <c r="D3029" s="156" t="s">
        <v>389</v>
      </c>
      <c r="E3029" s="157" t="s">
        <v>417</v>
      </c>
      <c r="F3029" s="157" t="s">
        <v>418</v>
      </c>
      <c r="G3029" s="158">
        <v>1.1424399999999999</v>
      </c>
      <c r="H3029" s="159">
        <v>2</v>
      </c>
      <c r="I3029" s="159">
        <v>2</v>
      </c>
      <c r="J3029" s="158">
        <v>1.1424399999999999</v>
      </c>
      <c r="K3029" s="157" t="s">
        <v>411</v>
      </c>
    </row>
    <row r="3030" spans="1:11" s="58" customFormat="1" ht="14.85" customHeight="1" x14ac:dyDescent="0.15">
      <c r="A3030" s="154">
        <v>88346</v>
      </c>
      <c r="B3030" s="155">
        <v>88346</v>
      </c>
      <c r="C3030" s="154">
        <v>80</v>
      </c>
      <c r="D3030" s="156" t="s">
        <v>389</v>
      </c>
      <c r="E3030" s="157" t="s">
        <v>417</v>
      </c>
      <c r="F3030" s="157" t="s">
        <v>418</v>
      </c>
      <c r="G3030" s="158">
        <v>0.31512000000000001</v>
      </c>
      <c r="H3030" s="159">
        <v>1</v>
      </c>
      <c r="I3030" s="159">
        <v>1</v>
      </c>
      <c r="J3030" s="158">
        <v>0.31512000000000001</v>
      </c>
      <c r="K3030" s="157" t="s">
        <v>408</v>
      </c>
    </row>
    <row r="3031" spans="1:11" s="58" customFormat="1" ht="14.85" customHeight="1" x14ac:dyDescent="0.15">
      <c r="A3031" s="154">
        <v>88346</v>
      </c>
      <c r="B3031" s="155">
        <v>88346</v>
      </c>
      <c r="C3031" s="154">
        <v>80</v>
      </c>
      <c r="D3031" s="156" t="s">
        <v>389</v>
      </c>
      <c r="E3031" s="157" t="s">
        <v>417</v>
      </c>
      <c r="F3031" s="157" t="s">
        <v>407</v>
      </c>
      <c r="G3031" s="158">
        <v>0.31785999999999998</v>
      </c>
      <c r="H3031" s="159">
        <v>0</v>
      </c>
      <c r="I3031" s="159">
        <v>0</v>
      </c>
      <c r="J3031" s="158">
        <v>2.2086700000000001</v>
      </c>
      <c r="K3031" s="157" t="s">
        <v>411</v>
      </c>
    </row>
    <row r="3032" spans="1:11" s="58" customFormat="1" ht="14.85" customHeight="1" x14ac:dyDescent="0.15">
      <c r="A3032" s="154">
        <v>88346</v>
      </c>
      <c r="B3032" s="155">
        <v>88346</v>
      </c>
      <c r="C3032" s="154">
        <v>80</v>
      </c>
      <c r="D3032" s="156" t="s">
        <v>389</v>
      </c>
      <c r="E3032" s="157" t="s">
        <v>417</v>
      </c>
      <c r="F3032" s="157" t="s">
        <v>407</v>
      </c>
      <c r="G3032" s="158">
        <v>1.6067499999999999</v>
      </c>
      <c r="H3032" s="159">
        <v>-1</v>
      </c>
      <c r="I3032" s="159">
        <v>0</v>
      </c>
      <c r="J3032" s="158">
        <v>4.3598600000000003</v>
      </c>
      <c r="K3032" s="157" t="s">
        <v>408</v>
      </c>
    </row>
    <row r="3033" spans="1:11" s="58" customFormat="1" ht="14.85" customHeight="1" x14ac:dyDescent="0.15">
      <c r="A3033" s="154">
        <v>88346</v>
      </c>
      <c r="B3033" s="155">
        <v>88346</v>
      </c>
      <c r="C3033" s="154">
        <v>80</v>
      </c>
      <c r="D3033" s="156" t="s">
        <v>389</v>
      </c>
      <c r="E3033" s="157" t="s">
        <v>419</v>
      </c>
      <c r="F3033" s="157" t="s">
        <v>414</v>
      </c>
      <c r="G3033" s="158">
        <v>-22.305569999999999</v>
      </c>
      <c r="H3033" s="159">
        <v>1</v>
      </c>
      <c r="I3033" s="159">
        <v>1</v>
      </c>
      <c r="J3033" s="158">
        <v>35.714649999999999</v>
      </c>
      <c r="K3033" s="157" t="s">
        <v>411</v>
      </c>
    </row>
    <row r="3034" spans="1:11" s="58" customFormat="1" ht="14.85" customHeight="1" x14ac:dyDescent="0.15">
      <c r="A3034" s="154">
        <v>88346</v>
      </c>
      <c r="B3034" s="155">
        <v>88346</v>
      </c>
      <c r="C3034" s="154">
        <v>80</v>
      </c>
      <c r="D3034" s="156" t="s">
        <v>389</v>
      </c>
      <c r="E3034" s="157" t="s">
        <v>419</v>
      </c>
      <c r="F3034" s="157" t="s">
        <v>414</v>
      </c>
      <c r="G3034" s="158">
        <v>-1.0648899999999999</v>
      </c>
      <c r="H3034" s="159">
        <v>-1</v>
      </c>
      <c r="I3034" s="159">
        <v>0</v>
      </c>
      <c r="J3034" s="158">
        <v>8.1540999999999997</v>
      </c>
      <c r="K3034" s="157" t="s">
        <v>408</v>
      </c>
    </row>
    <row r="3035" spans="1:11" s="58" customFormat="1" ht="14.85" customHeight="1" x14ac:dyDescent="0.15">
      <c r="A3035" s="154">
        <v>88451</v>
      </c>
      <c r="B3035" s="155">
        <v>88451</v>
      </c>
      <c r="C3035" s="154">
        <v>80</v>
      </c>
      <c r="D3035" s="156" t="s">
        <v>389</v>
      </c>
      <c r="E3035" s="157" t="s">
        <v>412</v>
      </c>
      <c r="F3035" s="157" t="s">
        <v>407</v>
      </c>
      <c r="G3035" s="158">
        <v>-24.035060000000001</v>
      </c>
      <c r="H3035" s="159">
        <v>-7</v>
      </c>
      <c r="I3035" s="159">
        <v>0</v>
      </c>
      <c r="J3035" s="158">
        <v>22.992190000000001</v>
      </c>
      <c r="K3035" s="157" t="s">
        <v>411</v>
      </c>
    </row>
    <row r="3036" spans="1:11" s="58" customFormat="1" ht="14.85" customHeight="1" x14ac:dyDescent="0.15">
      <c r="A3036" s="154">
        <v>88451</v>
      </c>
      <c r="B3036" s="155">
        <v>88451</v>
      </c>
      <c r="C3036" s="154">
        <v>80</v>
      </c>
      <c r="D3036" s="156" t="s">
        <v>389</v>
      </c>
      <c r="E3036" s="157" t="s">
        <v>412</v>
      </c>
      <c r="F3036" s="157" t="s">
        <v>407</v>
      </c>
      <c r="G3036" s="158">
        <v>-5.5790600000000001</v>
      </c>
      <c r="H3036" s="159">
        <v>-6</v>
      </c>
      <c r="I3036" s="159">
        <v>1</v>
      </c>
      <c r="J3036" s="158">
        <v>42.447200000000002</v>
      </c>
      <c r="K3036" s="157" t="s">
        <v>408</v>
      </c>
    </row>
    <row r="3037" spans="1:11" s="58" customFormat="1" ht="14.85" customHeight="1" x14ac:dyDescent="0.15">
      <c r="A3037" s="154">
        <v>88451</v>
      </c>
      <c r="B3037" s="155">
        <v>88451</v>
      </c>
      <c r="C3037" s="154">
        <v>80</v>
      </c>
      <c r="D3037" s="156" t="s">
        <v>389</v>
      </c>
      <c r="E3037" s="157" t="s">
        <v>412</v>
      </c>
      <c r="F3037" s="157" t="s">
        <v>413</v>
      </c>
      <c r="G3037" s="158">
        <v>-4.7133500000000002</v>
      </c>
      <c r="H3037" s="159">
        <v>7</v>
      </c>
      <c r="I3037" s="159">
        <v>9</v>
      </c>
      <c r="J3037" s="158">
        <v>428.51603999999998</v>
      </c>
      <c r="K3037" s="157" t="s">
        <v>408</v>
      </c>
    </row>
    <row r="3038" spans="1:11" s="58" customFormat="1" ht="14.85" customHeight="1" x14ac:dyDescent="0.15">
      <c r="A3038" s="154">
        <v>88451</v>
      </c>
      <c r="B3038" s="155">
        <v>88451</v>
      </c>
      <c r="C3038" s="154">
        <v>80</v>
      </c>
      <c r="D3038" s="156" t="s">
        <v>389</v>
      </c>
      <c r="E3038" s="157" t="s">
        <v>412</v>
      </c>
      <c r="F3038" s="157" t="s">
        <v>414</v>
      </c>
      <c r="G3038" s="158">
        <v>-51.852150000000002</v>
      </c>
      <c r="H3038" s="159">
        <v>-8</v>
      </c>
      <c r="I3038" s="159">
        <v>1</v>
      </c>
      <c r="J3038" s="158">
        <v>61.32649</v>
      </c>
      <c r="K3038" s="157" t="s">
        <v>411</v>
      </c>
    </row>
    <row r="3039" spans="1:11" s="58" customFormat="1" ht="14.85" customHeight="1" x14ac:dyDescent="0.15">
      <c r="A3039" s="154">
        <v>88451</v>
      </c>
      <c r="B3039" s="155">
        <v>88451</v>
      </c>
      <c r="C3039" s="154">
        <v>80</v>
      </c>
      <c r="D3039" s="156" t="s">
        <v>389</v>
      </c>
      <c r="E3039" s="157" t="s">
        <v>412</v>
      </c>
      <c r="F3039" s="157" t="s">
        <v>414</v>
      </c>
      <c r="G3039" s="158">
        <v>-11.71335</v>
      </c>
      <c r="H3039" s="159">
        <v>-12</v>
      </c>
      <c r="I3039" s="159">
        <v>0</v>
      </c>
      <c r="J3039" s="158">
        <v>48.243830000000003</v>
      </c>
      <c r="K3039" s="157" t="s">
        <v>408</v>
      </c>
    </row>
    <row r="3040" spans="1:11" s="58" customFormat="1" ht="14.85" customHeight="1" x14ac:dyDescent="0.15">
      <c r="A3040" s="154">
        <v>88451</v>
      </c>
      <c r="B3040" s="155">
        <v>88451</v>
      </c>
      <c r="C3040" s="154">
        <v>80</v>
      </c>
      <c r="D3040" s="156" t="s">
        <v>389</v>
      </c>
      <c r="E3040" s="157" t="s">
        <v>412</v>
      </c>
      <c r="F3040" s="157" t="s">
        <v>415</v>
      </c>
      <c r="G3040" s="158">
        <v>61.86</v>
      </c>
      <c r="H3040" s="159">
        <v>0</v>
      </c>
      <c r="I3040" s="159">
        <v>0</v>
      </c>
      <c r="J3040" s="158">
        <v>71.22</v>
      </c>
      <c r="K3040" s="157" t="s">
        <v>411</v>
      </c>
    </row>
    <row r="3041" spans="1:11" s="58" customFormat="1" ht="14.85" customHeight="1" x14ac:dyDescent="0.15">
      <c r="A3041" s="154">
        <v>88451</v>
      </c>
      <c r="B3041" s="155">
        <v>88451</v>
      </c>
      <c r="C3041" s="154">
        <v>80</v>
      </c>
      <c r="D3041" s="156" t="s">
        <v>389</v>
      </c>
      <c r="E3041" s="157" t="s">
        <v>412</v>
      </c>
      <c r="F3041" s="157" t="s">
        <v>415</v>
      </c>
      <c r="G3041" s="158">
        <v>-8.34</v>
      </c>
      <c r="H3041" s="159">
        <v>0</v>
      </c>
      <c r="I3041" s="159">
        <v>0</v>
      </c>
      <c r="J3041" s="158">
        <v>0.4</v>
      </c>
      <c r="K3041" s="157" t="s">
        <v>408</v>
      </c>
    </row>
    <row r="3042" spans="1:11" s="58" customFormat="1" ht="14.85" customHeight="1" x14ac:dyDescent="0.15">
      <c r="A3042" s="154">
        <v>88451</v>
      </c>
      <c r="B3042" s="155">
        <v>88451</v>
      </c>
      <c r="C3042" s="154">
        <v>80</v>
      </c>
      <c r="D3042" s="156" t="s">
        <v>389</v>
      </c>
      <c r="E3042" s="157" t="s">
        <v>412</v>
      </c>
      <c r="F3042" s="157" t="s">
        <v>416</v>
      </c>
      <c r="G3042" s="158">
        <v>20.191009999999999</v>
      </c>
      <c r="H3042" s="159">
        <v>0</v>
      </c>
      <c r="I3042" s="159">
        <v>0</v>
      </c>
      <c r="J3042" s="158">
        <v>20.191009999999999</v>
      </c>
      <c r="K3042" s="157" t="s">
        <v>411</v>
      </c>
    </row>
    <row r="3043" spans="1:11" s="58" customFormat="1" ht="14.85" customHeight="1" x14ac:dyDescent="0.15">
      <c r="A3043" s="154">
        <v>88451</v>
      </c>
      <c r="B3043" s="155">
        <v>88451</v>
      </c>
      <c r="C3043" s="154">
        <v>80</v>
      </c>
      <c r="D3043" s="156" t="s">
        <v>389</v>
      </c>
      <c r="E3043" s="157" t="s">
        <v>412</v>
      </c>
      <c r="F3043" s="157" t="s">
        <v>416</v>
      </c>
      <c r="G3043" s="158">
        <v>-7.28125</v>
      </c>
      <c r="H3043" s="159">
        <v>-3</v>
      </c>
      <c r="I3043" s="159">
        <v>0</v>
      </c>
      <c r="J3043" s="158">
        <v>11.07612</v>
      </c>
      <c r="K3043" s="157" t="s">
        <v>408</v>
      </c>
    </row>
    <row r="3044" spans="1:11" s="58" customFormat="1" ht="14.85" customHeight="1" x14ac:dyDescent="0.15">
      <c r="A3044" s="154">
        <v>88451</v>
      </c>
      <c r="B3044" s="155">
        <v>88451</v>
      </c>
      <c r="C3044" s="154">
        <v>80</v>
      </c>
      <c r="D3044" s="156" t="s">
        <v>389</v>
      </c>
      <c r="E3044" s="157" t="s">
        <v>417</v>
      </c>
      <c r="F3044" s="157" t="s">
        <v>418</v>
      </c>
      <c r="G3044" s="158">
        <v>249.96978999999999</v>
      </c>
      <c r="H3044" s="159">
        <v>-1</v>
      </c>
      <c r="I3044" s="159">
        <v>1</v>
      </c>
      <c r="J3044" s="158">
        <v>289.35404</v>
      </c>
      <c r="K3044" s="157" t="s">
        <v>411</v>
      </c>
    </row>
    <row r="3045" spans="1:11" s="58" customFormat="1" ht="14.85" customHeight="1" x14ac:dyDescent="0.15">
      <c r="A3045" s="154">
        <v>88451</v>
      </c>
      <c r="B3045" s="155">
        <v>88451</v>
      </c>
      <c r="C3045" s="154">
        <v>80</v>
      </c>
      <c r="D3045" s="156" t="s">
        <v>389</v>
      </c>
      <c r="E3045" s="157" t="s">
        <v>417</v>
      </c>
      <c r="F3045" s="157" t="s">
        <v>418</v>
      </c>
      <c r="G3045" s="158">
        <v>18.8049</v>
      </c>
      <c r="H3045" s="159">
        <v>1</v>
      </c>
      <c r="I3045" s="159">
        <v>1</v>
      </c>
      <c r="J3045" s="158">
        <v>107.81252000000001</v>
      </c>
      <c r="K3045" s="157" t="s">
        <v>408</v>
      </c>
    </row>
    <row r="3046" spans="1:11" s="58" customFormat="1" ht="14.85" customHeight="1" x14ac:dyDescent="0.15">
      <c r="A3046" s="154">
        <v>88451</v>
      </c>
      <c r="B3046" s="155">
        <v>88451</v>
      </c>
      <c r="C3046" s="154">
        <v>80</v>
      </c>
      <c r="D3046" s="156" t="s">
        <v>389</v>
      </c>
      <c r="E3046" s="157" t="s">
        <v>417</v>
      </c>
      <c r="F3046" s="157" t="s">
        <v>407</v>
      </c>
      <c r="G3046" s="158">
        <v>-0.91185000000000005</v>
      </c>
      <c r="H3046" s="159">
        <v>-2</v>
      </c>
      <c r="I3046" s="159">
        <v>0</v>
      </c>
      <c r="J3046" s="158">
        <v>7.89032</v>
      </c>
      <c r="K3046" s="157" t="s">
        <v>411</v>
      </c>
    </row>
    <row r="3047" spans="1:11" s="58" customFormat="1" ht="14.85" customHeight="1" x14ac:dyDescent="0.15">
      <c r="A3047" s="154">
        <v>88451</v>
      </c>
      <c r="B3047" s="155">
        <v>88451</v>
      </c>
      <c r="C3047" s="154">
        <v>80</v>
      </c>
      <c r="D3047" s="156" t="s">
        <v>389</v>
      </c>
      <c r="E3047" s="157" t="s">
        <v>417</v>
      </c>
      <c r="F3047" s="157" t="s">
        <v>407</v>
      </c>
      <c r="G3047" s="158">
        <v>2.7533099999999999</v>
      </c>
      <c r="H3047" s="159">
        <v>-2</v>
      </c>
      <c r="I3047" s="159">
        <v>0</v>
      </c>
      <c r="J3047" s="158">
        <v>9.6289300000000004</v>
      </c>
      <c r="K3047" s="157" t="s">
        <v>408</v>
      </c>
    </row>
    <row r="3048" spans="1:11" s="58" customFormat="1" ht="14.85" customHeight="1" x14ac:dyDescent="0.15">
      <c r="A3048" s="154">
        <v>88451</v>
      </c>
      <c r="B3048" s="155">
        <v>88451</v>
      </c>
      <c r="C3048" s="154">
        <v>80</v>
      </c>
      <c r="D3048" s="156" t="s">
        <v>389</v>
      </c>
      <c r="E3048" s="157" t="s">
        <v>419</v>
      </c>
      <c r="F3048" s="157" t="s">
        <v>414</v>
      </c>
      <c r="G3048" s="158">
        <v>-28.49363</v>
      </c>
      <c r="H3048" s="159">
        <v>-5</v>
      </c>
      <c r="I3048" s="159">
        <v>0</v>
      </c>
      <c r="J3048" s="158">
        <v>242.85491999999999</v>
      </c>
      <c r="K3048" s="157" t="s">
        <v>411</v>
      </c>
    </row>
    <row r="3049" spans="1:11" s="58" customFormat="1" ht="14.85" customHeight="1" x14ac:dyDescent="0.15">
      <c r="A3049" s="154">
        <v>88451</v>
      </c>
      <c r="B3049" s="155">
        <v>88451</v>
      </c>
      <c r="C3049" s="154">
        <v>80</v>
      </c>
      <c r="D3049" s="156" t="s">
        <v>389</v>
      </c>
      <c r="E3049" s="157" t="s">
        <v>419</v>
      </c>
      <c r="F3049" s="157" t="s">
        <v>414</v>
      </c>
      <c r="G3049" s="158">
        <v>17.805769999999999</v>
      </c>
      <c r="H3049" s="159">
        <v>-6</v>
      </c>
      <c r="I3049" s="159">
        <v>0</v>
      </c>
      <c r="J3049" s="158">
        <v>203.14027999999999</v>
      </c>
      <c r="K3049" s="157" t="s">
        <v>408</v>
      </c>
    </row>
    <row r="3050" spans="1:11" s="58" customFormat="1" ht="14.85" customHeight="1" x14ac:dyDescent="0.15">
      <c r="A3050" s="154">
        <v>88511</v>
      </c>
      <c r="B3050" s="155">
        <v>88511</v>
      </c>
      <c r="C3050" s="154">
        <v>80</v>
      </c>
      <c r="D3050" s="156" t="s">
        <v>389</v>
      </c>
      <c r="E3050" s="157" t="s">
        <v>412</v>
      </c>
      <c r="F3050" s="157" t="s">
        <v>407</v>
      </c>
      <c r="G3050" s="158">
        <v>-0.52853000000000006</v>
      </c>
      <c r="H3050" s="159">
        <v>-2</v>
      </c>
      <c r="I3050" s="159">
        <v>0</v>
      </c>
      <c r="J3050" s="158">
        <v>1.6650000000000002E-2</v>
      </c>
      <c r="K3050" s="157" t="s">
        <v>411</v>
      </c>
    </row>
    <row r="3051" spans="1:11" s="58" customFormat="1" ht="14.85" customHeight="1" x14ac:dyDescent="0.15">
      <c r="A3051" s="154">
        <v>88511</v>
      </c>
      <c r="B3051" s="155">
        <v>88511</v>
      </c>
      <c r="C3051" s="154">
        <v>80</v>
      </c>
      <c r="D3051" s="156" t="s">
        <v>389</v>
      </c>
      <c r="E3051" s="157" t="s">
        <v>412</v>
      </c>
      <c r="F3051" s="157" t="s">
        <v>413</v>
      </c>
      <c r="G3051" s="158">
        <v>-81.894379999999998</v>
      </c>
      <c r="H3051" s="159">
        <v>1</v>
      </c>
      <c r="I3051" s="159">
        <v>1</v>
      </c>
      <c r="J3051" s="158">
        <v>114.40656</v>
      </c>
      <c r="K3051" s="157" t="s">
        <v>408</v>
      </c>
    </row>
    <row r="3052" spans="1:11" s="58" customFormat="1" ht="14.85" customHeight="1" x14ac:dyDescent="0.15">
      <c r="A3052" s="154">
        <v>88511</v>
      </c>
      <c r="B3052" s="155">
        <v>88511</v>
      </c>
      <c r="C3052" s="154">
        <v>80</v>
      </c>
      <c r="D3052" s="156" t="s">
        <v>389</v>
      </c>
      <c r="E3052" s="157" t="s">
        <v>412</v>
      </c>
      <c r="F3052" s="157" t="s">
        <v>414</v>
      </c>
      <c r="G3052" s="158">
        <v>17.46593</v>
      </c>
      <c r="H3052" s="159">
        <v>1</v>
      </c>
      <c r="I3052" s="159">
        <v>1</v>
      </c>
      <c r="J3052" s="158">
        <v>42.724179999999997</v>
      </c>
      <c r="K3052" s="157" t="s">
        <v>411</v>
      </c>
    </row>
    <row r="3053" spans="1:11" s="58" customFormat="1" ht="14.85" customHeight="1" x14ac:dyDescent="0.15">
      <c r="A3053" s="154">
        <v>88511</v>
      </c>
      <c r="B3053" s="155">
        <v>88511</v>
      </c>
      <c r="C3053" s="154">
        <v>80</v>
      </c>
      <c r="D3053" s="156" t="s">
        <v>389</v>
      </c>
      <c r="E3053" s="157" t="s">
        <v>412</v>
      </c>
      <c r="F3053" s="157" t="s">
        <v>414</v>
      </c>
      <c r="G3053" s="158">
        <v>-0.36234</v>
      </c>
      <c r="H3053" s="159">
        <v>-2</v>
      </c>
      <c r="I3053" s="159">
        <v>0</v>
      </c>
      <c r="J3053" s="158">
        <v>26.013390000000001</v>
      </c>
      <c r="K3053" s="157" t="s">
        <v>408</v>
      </c>
    </row>
    <row r="3054" spans="1:11" s="58" customFormat="1" ht="14.85" customHeight="1" x14ac:dyDescent="0.15">
      <c r="A3054" s="154">
        <v>88511</v>
      </c>
      <c r="B3054" s="155">
        <v>88511</v>
      </c>
      <c r="C3054" s="154">
        <v>80</v>
      </c>
      <c r="D3054" s="156" t="s">
        <v>389</v>
      </c>
      <c r="E3054" s="157" t="s">
        <v>412</v>
      </c>
      <c r="F3054" s="157" t="s">
        <v>415</v>
      </c>
      <c r="G3054" s="158">
        <v>-0.06</v>
      </c>
      <c r="H3054" s="159">
        <v>0</v>
      </c>
      <c r="I3054" s="159">
        <v>0</v>
      </c>
      <c r="J3054" s="158">
        <v>0</v>
      </c>
      <c r="K3054" s="157" t="s">
        <v>408</v>
      </c>
    </row>
    <row r="3055" spans="1:11" s="58" customFormat="1" ht="14.85" customHeight="1" x14ac:dyDescent="0.15">
      <c r="A3055" s="154">
        <v>88511</v>
      </c>
      <c r="B3055" s="155">
        <v>88511</v>
      </c>
      <c r="C3055" s="154">
        <v>80</v>
      </c>
      <c r="D3055" s="156" t="s">
        <v>389</v>
      </c>
      <c r="E3055" s="157" t="s">
        <v>412</v>
      </c>
      <c r="F3055" s="157" t="s">
        <v>416</v>
      </c>
      <c r="G3055" s="158">
        <v>1.5801799999999999</v>
      </c>
      <c r="H3055" s="159">
        <v>0</v>
      </c>
      <c r="I3055" s="159">
        <v>0</v>
      </c>
      <c r="J3055" s="158">
        <v>1.5801799999999999</v>
      </c>
      <c r="K3055" s="157" t="s">
        <v>411</v>
      </c>
    </row>
    <row r="3056" spans="1:11" s="58" customFormat="1" ht="14.85" customHeight="1" x14ac:dyDescent="0.15">
      <c r="A3056" s="154">
        <v>88511</v>
      </c>
      <c r="B3056" s="155">
        <v>88511</v>
      </c>
      <c r="C3056" s="154">
        <v>80</v>
      </c>
      <c r="D3056" s="156" t="s">
        <v>389</v>
      </c>
      <c r="E3056" s="157" t="s">
        <v>412</v>
      </c>
      <c r="F3056" s="157" t="s">
        <v>416</v>
      </c>
      <c r="G3056" s="158">
        <v>-8.5565099999999994</v>
      </c>
      <c r="H3056" s="159">
        <v>-1</v>
      </c>
      <c r="I3056" s="159">
        <v>0</v>
      </c>
      <c r="J3056" s="158">
        <v>0.37353999999999998</v>
      </c>
      <c r="K3056" s="157" t="s">
        <v>408</v>
      </c>
    </row>
    <row r="3057" spans="1:11" s="58" customFormat="1" ht="14.85" customHeight="1" x14ac:dyDescent="0.15">
      <c r="A3057" s="154">
        <v>88511</v>
      </c>
      <c r="B3057" s="155">
        <v>88511</v>
      </c>
      <c r="C3057" s="154">
        <v>80</v>
      </c>
      <c r="D3057" s="156" t="s">
        <v>389</v>
      </c>
      <c r="E3057" s="157" t="s">
        <v>417</v>
      </c>
      <c r="F3057" s="157" t="s">
        <v>418</v>
      </c>
      <c r="G3057" s="158">
        <v>0.47</v>
      </c>
      <c r="H3057" s="159">
        <v>0</v>
      </c>
      <c r="I3057" s="159">
        <v>0</v>
      </c>
      <c r="J3057" s="158">
        <v>0.47</v>
      </c>
      <c r="K3057" s="157" t="s">
        <v>411</v>
      </c>
    </row>
    <row r="3058" spans="1:11" s="58" customFormat="1" ht="14.85" customHeight="1" x14ac:dyDescent="0.15">
      <c r="A3058" s="154">
        <v>88511</v>
      </c>
      <c r="B3058" s="155">
        <v>88511</v>
      </c>
      <c r="C3058" s="154">
        <v>80</v>
      </c>
      <c r="D3058" s="156" t="s">
        <v>389</v>
      </c>
      <c r="E3058" s="157" t="s">
        <v>417</v>
      </c>
      <c r="F3058" s="157" t="s">
        <v>418</v>
      </c>
      <c r="G3058" s="158">
        <v>-3.5603099999999999</v>
      </c>
      <c r="H3058" s="159">
        <v>-2</v>
      </c>
      <c r="I3058" s="159">
        <v>0</v>
      </c>
      <c r="J3058" s="158">
        <v>0.84241999999999995</v>
      </c>
      <c r="K3058" s="157" t="s">
        <v>408</v>
      </c>
    </row>
    <row r="3059" spans="1:11" s="58" customFormat="1" ht="14.85" customHeight="1" x14ac:dyDescent="0.15">
      <c r="A3059" s="154">
        <v>88511</v>
      </c>
      <c r="B3059" s="155">
        <v>88511</v>
      </c>
      <c r="C3059" s="154">
        <v>80</v>
      </c>
      <c r="D3059" s="156" t="s">
        <v>389</v>
      </c>
      <c r="E3059" s="157" t="s">
        <v>417</v>
      </c>
      <c r="F3059" s="157" t="s">
        <v>407</v>
      </c>
      <c r="G3059" s="158">
        <v>6.0000000000000001E-3</v>
      </c>
      <c r="H3059" s="159">
        <v>0</v>
      </c>
      <c r="I3059" s="159">
        <v>0</v>
      </c>
      <c r="J3059" s="158">
        <v>6.0000000000000001E-3</v>
      </c>
      <c r="K3059" s="157" t="s">
        <v>411</v>
      </c>
    </row>
    <row r="3060" spans="1:11" s="58" customFormat="1" ht="14.85" customHeight="1" x14ac:dyDescent="0.15">
      <c r="A3060" s="154">
        <v>88511</v>
      </c>
      <c r="B3060" s="155">
        <v>88511</v>
      </c>
      <c r="C3060" s="154">
        <v>80</v>
      </c>
      <c r="D3060" s="156" t="s">
        <v>389</v>
      </c>
      <c r="E3060" s="157" t="s">
        <v>417</v>
      </c>
      <c r="F3060" s="157" t="s">
        <v>407</v>
      </c>
      <c r="G3060" s="158">
        <v>0.30930000000000002</v>
      </c>
      <c r="H3060" s="159">
        <v>0</v>
      </c>
      <c r="I3060" s="159">
        <v>0</v>
      </c>
      <c r="J3060" s="158">
        <v>0.6018</v>
      </c>
      <c r="K3060" s="157" t="s">
        <v>408</v>
      </c>
    </row>
    <row r="3061" spans="1:11" s="58" customFormat="1" ht="14.85" customHeight="1" x14ac:dyDescent="0.15">
      <c r="A3061" s="154">
        <v>88511</v>
      </c>
      <c r="B3061" s="155">
        <v>88511</v>
      </c>
      <c r="C3061" s="154">
        <v>80</v>
      </c>
      <c r="D3061" s="156" t="s">
        <v>389</v>
      </c>
      <c r="E3061" s="157" t="s">
        <v>419</v>
      </c>
      <c r="F3061" s="157" t="s">
        <v>414</v>
      </c>
      <c r="G3061" s="158">
        <v>-8.5355699999999999</v>
      </c>
      <c r="H3061" s="159">
        <v>-3</v>
      </c>
      <c r="I3061" s="159">
        <v>0</v>
      </c>
      <c r="J3061" s="158">
        <v>22.923159999999999</v>
      </c>
      <c r="K3061" s="157" t="s">
        <v>411</v>
      </c>
    </row>
    <row r="3062" spans="1:11" s="58" customFormat="1" ht="14.85" customHeight="1" x14ac:dyDescent="0.15">
      <c r="A3062" s="154">
        <v>88511</v>
      </c>
      <c r="B3062" s="155">
        <v>88511</v>
      </c>
      <c r="C3062" s="154">
        <v>80</v>
      </c>
      <c r="D3062" s="156" t="s">
        <v>389</v>
      </c>
      <c r="E3062" s="157" t="s">
        <v>419</v>
      </c>
      <c r="F3062" s="157" t="s">
        <v>414</v>
      </c>
      <c r="G3062" s="158">
        <v>-3.31853</v>
      </c>
      <c r="H3062" s="159">
        <v>-1</v>
      </c>
      <c r="I3062" s="159">
        <v>0</v>
      </c>
      <c r="J3062" s="158">
        <v>2.2303999999999999</v>
      </c>
      <c r="K3062" s="157" t="s">
        <v>408</v>
      </c>
    </row>
    <row r="3063" spans="1:11" s="58" customFormat="1" ht="14.85" customHeight="1" x14ac:dyDescent="0.15">
      <c r="A3063" s="154">
        <v>88556</v>
      </c>
      <c r="B3063" s="155">
        <v>88556</v>
      </c>
      <c r="C3063" s="154">
        <v>80</v>
      </c>
      <c r="D3063" s="156" t="s">
        <v>389</v>
      </c>
      <c r="E3063" s="157" t="s">
        <v>412</v>
      </c>
      <c r="F3063" s="157" t="s">
        <v>407</v>
      </c>
      <c r="G3063" s="158">
        <v>-6.7473900000000002</v>
      </c>
      <c r="H3063" s="159">
        <v>-2</v>
      </c>
      <c r="I3063" s="159">
        <v>1</v>
      </c>
      <c r="J3063" s="158">
        <v>16.265940000000001</v>
      </c>
      <c r="K3063" s="157" t="s">
        <v>411</v>
      </c>
    </row>
    <row r="3064" spans="1:11" s="58" customFormat="1" ht="14.85" customHeight="1" x14ac:dyDescent="0.15">
      <c r="A3064" s="154">
        <v>88556</v>
      </c>
      <c r="B3064" s="155">
        <v>88556</v>
      </c>
      <c r="C3064" s="154">
        <v>80</v>
      </c>
      <c r="D3064" s="156" t="s">
        <v>389</v>
      </c>
      <c r="E3064" s="157" t="s">
        <v>412</v>
      </c>
      <c r="F3064" s="157" t="s">
        <v>407</v>
      </c>
      <c r="G3064" s="158">
        <v>-1.5325500000000001</v>
      </c>
      <c r="H3064" s="159">
        <v>1</v>
      </c>
      <c r="I3064" s="159">
        <v>1</v>
      </c>
      <c r="J3064" s="158">
        <v>0.29944999999999999</v>
      </c>
      <c r="K3064" s="157" t="s">
        <v>408</v>
      </c>
    </row>
    <row r="3065" spans="1:11" s="58" customFormat="1" ht="14.85" customHeight="1" x14ac:dyDescent="0.15">
      <c r="A3065" s="154">
        <v>88556</v>
      </c>
      <c r="B3065" s="155">
        <v>88556</v>
      </c>
      <c r="C3065" s="154">
        <v>80</v>
      </c>
      <c r="D3065" s="156" t="s">
        <v>389</v>
      </c>
      <c r="E3065" s="157" t="s">
        <v>412</v>
      </c>
      <c r="F3065" s="157" t="s">
        <v>413</v>
      </c>
      <c r="G3065" s="158">
        <v>74.923299999999998</v>
      </c>
      <c r="H3065" s="159">
        <v>5</v>
      </c>
      <c r="I3065" s="159">
        <v>5</v>
      </c>
      <c r="J3065" s="158">
        <v>195.20466999999999</v>
      </c>
      <c r="K3065" s="157" t="s">
        <v>408</v>
      </c>
    </row>
    <row r="3066" spans="1:11" s="58" customFormat="1" ht="14.85" customHeight="1" x14ac:dyDescent="0.15">
      <c r="A3066" s="154">
        <v>88556</v>
      </c>
      <c r="B3066" s="155">
        <v>88556</v>
      </c>
      <c r="C3066" s="154">
        <v>80</v>
      </c>
      <c r="D3066" s="156" t="s">
        <v>389</v>
      </c>
      <c r="E3066" s="157" t="s">
        <v>412</v>
      </c>
      <c r="F3066" s="157" t="s">
        <v>414</v>
      </c>
      <c r="G3066" s="158">
        <v>-26.25027</v>
      </c>
      <c r="H3066" s="159">
        <v>-5</v>
      </c>
      <c r="I3066" s="159">
        <v>0</v>
      </c>
      <c r="J3066" s="158">
        <v>57.011249999999997</v>
      </c>
      <c r="K3066" s="157" t="s">
        <v>411</v>
      </c>
    </row>
    <row r="3067" spans="1:11" s="58" customFormat="1" ht="14.85" customHeight="1" x14ac:dyDescent="0.15">
      <c r="A3067" s="154">
        <v>88556</v>
      </c>
      <c r="B3067" s="155">
        <v>88556</v>
      </c>
      <c r="C3067" s="154">
        <v>80</v>
      </c>
      <c r="D3067" s="156" t="s">
        <v>389</v>
      </c>
      <c r="E3067" s="157" t="s">
        <v>412</v>
      </c>
      <c r="F3067" s="157" t="s">
        <v>414</v>
      </c>
      <c r="G3067" s="158">
        <v>11.08469</v>
      </c>
      <c r="H3067" s="159">
        <v>-1</v>
      </c>
      <c r="I3067" s="159">
        <v>0</v>
      </c>
      <c r="J3067" s="158">
        <v>72.540120000000002</v>
      </c>
      <c r="K3067" s="157" t="s">
        <v>408</v>
      </c>
    </row>
    <row r="3068" spans="1:11" s="58" customFormat="1" ht="14.85" customHeight="1" x14ac:dyDescent="0.15">
      <c r="A3068" s="154">
        <v>88556</v>
      </c>
      <c r="B3068" s="155">
        <v>88556</v>
      </c>
      <c r="C3068" s="154">
        <v>80</v>
      </c>
      <c r="D3068" s="156" t="s">
        <v>389</v>
      </c>
      <c r="E3068" s="157" t="s">
        <v>412</v>
      </c>
      <c r="F3068" s="157" t="s">
        <v>415</v>
      </c>
      <c r="G3068" s="158">
        <v>19.98</v>
      </c>
      <c r="H3068" s="159">
        <v>0</v>
      </c>
      <c r="I3068" s="159">
        <v>0</v>
      </c>
      <c r="J3068" s="158">
        <v>20.04</v>
      </c>
      <c r="K3068" s="157" t="s">
        <v>411</v>
      </c>
    </row>
    <row r="3069" spans="1:11" s="58" customFormat="1" ht="14.85" customHeight="1" x14ac:dyDescent="0.15">
      <c r="A3069" s="154">
        <v>88556</v>
      </c>
      <c r="B3069" s="155">
        <v>88556</v>
      </c>
      <c r="C3069" s="154">
        <v>80</v>
      </c>
      <c r="D3069" s="156" t="s">
        <v>389</v>
      </c>
      <c r="E3069" s="157" t="s">
        <v>412</v>
      </c>
      <c r="F3069" s="157" t="s">
        <v>415</v>
      </c>
      <c r="G3069" s="158">
        <v>2.76</v>
      </c>
      <c r="H3069" s="159">
        <v>0</v>
      </c>
      <c r="I3069" s="159">
        <v>0</v>
      </c>
      <c r="J3069" s="158">
        <v>2.76</v>
      </c>
      <c r="K3069" s="157" t="s">
        <v>408</v>
      </c>
    </row>
    <row r="3070" spans="1:11" s="58" customFormat="1" ht="14.85" customHeight="1" x14ac:dyDescent="0.15">
      <c r="A3070" s="154">
        <v>88556</v>
      </c>
      <c r="B3070" s="155">
        <v>88556</v>
      </c>
      <c r="C3070" s="154">
        <v>80</v>
      </c>
      <c r="D3070" s="156" t="s">
        <v>389</v>
      </c>
      <c r="E3070" s="157" t="s">
        <v>412</v>
      </c>
      <c r="F3070" s="157" t="s">
        <v>416</v>
      </c>
      <c r="G3070" s="158">
        <v>-38.66066</v>
      </c>
      <c r="H3070" s="159">
        <v>-6</v>
      </c>
      <c r="I3070" s="159">
        <v>0</v>
      </c>
      <c r="J3070" s="158">
        <v>33.135590000000001</v>
      </c>
      <c r="K3070" s="157" t="s">
        <v>411</v>
      </c>
    </row>
    <row r="3071" spans="1:11" s="58" customFormat="1" ht="14.85" customHeight="1" x14ac:dyDescent="0.15">
      <c r="A3071" s="154">
        <v>88556</v>
      </c>
      <c r="B3071" s="155">
        <v>88556</v>
      </c>
      <c r="C3071" s="154">
        <v>80</v>
      </c>
      <c r="D3071" s="156" t="s">
        <v>389</v>
      </c>
      <c r="E3071" s="157" t="s">
        <v>412</v>
      </c>
      <c r="F3071" s="157" t="s">
        <v>416</v>
      </c>
      <c r="G3071" s="158">
        <v>-65.105909999999994</v>
      </c>
      <c r="H3071" s="159">
        <v>-4</v>
      </c>
      <c r="I3071" s="159">
        <v>0</v>
      </c>
      <c r="J3071" s="158">
        <v>20.235099999999999</v>
      </c>
      <c r="K3071" s="157" t="s">
        <v>408</v>
      </c>
    </row>
    <row r="3072" spans="1:11" s="58" customFormat="1" ht="14.85" customHeight="1" x14ac:dyDescent="0.15">
      <c r="A3072" s="154">
        <v>88556</v>
      </c>
      <c r="B3072" s="155">
        <v>88556</v>
      </c>
      <c r="C3072" s="154">
        <v>80</v>
      </c>
      <c r="D3072" s="156" t="s">
        <v>389</v>
      </c>
      <c r="E3072" s="157" t="s">
        <v>417</v>
      </c>
      <c r="F3072" s="157" t="s">
        <v>418</v>
      </c>
      <c r="G3072" s="158">
        <v>54.58</v>
      </c>
      <c r="H3072" s="159">
        <v>1</v>
      </c>
      <c r="I3072" s="159">
        <v>1</v>
      </c>
      <c r="J3072" s="158">
        <v>54.58</v>
      </c>
      <c r="K3072" s="157" t="s">
        <v>411</v>
      </c>
    </row>
    <row r="3073" spans="1:11" s="58" customFormat="1" ht="14.85" customHeight="1" x14ac:dyDescent="0.15">
      <c r="A3073" s="154">
        <v>88556</v>
      </c>
      <c r="B3073" s="155">
        <v>88556</v>
      </c>
      <c r="C3073" s="154">
        <v>80</v>
      </c>
      <c r="D3073" s="156" t="s">
        <v>389</v>
      </c>
      <c r="E3073" s="157" t="s">
        <v>417</v>
      </c>
      <c r="F3073" s="157" t="s">
        <v>418</v>
      </c>
      <c r="G3073" s="158">
        <v>53.91</v>
      </c>
      <c r="H3073" s="159">
        <v>1</v>
      </c>
      <c r="I3073" s="159">
        <v>1</v>
      </c>
      <c r="J3073" s="158">
        <v>53.91</v>
      </c>
      <c r="K3073" s="157" t="s">
        <v>408</v>
      </c>
    </row>
    <row r="3074" spans="1:11" s="58" customFormat="1" ht="14.85" customHeight="1" x14ac:dyDescent="0.15">
      <c r="A3074" s="154">
        <v>88556</v>
      </c>
      <c r="B3074" s="155">
        <v>88556</v>
      </c>
      <c r="C3074" s="154">
        <v>80</v>
      </c>
      <c r="D3074" s="156" t="s">
        <v>389</v>
      </c>
      <c r="E3074" s="157" t="s">
        <v>417</v>
      </c>
      <c r="F3074" s="157" t="s">
        <v>407</v>
      </c>
      <c r="G3074" s="158">
        <v>2.2199300000000002</v>
      </c>
      <c r="H3074" s="159">
        <v>0</v>
      </c>
      <c r="I3074" s="159">
        <v>0</v>
      </c>
      <c r="J3074" s="158">
        <v>5.8172100000000002</v>
      </c>
      <c r="K3074" s="157" t="s">
        <v>411</v>
      </c>
    </row>
    <row r="3075" spans="1:11" s="58" customFormat="1" ht="14.85" customHeight="1" x14ac:dyDescent="0.15">
      <c r="A3075" s="154">
        <v>88556</v>
      </c>
      <c r="B3075" s="155">
        <v>88556</v>
      </c>
      <c r="C3075" s="154">
        <v>80</v>
      </c>
      <c r="D3075" s="156" t="s">
        <v>389</v>
      </c>
      <c r="E3075" s="157" t="s">
        <v>417</v>
      </c>
      <c r="F3075" s="157" t="s">
        <v>407</v>
      </c>
      <c r="G3075" s="158">
        <v>1.8693</v>
      </c>
      <c r="H3075" s="159">
        <v>0</v>
      </c>
      <c r="I3075" s="159">
        <v>0</v>
      </c>
      <c r="J3075" s="158">
        <v>2.7039</v>
      </c>
      <c r="K3075" s="157" t="s">
        <v>408</v>
      </c>
    </row>
    <row r="3076" spans="1:11" s="58" customFormat="1" ht="14.85" customHeight="1" x14ac:dyDescent="0.15">
      <c r="A3076" s="154">
        <v>88556</v>
      </c>
      <c r="B3076" s="155">
        <v>88556</v>
      </c>
      <c r="C3076" s="154">
        <v>80</v>
      </c>
      <c r="D3076" s="156" t="s">
        <v>389</v>
      </c>
      <c r="E3076" s="157" t="s">
        <v>419</v>
      </c>
      <c r="F3076" s="157" t="s">
        <v>414</v>
      </c>
      <c r="G3076" s="158">
        <v>-29.39188</v>
      </c>
      <c r="H3076" s="159">
        <v>-2</v>
      </c>
      <c r="I3076" s="159">
        <v>0</v>
      </c>
      <c r="J3076" s="158">
        <v>98.170839999999998</v>
      </c>
      <c r="K3076" s="157" t="s">
        <v>411</v>
      </c>
    </row>
    <row r="3077" spans="1:11" s="58" customFormat="1" ht="14.85" customHeight="1" x14ac:dyDescent="0.15">
      <c r="A3077" s="154">
        <v>88556</v>
      </c>
      <c r="B3077" s="155">
        <v>88556</v>
      </c>
      <c r="C3077" s="154">
        <v>80</v>
      </c>
      <c r="D3077" s="156" t="s">
        <v>389</v>
      </c>
      <c r="E3077" s="157" t="s">
        <v>419</v>
      </c>
      <c r="F3077" s="157" t="s">
        <v>414</v>
      </c>
      <c r="G3077" s="158">
        <v>55.197940000000003</v>
      </c>
      <c r="H3077" s="159">
        <v>-1</v>
      </c>
      <c r="I3077" s="159">
        <v>0</v>
      </c>
      <c r="J3077" s="158">
        <v>172.94909000000001</v>
      </c>
      <c r="K3077" s="157" t="s">
        <v>408</v>
      </c>
    </row>
    <row r="3078" spans="1:11" s="58" customFormat="1" ht="14.85" customHeight="1" x14ac:dyDescent="0.15">
      <c r="A3078" s="154">
        <v>88561</v>
      </c>
      <c r="B3078" s="155">
        <v>88561</v>
      </c>
      <c r="C3078" s="154">
        <v>80</v>
      </c>
      <c r="D3078" s="156" t="s">
        <v>389</v>
      </c>
      <c r="E3078" s="157" t="s">
        <v>412</v>
      </c>
      <c r="F3078" s="157" t="s">
        <v>407</v>
      </c>
      <c r="G3078" s="158">
        <v>-47.047580000000004</v>
      </c>
      <c r="H3078" s="159">
        <v>-1</v>
      </c>
      <c r="I3078" s="159">
        <v>2</v>
      </c>
      <c r="J3078" s="158">
        <v>82.380610000000004</v>
      </c>
      <c r="K3078" s="157" t="s">
        <v>411</v>
      </c>
    </row>
    <row r="3079" spans="1:11" s="58" customFormat="1" ht="14.85" customHeight="1" x14ac:dyDescent="0.15">
      <c r="A3079" s="154">
        <v>88561</v>
      </c>
      <c r="B3079" s="155">
        <v>88561</v>
      </c>
      <c r="C3079" s="154">
        <v>80</v>
      </c>
      <c r="D3079" s="156" t="s">
        <v>389</v>
      </c>
      <c r="E3079" s="157" t="s">
        <v>412</v>
      </c>
      <c r="F3079" s="157" t="s">
        <v>407</v>
      </c>
      <c r="G3079" s="158">
        <v>-25.82668</v>
      </c>
      <c r="H3079" s="159">
        <v>-3</v>
      </c>
      <c r="I3079" s="159">
        <v>0</v>
      </c>
      <c r="J3079" s="158">
        <v>18.900040000000001</v>
      </c>
      <c r="K3079" s="157" t="s">
        <v>408</v>
      </c>
    </row>
    <row r="3080" spans="1:11" s="58" customFormat="1" ht="14.85" customHeight="1" x14ac:dyDescent="0.15">
      <c r="A3080" s="154">
        <v>88561</v>
      </c>
      <c r="B3080" s="155">
        <v>88561</v>
      </c>
      <c r="C3080" s="154">
        <v>80</v>
      </c>
      <c r="D3080" s="156" t="s">
        <v>389</v>
      </c>
      <c r="E3080" s="157" t="s">
        <v>412</v>
      </c>
      <c r="F3080" s="157" t="s">
        <v>413</v>
      </c>
      <c r="G3080" s="158">
        <v>176.93599</v>
      </c>
      <c r="H3080" s="159">
        <v>4</v>
      </c>
      <c r="I3080" s="159">
        <v>10</v>
      </c>
      <c r="J3080" s="158">
        <v>848.03845000000001</v>
      </c>
      <c r="K3080" s="157" t="s">
        <v>408</v>
      </c>
    </row>
    <row r="3081" spans="1:11" s="58" customFormat="1" ht="14.85" customHeight="1" x14ac:dyDescent="0.15">
      <c r="A3081" s="154">
        <v>88561</v>
      </c>
      <c r="B3081" s="155">
        <v>88561</v>
      </c>
      <c r="C3081" s="154">
        <v>80</v>
      </c>
      <c r="D3081" s="156" t="s">
        <v>389</v>
      </c>
      <c r="E3081" s="157" t="s">
        <v>412</v>
      </c>
      <c r="F3081" s="157" t="s">
        <v>414</v>
      </c>
      <c r="G3081" s="158">
        <v>22.355350000000001</v>
      </c>
      <c r="H3081" s="159">
        <v>-9</v>
      </c>
      <c r="I3081" s="159">
        <v>12</v>
      </c>
      <c r="J3081" s="158">
        <v>908.88494000000003</v>
      </c>
      <c r="K3081" s="157" t="s">
        <v>411</v>
      </c>
    </row>
    <row r="3082" spans="1:11" s="58" customFormat="1" ht="14.85" customHeight="1" x14ac:dyDescent="0.15">
      <c r="A3082" s="154">
        <v>88561</v>
      </c>
      <c r="B3082" s="155">
        <v>88561</v>
      </c>
      <c r="C3082" s="154">
        <v>80</v>
      </c>
      <c r="D3082" s="156" t="s">
        <v>389</v>
      </c>
      <c r="E3082" s="157" t="s">
        <v>412</v>
      </c>
      <c r="F3082" s="157" t="s">
        <v>414</v>
      </c>
      <c r="G3082" s="158">
        <v>-46.892789999999998</v>
      </c>
      <c r="H3082" s="159">
        <v>-16</v>
      </c>
      <c r="I3082" s="159">
        <v>0</v>
      </c>
      <c r="J3082" s="158">
        <v>162.64447000000001</v>
      </c>
      <c r="K3082" s="157" t="s">
        <v>408</v>
      </c>
    </row>
    <row r="3083" spans="1:11" s="58" customFormat="1" ht="14.85" customHeight="1" x14ac:dyDescent="0.15">
      <c r="A3083" s="154">
        <v>88561</v>
      </c>
      <c r="B3083" s="155">
        <v>88561</v>
      </c>
      <c r="C3083" s="154">
        <v>80</v>
      </c>
      <c r="D3083" s="156" t="s">
        <v>389</v>
      </c>
      <c r="E3083" s="157" t="s">
        <v>412</v>
      </c>
      <c r="F3083" s="157" t="s">
        <v>415</v>
      </c>
      <c r="G3083" s="158">
        <v>24.72</v>
      </c>
      <c r="H3083" s="159">
        <v>0</v>
      </c>
      <c r="I3083" s="159">
        <v>0</v>
      </c>
      <c r="J3083" s="158">
        <v>24.92</v>
      </c>
      <c r="K3083" s="157" t="s">
        <v>411</v>
      </c>
    </row>
    <row r="3084" spans="1:11" s="58" customFormat="1" ht="14.85" customHeight="1" x14ac:dyDescent="0.15">
      <c r="A3084" s="154">
        <v>88561</v>
      </c>
      <c r="B3084" s="155">
        <v>88561</v>
      </c>
      <c r="C3084" s="154">
        <v>80</v>
      </c>
      <c r="D3084" s="156" t="s">
        <v>389</v>
      </c>
      <c r="E3084" s="157" t="s">
        <v>412</v>
      </c>
      <c r="F3084" s="157" t="s">
        <v>415</v>
      </c>
      <c r="G3084" s="158">
        <v>8.7799999999999994</v>
      </c>
      <c r="H3084" s="159">
        <v>0</v>
      </c>
      <c r="I3084" s="159">
        <v>0</v>
      </c>
      <c r="J3084" s="158">
        <v>8.94</v>
      </c>
      <c r="K3084" s="157" t="s">
        <v>408</v>
      </c>
    </row>
    <row r="3085" spans="1:11" s="58" customFormat="1" ht="14.85" customHeight="1" x14ac:dyDescent="0.15">
      <c r="A3085" s="154">
        <v>88561</v>
      </c>
      <c r="B3085" s="155">
        <v>88561</v>
      </c>
      <c r="C3085" s="154">
        <v>80</v>
      </c>
      <c r="D3085" s="156" t="s">
        <v>389</v>
      </c>
      <c r="E3085" s="157" t="s">
        <v>412</v>
      </c>
      <c r="F3085" s="157" t="s">
        <v>416</v>
      </c>
      <c r="G3085" s="158">
        <v>56.648040000000002</v>
      </c>
      <c r="H3085" s="159">
        <v>-4</v>
      </c>
      <c r="I3085" s="159">
        <v>1</v>
      </c>
      <c r="J3085" s="158">
        <v>94.01088</v>
      </c>
      <c r="K3085" s="157" t="s">
        <v>411</v>
      </c>
    </row>
    <row r="3086" spans="1:11" s="58" customFormat="1" ht="14.85" customHeight="1" x14ac:dyDescent="0.15">
      <c r="A3086" s="154">
        <v>88561</v>
      </c>
      <c r="B3086" s="155">
        <v>88561</v>
      </c>
      <c r="C3086" s="154">
        <v>80</v>
      </c>
      <c r="D3086" s="156" t="s">
        <v>389</v>
      </c>
      <c r="E3086" s="157" t="s">
        <v>412</v>
      </c>
      <c r="F3086" s="157" t="s">
        <v>416</v>
      </c>
      <c r="G3086" s="158">
        <v>-10.04895</v>
      </c>
      <c r="H3086" s="159">
        <v>-3</v>
      </c>
      <c r="I3086" s="159">
        <v>0</v>
      </c>
      <c r="J3086" s="158">
        <v>31.108840000000001</v>
      </c>
      <c r="K3086" s="157" t="s">
        <v>408</v>
      </c>
    </row>
    <row r="3087" spans="1:11" s="58" customFormat="1" ht="14.85" customHeight="1" x14ac:dyDescent="0.15">
      <c r="A3087" s="154">
        <v>88561</v>
      </c>
      <c r="B3087" s="155">
        <v>88561</v>
      </c>
      <c r="C3087" s="154">
        <v>80</v>
      </c>
      <c r="D3087" s="156" t="s">
        <v>389</v>
      </c>
      <c r="E3087" s="157" t="s">
        <v>417</v>
      </c>
      <c r="F3087" s="157" t="s">
        <v>418</v>
      </c>
      <c r="G3087" s="158">
        <v>-32.854840000000003</v>
      </c>
      <c r="H3087" s="159">
        <v>2</v>
      </c>
      <c r="I3087" s="159">
        <v>2</v>
      </c>
      <c r="J3087" s="158">
        <v>237.86053000000001</v>
      </c>
      <c r="K3087" s="157" t="s">
        <v>411</v>
      </c>
    </row>
    <row r="3088" spans="1:11" s="58" customFormat="1" ht="14.85" customHeight="1" x14ac:dyDescent="0.15">
      <c r="A3088" s="154">
        <v>88561</v>
      </c>
      <c r="B3088" s="155">
        <v>88561</v>
      </c>
      <c r="C3088" s="154">
        <v>80</v>
      </c>
      <c r="D3088" s="156" t="s">
        <v>389</v>
      </c>
      <c r="E3088" s="157" t="s">
        <v>417</v>
      </c>
      <c r="F3088" s="157" t="s">
        <v>418</v>
      </c>
      <c r="G3088" s="158">
        <v>10.887840000000001</v>
      </c>
      <c r="H3088" s="159">
        <v>-1</v>
      </c>
      <c r="I3088" s="159">
        <v>0</v>
      </c>
      <c r="J3088" s="158">
        <v>11.82</v>
      </c>
      <c r="K3088" s="157" t="s">
        <v>408</v>
      </c>
    </row>
    <row r="3089" spans="1:11" s="58" customFormat="1" ht="14.85" customHeight="1" x14ac:dyDescent="0.15">
      <c r="A3089" s="154">
        <v>88561</v>
      </c>
      <c r="B3089" s="155">
        <v>88561</v>
      </c>
      <c r="C3089" s="154">
        <v>80</v>
      </c>
      <c r="D3089" s="156" t="s">
        <v>389</v>
      </c>
      <c r="E3089" s="157" t="s">
        <v>417</v>
      </c>
      <c r="F3089" s="157" t="s">
        <v>407</v>
      </c>
      <c r="G3089" s="158">
        <v>20.837</v>
      </c>
      <c r="H3089" s="159">
        <v>2</v>
      </c>
      <c r="I3089" s="159">
        <v>4</v>
      </c>
      <c r="J3089" s="158">
        <v>76.390140000000002</v>
      </c>
      <c r="K3089" s="157" t="s">
        <v>411</v>
      </c>
    </row>
    <row r="3090" spans="1:11" s="58" customFormat="1" ht="14.85" customHeight="1" x14ac:dyDescent="0.15">
      <c r="A3090" s="154">
        <v>88561</v>
      </c>
      <c r="B3090" s="155">
        <v>88561</v>
      </c>
      <c r="C3090" s="154">
        <v>80</v>
      </c>
      <c r="D3090" s="156" t="s">
        <v>389</v>
      </c>
      <c r="E3090" s="157" t="s">
        <v>417</v>
      </c>
      <c r="F3090" s="157" t="s">
        <v>407</v>
      </c>
      <c r="G3090" s="158">
        <v>7.0700700000000003</v>
      </c>
      <c r="H3090" s="159">
        <v>-7</v>
      </c>
      <c r="I3090" s="159">
        <v>1</v>
      </c>
      <c r="J3090" s="158">
        <v>44.988849999999999</v>
      </c>
      <c r="K3090" s="157" t="s">
        <v>408</v>
      </c>
    </row>
    <row r="3091" spans="1:11" s="58" customFormat="1" ht="14.85" customHeight="1" x14ac:dyDescent="0.15">
      <c r="A3091" s="154">
        <v>88561</v>
      </c>
      <c r="B3091" s="155">
        <v>88561</v>
      </c>
      <c r="C3091" s="154">
        <v>80</v>
      </c>
      <c r="D3091" s="156" t="s">
        <v>389</v>
      </c>
      <c r="E3091" s="157" t="s">
        <v>419</v>
      </c>
      <c r="F3091" s="157" t="s">
        <v>414</v>
      </c>
      <c r="G3091" s="158">
        <v>120.00246</v>
      </c>
      <c r="H3091" s="159">
        <v>-11</v>
      </c>
      <c r="I3091" s="159">
        <v>0</v>
      </c>
      <c r="J3091" s="158">
        <v>494.09106000000003</v>
      </c>
      <c r="K3091" s="157" t="s">
        <v>411</v>
      </c>
    </row>
    <row r="3092" spans="1:11" s="58" customFormat="1" ht="14.85" customHeight="1" x14ac:dyDescent="0.15">
      <c r="A3092" s="154">
        <v>88561</v>
      </c>
      <c r="B3092" s="155">
        <v>88561</v>
      </c>
      <c r="C3092" s="154">
        <v>80</v>
      </c>
      <c r="D3092" s="156" t="s">
        <v>389</v>
      </c>
      <c r="E3092" s="157" t="s">
        <v>419</v>
      </c>
      <c r="F3092" s="157" t="s">
        <v>414</v>
      </c>
      <c r="G3092" s="158">
        <v>-4.94747</v>
      </c>
      <c r="H3092" s="159">
        <v>-6</v>
      </c>
      <c r="I3092" s="159">
        <v>0</v>
      </c>
      <c r="J3092" s="158">
        <v>242.01534000000001</v>
      </c>
      <c r="K3092" s="157" t="s">
        <v>408</v>
      </c>
    </row>
    <row r="3093" spans="1:11" s="58" customFormat="1" ht="14.85" customHeight="1" x14ac:dyDescent="0.15">
      <c r="A3093" s="154">
        <v>88586</v>
      </c>
      <c r="B3093" s="155">
        <v>88586</v>
      </c>
      <c r="C3093" s="154">
        <v>80</v>
      </c>
      <c r="D3093" s="156" t="s">
        <v>389</v>
      </c>
      <c r="E3093" s="157" t="s">
        <v>412</v>
      </c>
      <c r="F3093" s="157" t="s">
        <v>407</v>
      </c>
      <c r="G3093" s="158">
        <v>0.40912999999999899</v>
      </c>
      <c r="H3093" s="159">
        <v>-5</v>
      </c>
      <c r="I3093" s="159">
        <v>0</v>
      </c>
      <c r="J3093" s="158">
        <v>57.231490000000001</v>
      </c>
      <c r="K3093" s="157" t="s">
        <v>411</v>
      </c>
    </row>
    <row r="3094" spans="1:11" s="58" customFormat="1" ht="14.85" customHeight="1" x14ac:dyDescent="0.15">
      <c r="A3094" s="154">
        <v>88586</v>
      </c>
      <c r="B3094" s="155">
        <v>88586</v>
      </c>
      <c r="C3094" s="154">
        <v>80</v>
      </c>
      <c r="D3094" s="156" t="s">
        <v>389</v>
      </c>
      <c r="E3094" s="157" t="s">
        <v>412</v>
      </c>
      <c r="F3094" s="157" t="s">
        <v>407</v>
      </c>
      <c r="G3094" s="158">
        <v>-30.212910000000001</v>
      </c>
      <c r="H3094" s="159">
        <v>-7</v>
      </c>
      <c r="I3094" s="159">
        <v>1</v>
      </c>
      <c r="J3094" s="158">
        <v>14.121980000000001</v>
      </c>
      <c r="K3094" s="157" t="s">
        <v>408</v>
      </c>
    </row>
    <row r="3095" spans="1:11" s="58" customFormat="1" ht="14.85" customHeight="1" x14ac:dyDescent="0.15">
      <c r="A3095" s="154">
        <v>88586</v>
      </c>
      <c r="B3095" s="155">
        <v>88586</v>
      </c>
      <c r="C3095" s="154">
        <v>80</v>
      </c>
      <c r="D3095" s="156" t="s">
        <v>389</v>
      </c>
      <c r="E3095" s="157" t="s">
        <v>412</v>
      </c>
      <c r="F3095" s="157" t="s">
        <v>413</v>
      </c>
      <c r="G3095" s="158">
        <v>12.97997</v>
      </c>
      <c r="H3095" s="159">
        <v>11</v>
      </c>
      <c r="I3095" s="159">
        <v>19</v>
      </c>
      <c r="J3095" s="158">
        <v>2945.7441800000001</v>
      </c>
      <c r="K3095" s="157" t="s">
        <v>408</v>
      </c>
    </row>
    <row r="3096" spans="1:11" s="58" customFormat="1" ht="14.85" customHeight="1" x14ac:dyDescent="0.15">
      <c r="A3096" s="154">
        <v>88586</v>
      </c>
      <c r="B3096" s="155">
        <v>88586</v>
      </c>
      <c r="C3096" s="154">
        <v>80</v>
      </c>
      <c r="D3096" s="156" t="s">
        <v>389</v>
      </c>
      <c r="E3096" s="157" t="s">
        <v>412</v>
      </c>
      <c r="F3096" s="157" t="s">
        <v>414</v>
      </c>
      <c r="G3096" s="158">
        <v>228.60434000000001</v>
      </c>
      <c r="H3096" s="159">
        <v>-11</v>
      </c>
      <c r="I3096" s="159">
        <v>5</v>
      </c>
      <c r="J3096" s="158">
        <v>429.70528000000002</v>
      </c>
      <c r="K3096" s="157" t="s">
        <v>411</v>
      </c>
    </row>
    <row r="3097" spans="1:11" s="58" customFormat="1" ht="14.85" customHeight="1" x14ac:dyDescent="0.15">
      <c r="A3097" s="154">
        <v>88586</v>
      </c>
      <c r="B3097" s="155">
        <v>88586</v>
      </c>
      <c r="C3097" s="154">
        <v>80</v>
      </c>
      <c r="D3097" s="156" t="s">
        <v>389</v>
      </c>
      <c r="E3097" s="157" t="s">
        <v>412</v>
      </c>
      <c r="F3097" s="157" t="s">
        <v>414</v>
      </c>
      <c r="G3097" s="158">
        <v>62.919759999999997</v>
      </c>
      <c r="H3097" s="159">
        <v>-7</v>
      </c>
      <c r="I3097" s="159">
        <v>2</v>
      </c>
      <c r="J3097" s="158">
        <v>475.94985000000003</v>
      </c>
      <c r="K3097" s="157" t="s">
        <v>408</v>
      </c>
    </row>
    <row r="3098" spans="1:11" s="58" customFormat="1" ht="14.85" customHeight="1" x14ac:dyDescent="0.15">
      <c r="A3098" s="154">
        <v>88586</v>
      </c>
      <c r="B3098" s="155">
        <v>88586</v>
      </c>
      <c r="C3098" s="154">
        <v>80</v>
      </c>
      <c r="D3098" s="156" t="s">
        <v>389</v>
      </c>
      <c r="E3098" s="157" t="s">
        <v>412</v>
      </c>
      <c r="F3098" s="157" t="s">
        <v>415</v>
      </c>
      <c r="G3098" s="158">
        <v>10.44</v>
      </c>
      <c r="H3098" s="159">
        <v>0</v>
      </c>
      <c r="I3098" s="159">
        <v>0</v>
      </c>
      <c r="J3098" s="158">
        <v>10.48</v>
      </c>
      <c r="K3098" s="157" t="s">
        <v>411</v>
      </c>
    </row>
    <row r="3099" spans="1:11" s="58" customFormat="1" ht="14.85" customHeight="1" x14ac:dyDescent="0.15">
      <c r="A3099" s="154">
        <v>88586</v>
      </c>
      <c r="B3099" s="155">
        <v>88586</v>
      </c>
      <c r="C3099" s="154">
        <v>80</v>
      </c>
      <c r="D3099" s="156" t="s">
        <v>389</v>
      </c>
      <c r="E3099" s="157" t="s">
        <v>412</v>
      </c>
      <c r="F3099" s="157" t="s">
        <v>415</v>
      </c>
      <c r="G3099" s="158">
        <v>20.12</v>
      </c>
      <c r="H3099" s="159">
        <v>0</v>
      </c>
      <c r="I3099" s="159">
        <v>0</v>
      </c>
      <c r="J3099" s="158">
        <v>20.12</v>
      </c>
      <c r="K3099" s="157" t="s">
        <v>408</v>
      </c>
    </row>
    <row r="3100" spans="1:11" s="58" customFormat="1" ht="14.85" customHeight="1" x14ac:dyDescent="0.15">
      <c r="A3100" s="154">
        <v>88586</v>
      </c>
      <c r="B3100" s="155">
        <v>88586</v>
      </c>
      <c r="C3100" s="154">
        <v>80</v>
      </c>
      <c r="D3100" s="156" t="s">
        <v>389</v>
      </c>
      <c r="E3100" s="157" t="s">
        <v>412</v>
      </c>
      <c r="F3100" s="157" t="s">
        <v>416</v>
      </c>
      <c r="G3100" s="158">
        <v>77.393879999999996</v>
      </c>
      <c r="H3100" s="159">
        <v>-1</v>
      </c>
      <c r="I3100" s="159">
        <v>0</v>
      </c>
      <c r="J3100" s="158">
        <v>80.966279999999998</v>
      </c>
      <c r="K3100" s="157" t="s">
        <v>411</v>
      </c>
    </row>
    <row r="3101" spans="1:11" s="58" customFormat="1" ht="14.85" customHeight="1" x14ac:dyDescent="0.15">
      <c r="A3101" s="154">
        <v>88586</v>
      </c>
      <c r="B3101" s="155">
        <v>88586</v>
      </c>
      <c r="C3101" s="154">
        <v>80</v>
      </c>
      <c r="D3101" s="156" t="s">
        <v>389</v>
      </c>
      <c r="E3101" s="157" t="s">
        <v>412</v>
      </c>
      <c r="F3101" s="157" t="s">
        <v>416</v>
      </c>
      <c r="G3101" s="158">
        <v>99.455730000000003</v>
      </c>
      <c r="H3101" s="159">
        <v>-1</v>
      </c>
      <c r="I3101" s="159">
        <v>0</v>
      </c>
      <c r="J3101" s="158">
        <v>107.33507</v>
      </c>
      <c r="K3101" s="157" t="s">
        <v>408</v>
      </c>
    </row>
    <row r="3102" spans="1:11" s="58" customFormat="1" ht="14.85" customHeight="1" x14ac:dyDescent="0.15">
      <c r="A3102" s="154">
        <v>88586</v>
      </c>
      <c r="B3102" s="155">
        <v>88586</v>
      </c>
      <c r="C3102" s="154">
        <v>80</v>
      </c>
      <c r="D3102" s="156" t="s">
        <v>389</v>
      </c>
      <c r="E3102" s="157" t="s">
        <v>417</v>
      </c>
      <c r="F3102" s="157" t="s">
        <v>418</v>
      </c>
      <c r="G3102" s="158">
        <v>348.14751999999999</v>
      </c>
      <c r="H3102" s="159">
        <v>6</v>
      </c>
      <c r="I3102" s="159">
        <v>7</v>
      </c>
      <c r="J3102" s="158">
        <v>373.27086000000003</v>
      </c>
      <c r="K3102" s="157" t="s">
        <v>411</v>
      </c>
    </row>
    <row r="3103" spans="1:11" s="58" customFormat="1" ht="14.85" customHeight="1" x14ac:dyDescent="0.15">
      <c r="A3103" s="154">
        <v>88586</v>
      </c>
      <c r="B3103" s="155">
        <v>88586</v>
      </c>
      <c r="C3103" s="154">
        <v>80</v>
      </c>
      <c r="D3103" s="156" t="s">
        <v>389</v>
      </c>
      <c r="E3103" s="157" t="s">
        <v>417</v>
      </c>
      <c r="F3103" s="157" t="s">
        <v>418</v>
      </c>
      <c r="G3103" s="158">
        <v>-26.54561</v>
      </c>
      <c r="H3103" s="159">
        <v>-1</v>
      </c>
      <c r="I3103" s="159">
        <v>1</v>
      </c>
      <c r="J3103" s="158">
        <v>13.06</v>
      </c>
      <c r="K3103" s="157" t="s">
        <v>408</v>
      </c>
    </row>
    <row r="3104" spans="1:11" s="58" customFormat="1" ht="14.85" customHeight="1" x14ac:dyDescent="0.15">
      <c r="A3104" s="154">
        <v>88586</v>
      </c>
      <c r="B3104" s="155">
        <v>88586</v>
      </c>
      <c r="C3104" s="154">
        <v>80</v>
      </c>
      <c r="D3104" s="156" t="s">
        <v>389</v>
      </c>
      <c r="E3104" s="157" t="s">
        <v>417</v>
      </c>
      <c r="F3104" s="157" t="s">
        <v>407</v>
      </c>
      <c r="G3104" s="158">
        <v>7.5838799999999997</v>
      </c>
      <c r="H3104" s="159">
        <v>-2</v>
      </c>
      <c r="I3104" s="159">
        <v>6</v>
      </c>
      <c r="J3104" s="158">
        <v>157.84823</v>
      </c>
      <c r="K3104" s="157" t="s">
        <v>411</v>
      </c>
    </row>
    <row r="3105" spans="1:11" s="58" customFormat="1" ht="14.85" customHeight="1" x14ac:dyDescent="0.15">
      <c r="A3105" s="154">
        <v>88586</v>
      </c>
      <c r="B3105" s="155">
        <v>88586</v>
      </c>
      <c r="C3105" s="154">
        <v>80</v>
      </c>
      <c r="D3105" s="156" t="s">
        <v>389</v>
      </c>
      <c r="E3105" s="157" t="s">
        <v>417</v>
      </c>
      <c r="F3105" s="157" t="s">
        <v>407</v>
      </c>
      <c r="G3105" s="158">
        <v>3.13733</v>
      </c>
      <c r="H3105" s="159">
        <v>-3</v>
      </c>
      <c r="I3105" s="159">
        <v>0</v>
      </c>
      <c r="J3105" s="158">
        <v>4.3755199999999999</v>
      </c>
      <c r="K3105" s="157" t="s">
        <v>408</v>
      </c>
    </row>
    <row r="3106" spans="1:11" s="58" customFormat="1" ht="14.85" customHeight="1" x14ac:dyDescent="0.15">
      <c r="A3106" s="154">
        <v>88586</v>
      </c>
      <c r="B3106" s="155">
        <v>88586</v>
      </c>
      <c r="C3106" s="154">
        <v>80</v>
      </c>
      <c r="D3106" s="156" t="s">
        <v>389</v>
      </c>
      <c r="E3106" s="157" t="s">
        <v>419</v>
      </c>
      <c r="F3106" s="157" t="s">
        <v>414</v>
      </c>
      <c r="G3106" s="158">
        <v>37.503579999999999</v>
      </c>
      <c r="H3106" s="159">
        <v>-9</v>
      </c>
      <c r="I3106" s="159">
        <v>2</v>
      </c>
      <c r="J3106" s="158">
        <v>430.75657999999999</v>
      </c>
      <c r="K3106" s="157" t="s">
        <v>411</v>
      </c>
    </row>
    <row r="3107" spans="1:11" s="58" customFormat="1" ht="14.85" customHeight="1" x14ac:dyDescent="0.15">
      <c r="A3107" s="154">
        <v>88586</v>
      </c>
      <c r="B3107" s="155">
        <v>88586</v>
      </c>
      <c r="C3107" s="154">
        <v>80</v>
      </c>
      <c r="D3107" s="156" t="s">
        <v>389</v>
      </c>
      <c r="E3107" s="157" t="s">
        <v>419</v>
      </c>
      <c r="F3107" s="157" t="s">
        <v>414</v>
      </c>
      <c r="G3107" s="158">
        <v>-5.5055199999999997</v>
      </c>
      <c r="H3107" s="159">
        <v>-3</v>
      </c>
      <c r="I3107" s="159">
        <v>0</v>
      </c>
      <c r="J3107" s="158">
        <v>346.28</v>
      </c>
      <c r="K3107" s="157" t="s">
        <v>408</v>
      </c>
    </row>
    <row r="3108" spans="1:11" s="58" customFormat="1" ht="14.85" customHeight="1" x14ac:dyDescent="0.15">
      <c r="A3108" s="154">
        <v>88616</v>
      </c>
      <c r="B3108" s="155">
        <v>88616</v>
      </c>
      <c r="C3108" s="154">
        <v>80</v>
      </c>
      <c r="D3108" s="156" t="s">
        <v>389</v>
      </c>
      <c r="E3108" s="157" t="s">
        <v>412</v>
      </c>
      <c r="F3108" s="157" t="s">
        <v>407</v>
      </c>
      <c r="G3108" s="158">
        <v>1.6621600000000001</v>
      </c>
      <c r="H3108" s="159">
        <v>3</v>
      </c>
      <c r="I3108" s="159">
        <v>3</v>
      </c>
      <c r="J3108" s="158">
        <v>4.0243200000000003</v>
      </c>
      <c r="K3108" s="157" t="s">
        <v>411</v>
      </c>
    </row>
    <row r="3109" spans="1:11" s="58" customFormat="1" ht="14.85" customHeight="1" x14ac:dyDescent="0.15">
      <c r="A3109" s="154">
        <v>88616</v>
      </c>
      <c r="B3109" s="155">
        <v>88616</v>
      </c>
      <c r="C3109" s="154">
        <v>80</v>
      </c>
      <c r="D3109" s="156" t="s">
        <v>389</v>
      </c>
      <c r="E3109" s="157" t="s">
        <v>412</v>
      </c>
      <c r="F3109" s="157" t="s">
        <v>407</v>
      </c>
      <c r="G3109" s="158">
        <v>2.9192100000000001</v>
      </c>
      <c r="H3109" s="159">
        <v>-1</v>
      </c>
      <c r="I3109" s="159">
        <v>0</v>
      </c>
      <c r="J3109" s="158">
        <v>5.00068</v>
      </c>
      <c r="K3109" s="157" t="s">
        <v>408</v>
      </c>
    </row>
    <row r="3110" spans="1:11" s="58" customFormat="1" ht="14.85" customHeight="1" x14ac:dyDescent="0.15">
      <c r="A3110" s="154">
        <v>88616</v>
      </c>
      <c r="B3110" s="155">
        <v>88616</v>
      </c>
      <c r="C3110" s="154">
        <v>80</v>
      </c>
      <c r="D3110" s="156" t="s">
        <v>389</v>
      </c>
      <c r="E3110" s="157" t="s">
        <v>412</v>
      </c>
      <c r="F3110" s="157" t="s">
        <v>413</v>
      </c>
      <c r="G3110" s="158">
        <v>89.544449999999998</v>
      </c>
      <c r="H3110" s="159">
        <v>2</v>
      </c>
      <c r="I3110" s="159">
        <v>3</v>
      </c>
      <c r="J3110" s="158">
        <v>229.63247999999999</v>
      </c>
      <c r="K3110" s="157" t="s">
        <v>408</v>
      </c>
    </row>
    <row r="3111" spans="1:11" s="58" customFormat="1" ht="14.85" customHeight="1" x14ac:dyDescent="0.15">
      <c r="A3111" s="154">
        <v>88616</v>
      </c>
      <c r="B3111" s="155">
        <v>88616</v>
      </c>
      <c r="C3111" s="154">
        <v>80</v>
      </c>
      <c r="D3111" s="156" t="s">
        <v>389</v>
      </c>
      <c r="E3111" s="157" t="s">
        <v>412</v>
      </c>
      <c r="F3111" s="157" t="s">
        <v>414</v>
      </c>
      <c r="G3111" s="158">
        <v>-14.1839</v>
      </c>
      <c r="H3111" s="159">
        <v>-1</v>
      </c>
      <c r="I3111" s="159">
        <v>1</v>
      </c>
      <c r="J3111" s="158">
        <v>24.747170000000001</v>
      </c>
      <c r="K3111" s="157" t="s">
        <v>411</v>
      </c>
    </row>
    <row r="3112" spans="1:11" s="58" customFormat="1" ht="14.85" customHeight="1" x14ac:dyDescent="0.15">
      <c r="A3112" s="154">
        <v>88616</v>
      </c>
      <c r="B3112" s="155">
        <v>88616</v>
      </c>
      <c r="C3112" s="154">
        <v>80</v>
      </c>
      <c r="D3112" s="156" t="s">
        <v>389</v>
      </c>
      <c r="E3112" s="157" t="s">
        <v>412</v>
      </c>
      <c r="F3112" s="157" t="s">
        <v>414</v>
      </c>
      <c r="G3112" s="158">
        <v>12.4978</v>
      </c>
      <c r="H3112" s="159">
        <v>-1</v>
      </c>
      <c r="I3112" s="159">
        <v>0</v>
      </c>
      <c r="J3112" s="158">
        <v>36.752969999999998</v>
      </c>
      <c r="K3112" s="157" t="s">
        <v>408</v>
      </c>
    </row>
    <row r="3113" spans="1:11" s="58" customFormat="1" ht="14.85" customHeight="1" x14ac:dyDescent="0.15">
      <c r="A3113" s="154">
        <v>88616</v>
      </c>
      <c r="B3113" s="155">
        <v>88616</v>
      </c>
      <c r="C3113" s="154">
        <v>80</v>
      </c>
      <c r="D3113" s="156" t="s">
        <v>389</v>
      </c>
      <c r="E3113" s="157" t="s">
        <v>412</v>
      </c>
      <c r="F3113" s="157" t="s">
        <v>415</v>
      </c>
      <c r="G3113" s="158">
        <v>-4.92</v>
      </c>
      <c r="H3113" s="159">
        <v>0</v>
      </c>
      <c r="I3113" s="159">
        <v>0</v>
      </c>
      <c r="J3113" s="158">
        <v>0.57999999999999996</v>
      </c>
      <c r="K3113" s="157" t="s">
        <v>411</v>
      </c>
    </row>
    <row r="3114" spans="1:11" s="58" customFormat="1" ht="14.85" customHeight="1" x14ac:dyDescent="0.15">
      <c r="A3114" s="154">
        <v>88616</v>
      </c>
      <c r="B3114" s="155">
        <v>88616</v>
      </c>
      <c r="C3114" s="154">
        <v>80</v>
      </c>
      <c r="D3114" s="156" t="s">
        <v>389</v>
      </c>
      <c r="E3114" s="157" t="s">
        <v>412</v>
      </c>
      <c r="F3114" s="157" t="s">
        <v>415</v>
      </c>
      <c r="G3114" s="158">
        <v>0.3</v>
      </c>
      <c r="H3114" s="159">
        <v>0</v>
      </c>
      <c r="I3114" s="159">
        <v>0</v>
      </c>
      <c r="J3114" s="158">
        <v>0.3</v>
      </c>
      <c r="K3114" s="157" t="s">
        <v>408</v>
      </c>
    </row>
    <row r="3115" spans="1:11" s="58" customFormat="1" ht="14.85" customHeight="1" x14ac:dyDescent="0.15">
      <c r="A3115" s="154">
        <v>88616</v>
      </c>
      <c r="B3115" s="155">
        <v>88616</v>
      </c>
      <c r="C3115" s="154">
        <v>80</v>
      </c>
      <c r="D3115" s="156" t="s">
        <v>389</v>
      </c>
      <c r="E3115" s="157" t="s">
        <v>412</v>
      </c>
      <c r="F3115" s="157" t="s">
        <v>416</v>
      </c>
      <c r="G3115" s="158">
        <v>1.4950000000000001</v>
      </c>
      <c r="H3115" s="159">
        <v>0</v>
      </c>
      <c r="I3115" s="159">
        <v>0</v>
      </c>
      <c r="J3115" s="158">
        <v>1.4950000000000001</v>
      </c>
      <c r="K3115" s="157" t="s">
        <v>411</v>
      </c>
    </row>
    <row r="3116" spans="1:11" s="58" customFormat="1" ht="14.85" customHeight="1" x14ac:dyDescent="0.15">
      <c r="A3116" s="154">
        <v>88616</v>
      </c>
      <c r="B3116" s="155">
        <v>88616</v>
      </c>
      <c r="C3116" s="154">
        <v>80</v>
      </c>
      <c r="D3116" s="156" t="s">
        <v>389</v>
      </c>
      <c r="E3116" s="157" t="s">
        <v>412</v>
      </c>
      <c r="F3116" s="157" t="s">
        <v>416</v>
      </c>
      <c r="G3116" s="158">
        <v>0.8</v>
      </c>
      <c r="H3116" s="159">
        <v>0</v>
      </c>
      <c r="I3116" s="159">
        <v>0</v>
      </c>
      <c r="J3116" s="158">
        <v>0.8</v>
      </c>
      <c r="K3116" s="157" t="s">
        <v>408</v>
      </c>
    </row>
    <row r="3117" spans="1:11" s="58" customFormat="1" ht="14.85" customHeight="1" x14ac:dyDescent="0.15">
      <c r="A3117" s="154">
        <v>88616</v>
      </c>
      <c r="B3117" s="155">
        <v>88616</v>
      </c>
      <c r="C3117" s="154">
        <v>80</v>
      </c>
      <c r="D3117" s="156" t="s">
        <v>389</v>
      </c>
      <c r="E3117" s="157" t="s">
        <v>417</v>
      </c>
      <c r="F3117" s="157" t="s">
        <v>418</v>
      </c>
      <c r="G3117" s="158">
        <v>0.96199999999999997</v>
      </c>
      <c r="H3117" s="159">
        <v>0</v>
      </c>
      <c r="I3117" s="159">
        <v>0</v>
      </c>
      <c r="J3117" s="158">
        <v>0.96199999999999997</v>
      </c>
      <c r="K3117" s="157" t="s">
        <v>411</v>
      </c>
    </row>
    <row r="3118" spans="1:11" s="58" customFormat="1" ht="14.85" customHeight="1" x14ac:dyDescent="0.15">
      <c r="A3118" s="154">
        <v>88616</v>
      </c>
      <c r="B3118" s="155">
        <v>88616</v>
      </c>
      <c r="C3118" s="154">
        <v>80</v>
      </c>
      <c r="D3118" s="156" t="s">
        <v>389</v>
      </c>
      <c r="E3118" s="157" t="s">
        <v>417</v>
      </c>
      <c r="F3118" s="157" t="s">
        <v>418</v>
      </c>
      <c r="G3118" s="158">
        <v>0.36</v>
      </c>
      <c r="H3118" s="159">
        <v>0</v>
      </c>
      <c r="I3118" s="159">
        <v>0</v>
      </c>
      <c r="J3118" s="158">
        <v>0.36</v>
      </c>
      <c r="K3118" s="157" t="s">
        <v>408</v>
      </c>
    </row>
    <row r="3119" spans="1:11" s="58" customFormat="1" ht="14.85" customHeight="1" x14ac:dyDescent="0.15">
      <c r="A3119" s="154">
        <v>88616</v>
      </c>
      <c r="B3119" s="155">
        <v>88616</v>
      </c>
      <c r="C3119" s="154">
        <v>80</v>
      </c>
      <c r="D3119" s="156" t="s">
        <v>389</v>
      </c>
      <c r="E3119" s="157" t="s">
        <v>417</v>
      </c>
      <c r="F3119" s="157" t="s">
        <v>407</v>
      </c>
      <c r="G3119" s="158">
        <v>0.28065000000000001</v>
      </c>
      <c r="H3119" s="159">
        <v>0</v>
      </c>
      <c r="I3119" s="159">
        <v>0</v>
      </c>
      <c r="J3119" s="158">
        <v>1.48533</v>
      </c>
      <c r="K3119" s="157" t="s">
        <v>411</v>
      </c>
    </row>
    <row r="3120" spans="1:11" s="58" customFormat="1" ht="14.85" customHeight="1" x14ac:dyDescent="0.15">
      <c r="A3120" s="154">
        <v>88616</v>
      </c>
      <c r="B3120" s="155">
        <v>88616</v>
      </c>
      <c r="C3120" s="154">
        <v>80</v>
      </c>
      <c r="D3120" s="156" t="s">
        <v>389</v>
      </c>
      <c r="E3120" s="157" t="s">
        <v>417</v>
      </c>
      <c r="F3120" s="157" t="s">
        <v>407</v>
      </c>
      <c r="G3120" s="158">
        <v>4.0370000000000003E-2</v>
      </c>
      <c r="H3120" s="159">
        <v>0</v>
      </c>
      <c r="I3120" s="159">
        <v>0</v>
      </c>
      <c r="J3120" s="158">
        <v>4.0919999999999998E-2</v>
      </c>
      <c r="K3120" s="157" t="s">
        <v>408</v>
      </c>
    </row>
    <row r="3121" spans="1:11" s="58" customFormat="1" ht="14.85" customHeight="1" x14ac:dyDescent="0.15">
      <c r="A3121" s="154">
        <v>88616</v>
      </c>
      <c r="B3121" s="155">
        <v>88616</v>
      </c>
      <c r="C3121" s="154">
        <v>80</v>
      </c>
      <c r="D3121" s="156" t="s">
        <v>389</v>
      </c>
      <c r="E3121" s="157" t="s">
        <v>419</v>
      </c>
      <c r="F3121" s="157" t="s">
        <v>414</v>
      </c>
      <c r="G3121" s="158">
        <v>-0.42715000000000097</v>
      </c>
      <c r="H3121" s="159">
        <v>-1</v>
      </c>
      <c r="I3121" s="159">
        <v>0</v>
      </c>
      <c r="J3121" s="158">
        <v>79.679370000000006</v>
      </c>
      <c r="K3121" s="157" t="s">
        <v>411</v>
      </c>
    </row>
    <row r="3122" spans="1:11" s="58" customFormat="1" ht="14.85" customHeight="1" x14ac:dyDescent="0.15">
      <c r="A3122" s="154">
        <v>88616</v>
      </c>
      <c r="B3122" s="155">
        <v>88616</v>
      </c>
      <c r="C3122" s="154">
        <v>80</v>
      </c>
      <c r="D3122" s="156" t="s">
        <v>389</v>
      </c>
      <c r="E3122" s="157" t="s">
        <v>419</v>
      </c>
      <c r="F3122" s="157" t="s">
        <v>414</v>
      </c>
      <c r="G3122" s="158">
        <v>12.981529999999999</v>
      </c>
      <c r="H3122" s="159">
        <v>0</v>
      </c>
      <c r="I3122" s="159">
        <v>1</v>
      </c>
      <c r="J3122" s="158">
        <v>75.660229999999999</v>
      </c>
      <c r="K3122" s="157" t="s">
        <v>408</v>
      </c>
    </row>
    <row r="3123" spans="1:11" s="58" customFormat="1" ht="14.85" customHeight="1" x14ac:dyDescent="0.15">
      <c r="A3123" s="154">
        <v>88706</v>
      </c>
      <c r="B3123" s="155">
        <v>88706</v>
      </c>
      <c r="C3123" s="154">
        <v>80</v>
      </c>
      <c r="D3123" s="156" t="s">
        <v>389</v>
      </c>
      <c r="E3123" s="157" t="s">
        <v>412</v>
      </c>
      <c r="F3123" s="157" t="s">
        <v>407</v>
      </c>
      <c r="G3123" s="158">
        <v>-29.609100000000002</v>
      </c>
      <c r="H3123" s="159">
        <v>3</v>
      </c>
      <c r="I3123" s="159">
        <v>7</v>
      </c>
      <c r="J3123" s="158">
        <v>1.93283</v>
      </c>
      <c r="K3123" s="157" t="s">
        <v>411</v>
      </c>
    </row>
    <row r="3124" spans="1:11" s="58" customFormat="1" ht="14.85" customHeight="1" x14ac:dyDescent="0.15">
      <c r="A3124" s="154">
        <v>88706</v>
      </c>
      <c r="B3124" s="155">
        <v>88706</v>
      </c>
      <c r="C3124" s="154">
        <v>80</v>
      </c>
      <c r="D3124" s="156" t="s">
        <v>389</v>
      </c>
      <c r="E3124" s="157" t="s">
        <v>412</v>
      </c>
      <c r="F3124" s="157" t="s">
        <v>407</v>
      </c>
      <c r="G3124" s="158">
        <v>0</v>
      </c>
      <c r="H3124" s="159">
        <v>-1</v>
      </c>
      <c r="I3124" s="159">
        <v>0</v>
      </c>
      <c r="J3124" s="158">
        <v>0</v>
      </c>
      <c r="K3124" s="157" t="s">
        <v>408</v>
      </c>
    </row>
    <row r="3125" spans="1:11" s="58" customFormat="1" ht="14.85" customHeight="1" x14ac:dyDescent="0.15">
      <c r="A3125" s="154">
        <v>88706</v>
      </c>
      <c r="B3125" s="155">
        <v>88706</v>
      </c>
      <c r="C3125" s="154">
        <v>80</v>
      </c>
      <c r="D3125" s="156" t="s">
        <v>389</v>
      </c>
      <c r="E3125" s="157" t="s">
        <v>412</v>
      </c>
      <c r="F3125" s="157" t="s">
        <v>413</v>
      </c>
      <c r="G3125" s="158">
        <v>42.971249999999998</v>
      </c>
      <c r="H3125" s="159">
        <v>3</v>
      </c>
      <c r="I3125" s="159">
        <v>6</v>
      </c>
      <c r="J3125" s="158">
        <v>315.95449000000002</v>
      </c>
      <c r="K3125" s="157" t="s">
        <v>408</v>
      </c>
    </row>
    <row r="3126" spans="1:11" s="58" customFormat="1" ht="14.85" customHeight="1" x14ac:dyDescent="0.15">
      <c r="A3126" s="154">
        <v>88706</v>
      </c>
      <c r="B3126" s="155">
        <v>88706</v>
      </c>
      <c r="C3126" s="154">
        <v>80</v>
      </c>
      <c r="D3126" s="156" t="s">
        <v>389</v>
      </c>
      <c r="E3126" s="157" t="s">
        <v>412</v>
      </c>
      <c r="F3126" s="157" t="s">
        <v>414</v>
      </c>
      <c r="G3126" s="158">
        <v>-66.040850000000006</v>
      </c>
      <c r="H3126" s="159">
        <v>-1</v>
      </c>
      <c r="I3126" s="159">
        <v>2</v>
      </c>
      <c r="J3126" s="158">
        <v>97.855980000000002</v>
      </c>
      <c r="K3126" s="157" t="s">
        <v>411</v>
      </c>
    </row>
    <row r="3127" spans="1:11" s="58" customFormat="1" ht="14.85" customHeight="1" x14ac:dyDescent="0.15">
      <c r="A3127" s="154">
        <v>88706</v>
      </c>
      <c r="B3127" s="155">
        <v>88706</v>
      </c>
      <c r="C3127" s="154">
        <v>80</v>
      </c>
      <c r="D3127" s="156" t="s">
        <v>389</v>
      </c>
      <c r="E3127" s="157" t="s">
        <v>412</v>
      </c>
      <c r="F3127" s="157" t="s">
        <v>414</v>
      </c>
      <c r="G3127" s="158">
        <v>-0.75788</v>
      </c>
      <c r="H3127" s="159">
        <v>-1</v>
      </c>
      <c r="I3127" s="159">
        <v>0</v>
      </c>
      <c r="J3127" s="158">
        <v>14.10646</v>
      </c>
      <c r="K3127" s="157" t="s">
        <v>408</v>
      </c>
    </row>
    <row r="3128" spans="1:11" s="58" customFormat="1" ht="14.85" customHeight="1" x14ac:dyDescent="0.15">
      <c r="A3128" s="154">
        <v>88706</v>
      </c>
      <c r="B3128" s="155">
        <v>88706</v>
      </c>
      <c r="C3128" s="154">
        <v>80</v>
      </c>
      <c r="D3128" s="156" t="s">
        <v>389</v>
      </c>
      <c r="E3128" s="157" t="s">
        <v>412</v>
      </c>
      <c r="F3128" s="157" t="s">
        <v>415</v>
      </c>
      <c r="G3128" s="158">
        <v>-5.16</v>
      </c>
      <c r="H3128" s="159">
        <v>0</v>
      </c>
      <c r="I3128" s="159">
        <v>0</v>
      </c>
      <c r="J3128" s="158">
        <v>0</v>
      </c>
      <c r="K3128" s="157" t="s">
        <v>411</v>
      </c>
    </row>
    <row r="3129" spans="1:11" s="58" customFormat="1" ht="14.85" customHeight="1" x14ac:dyDescent="0.15">
      <c r="A3129" s="154">
        <v>88706</v>
      </c>
      <c r="B3129" s="155">
        <v>88706</v>
      </c>
      <c r="C3129" s="154">
        <v>80</v>
      </c>
      <c r="D3129" s="156" t="s">
        <v>389</v>
      </c>
      <c r="E3129" s="157" t="s">
        <v>412</v>
      </c>
      <c r="F3129" s="157" t="s">
        <v>416</v>
      </c>
      <c r="G3129" s="158">
        <v>-6.60379</v>
      </c>
      <c r="H3129" s="159">
        <v>-2</v>
      </c>
      <c r="I3129" s="159">
        <v>1</v>
      </c>
      <c r="J3129" s="158">
        <v>11.84191</v>
      </c>
      <c r="K3129" s="157" t="s">
        <v>411</v>
      </c>
    </row>
    <row r="3130" spans="1:11" s="58" customFormat="1" ht="14.85" customHeight="1" x14ac:dyDescent="0.15">
      <c r="A3130" s="154">
        <v>88706</v>
      </c>
      <c r="B3130" s="155">
        <v>88706</v>
      </c>
      <c r="C3130" s="154">
        <v>80</v>
      </c>
      <c r="D3130" s="156" t="s">
        <v>389</v>
      </c>
      <c r="E3130" s="157" t="s">
        <v>412</v>
      </c>
      <c r="F3130" s="157" t="s">
        <v>416</v>
      </c>
      <c r="G3130" s="158">
        <v>-10.963760000000001</v>
      </c>
      <c r="H3130" s="159">
        <v>-3</v>
      </c>
      <c r="I3130" s="159">
        <v>0</v>
      </c>
      <c r="J3130" s="158">
        <v>3.23129</v>
      </c>
      <c r="K3130" s="157" t="s">
        <v>408</v>
      </c>
    </row>
    <row r="3131" spans="1:11" s="58" customFormat="1" ht="14.85" customHeight="1" x14ac:dyDescent="0.15">
      <c r="A3131" s="154">
        <v>88706</v>
      </c>
      <c r="B3131" s="155">
        <v>88706</v>
      </c>
      <c r="C3131" s="154">
        <v>80</v>
      </c>
      <c r="D3131" s="156" t="s">
        <v>389</v>
      </c>
      <c r="E3131" s="157" t="s">
        <v>417</v>
      </c>
      <c r="F3131" s="157" t="s">
        <v>418</v>
      </c>
      <c r="G3131" s="158">
        <v>-20.06822</v>
      </c>
      <c r="H3131" s="159">
        <v>-2</v>
      </c>
      <c r="I3131" s="159">
        <v>0</v>
      </c>
      <c r="J3131" s="158">
        <v>31.42</v>
      </c>
      <c r="K3131" s="157" t="s">
        <v>411</v>
      </c>
    </row>
    <row r="3132" spans="1:11" s="58" customFormat="1" ht="14.85" customHeight="1" x14ac:dyDescent="0.15">
      <c r="A3132" s="154">
        <v>88706</v>
      </c>
      <c r="B3132" s="155">
        <v>88706</v>
      </c>
      <c r="C3132" s="154">
        <v>80</v>
      </c>
      <c r="D3132" s="156" t="s">
        <v>389</v>
      </c>
      <c r="E3132" s="157" t="s">
        <v>417</v>
      </c>
      <c r="F3132" s="157" t="s">
        <v>418</v>
      </c>
      <c r="G3132" s="158">
        <v>-31.533799999999999</v>
      </c>
      <c r="H3132" s="159">
        <v>-2</v>
      </c>
      <c r="I3132" s="159">
        <v>0</v>
      </c>
      <c r="J3132" s="158">
        <v>0.06</v>
      </c>
      <c r="K3132" s="157" t="s">
        <v>408</v>
      </c>
    </row>
    <row r="3133" spans="1:11" s="58" customFormat="1" ht="14.85" customHeight="1" x14ac:dyDescent="0.15">
      <c r="A3133" s="154">
        <v>88706</v>
      </c>
      <c r="B3133" s="155">
        <v>88706</v>
      </c>
      <c r="C3133" s="154">
        <v>80</v>
      </c>
      <c r="D3133" s="156" t="s">
        <v>389</v>
      </c>
      <c r="E3133" s="157" t="s">
        <v>417</v>
      </c>
      <c r="F3133" s="157" t="s">
        <v>407</v>
      </c>
      <c r="G3133" s="158">
        <v>-45.975200000000001</v>
      </c>
      <c r="H3133" s="159">
        <v>-3</v>
      </c>
      <c r="I3133" s="159">
        <v>0</v>
      </c>
      <c r="J3133" s="158">
        <v>9.7347800000000007</v>
      </c>
      <c r="K3133" s="157" t="s">
        <v>411</v>
      </c>
    </row>
    <row r="3134" spans="1:11" s="58" customFormat="1" ht="14.85" customHeight="1" x14ac:dyDescent="0.15">
      <c r="A3134" s="154">
        <v>88706</v>
      </c>
      <c r="B3134" s="155">
        <v>88706</v>
      </c>
      <c r="C3134" s="154">
        <v>80</v>
      </c>
      <c r="D3134" s="156" t="s">
        <v>389</v>
      </c>
      <c r="E3134" s="157" t="s">
        <v>417</v>
      </c>
      <c r="F3134" s="157" t="s">
        <v>407</v>
      </c>
      <c r="G3134" s="158">
        <v>-1.56148</v>
      </c>
      <c r="H3134" s="159">
        <v>0</v>
      </c>
      <c r="I3134" s="159">
        <v>0</v>
      </c>
      <c r="J3134" s="158">
        <v>8.4489999999999996E-2</v>
      </c>
      <c r="K3134" s="157" t="s">
        <v>408</v>
      </c>
    </row>
    <row r="3135" spans="1:11" s="58" customFormat="1" ht="14.85" customHeight="1" x14ac:dyDescent="0.15">
      <c r="A3135" s="154">
        <v>88706</v>
      </c>
      <c r="B3135" s="155">
        <v>88706</v>
      </c>
      <c r="C3135" s="154">
        <v>80</v>
      </c>
      <c r="D3135" s="156" t="s">
        <v>389</v>
      </c>
      <c r="E3135" s="157" t="s">
        <v>419</v>
      </c>
      <c r="F3135" s="157" t="s">
        <v>414</v>
      </c>
      <c r="G3135" s="158">
        <v>-7.8259999999999996</v>
      </c>
      <c r="H3135" s="159">
        <v>-5</v>
      </c>
      <c r="I3135" s="159">
        <v>0</v>
      </c>
      <c r="J3135" s="158">
        <v>137.97372999999999</v>
      </c>
      <c r="K3135" s="157" t="s">
        <v>411</v>
      </c>
    </row>
    <row r="3136" spans="1:11" s="58" customFormat="1" ht="14.85" customHeight="1" x14ac:dyDescent="0.15">
      <c r="A3136" s="154">
        <v>88706</v>
      </c>
      <c r="B3136" s="155">
        <v>88706</v>
      </c>
      <c r="C3136" s="154">
        <v>80</v>
      </c>
      <c r="D3136" s="156" t="s">
        <v>389</v>
      </c>
      <c r="E3136" s="157" t="s">
        <v>419</v>
      </c>
      <c r="F3136" s="157" t="s">
        <v>414</v>
      </c>
      <c r="G3136" s="158">
        <v>-45.625689999999999</v>
      </c>
      <c r="H3136" s="159">
        <v>-4</v>
      </c>
      <c r="I3136" s="159">
        <v>0</v>
      </c>
      <c r="J3136" s="158">
        <v>99.178510000000003</v>
      </c>
      <c r="K3136" s="157" t="s">
        <v>408</v>
      </c>
    </row>
    <row r="3137" spans="1:11" s="58" customFormat="1" ht="14.85" customHeight="1" x14ac:dyDescent="0.15">
      <c r="A3137" s="154">
        <v>108802</v>
      </c>
      <c r="B3137" s="155">
        <v>8802</v>
      </c>
      <c r="C3137" s="154">
        <v>30</v>
      </c>
      <c r="D3137" s="156" t="s">
        <v>422</v>
      </c>
      <c r="E3137" s="157" t="s">
        <v>412</v>
      </c>
      <c r="F3137" s="157" t="s">
        <v>407</v>
      </c>
      <c r="G3137" s="158">
        <v>-19.797000000000001</v>
      </c>
      <c r="H3137" s="159">
        <v>0</v>
      </c>
      <c r="I3137" s="159">
        <v>0</v>
      </c>
      <c r="J3137" s="158">
        <v>1.115</v>
      </c>
      <c r="K3137" s="157" t="s">
        <v>411</v>
      </c>
    </row>
    <row r="3138" spans="1:11" s="58" customFormat="1" ht="14.85" customHeight="1" x14ac:dyDescent="0.15">
      <c r="A3138" s="154">
        <v>108802</v>
      </c>
      <c r="B3138" s="155">
        <v>8802</v>
      </c>
      <c r="C3138" s="154">
        <v>30</v>
      </c>
      <c r="D3138" s="156" t="s">
        <v>422</v>
      </c>
      <c r="E3138" s="157" t="s">
        <v>412</v>
      </c>
      <c r="F3138" s="157" t="s">
        <v>407</v>
      </c>
      <c r="G3138" s="158">
        <v>-212.66235</v>
      </c>
      <c r="H3138" s="159">
        <v>2</v>
      </c>
      <c r="I3138" s="159">
        <v>2</v>
      </c>
      <c r="J3138" s="158">
        <v>0.6</v>
      </c>
      <c r="K3138" s="157" t="s">
        <v>408</v>
      </c>
    </row>
    <row r="3139" spans="1:11" s="58" customFormat="1" ht="14.85" customHeight="1" x14ac:dyDescent="0.15">
      <c r="A3139" s="154">
        <v>108802</v>
      </c>
      <c r="B3139" s="155">
        <v>8802</v>
      </c>
      <c r="C3139" s="154">
        <v>30</v>
      </c>
      <c r="D3139" s="156" t="s">
        <v>422</v>
      </c>
      <c r="E3139" s="157" t="s">
        <v>412</v>
      </c>
      <c r="F3139" s="157" t="s">
        <v>413</v>
      </c>
      <c r="G3139" s="158">
        <v>8.3506300000000007</v>
      </c>
      <c r="H3139" s="159">
        <v>1</v>
      </c>
      <c r="I3139" s="159">
        <v>2</v>
      </c>
      <c r="J3139" s="158">
        <v>247.66213999999999</v>
      </c>
      <c r="K3139" s="157" t="s">
        <v>408</v>
      </c>
    </row>
    <row r="3140" spans="1:11" s="58" customFormat="1" ht="14.85" customHeight="1" x14ac:dyDescent="0.15">
      <c r="A3140" s="154">
        <v>108802</v>
      </c>
      <c r="B3140" s="155">
        <v>8802</v>
      </c>
      <c r="C3140" s="154">
        <v>30</v>
      </c>
      <c r="D3140" s="156" t="s">
        <v>422</v>
      </c>
      <c r="E3140" s="157" t="s">
        <v>412</v>
      </c>
      <c r="F3140" s="157" t="s">
        <v>414</v>
      </c>
      <c r="G3140" s="158">
        <v>-32.009270000000001</v>
      </c>
      <c r="H3140" s="159">
        <v>-1</v>
      </c>
      <c r="I3140" s="159">
        <v>0</v>
      </c>
      <c r="J3140" s="158">
        <v>18.736999999999998</v>
      </c>
      <c r="K3140" s="157" t="s">
        <v>411</v>
      </c>
    </row>
    <row r="3141" spans="1:11" s="58" customFormat="1" ht="14.85" customHeight="1" x14ac:dyDescent="0.15">
      <c r="A3141" s="154">
        <v>108802</v>
      </c>
      <c r="B3141" s="155">
        <v>8802</v>
      </c>
      <c r="C3141" s="154">
        <v>30</v>
      </c>
      <c r="D3141" s="156" t="s">
        <v>422</v>
      </c>
      <c r="E3141" s="157" t="s">
        <v>412</v>
      </c>
      <c r="F3141" s="157" t="s">
        <v>414</v>
      </c>
      <c r="G3141" s="158">
        <v>-38.638539999999999</v>
      </c>
      <c r="H3141" s="159">
        <v>0</v>
      </c>
      <c r="I3141" s="159">
        <v>2</v>
      </c>
      <c r="J3141" s="158">
        <v>188.65716</v>
      </c>
      <c r="K3141" s="157" t="s">
        <v>408</v>
      </c>
    </row>
    <row r="3142" spans="1:11" s="58" customFormat="1" ht="14.85" customHeight="1" x14ac:dyDescent="0.15">
      <c r="A3142" s="154">
        <v>108802</v>
      </c>
      <c r="B3142" s="155">
        <v>8802</v>
      </c>
      <c r="C3142" s="154">
        <v>30</v>
      </c>
      <c r="D3142" s="156" t="s">
        <v>422</v>
      </c>
      <c r="E3142" s="157" t="s">
        <v>412</v>
      </c>
      <c r="F3142" s="157" t="s">
        <v>415</v>
      </c>
      <c r="G3142" s="158">
        <v>15</v>
      </c>
      <c r="H3142" s="159">
        <v>0</v>
      </c>
      <c r="I3142" s="159">
        <v>0</v>
      </c>
      <c r="J3142" s="158">
        <v>15</v>
      </c>
      <c r="K3142" s="157" t="s">
        <v>411</v>
      </c>
    </row>
    <row r="3143" spans="1:11" s="58" customFormat="1" ht="14.85" customHeight="1" x14ac:dyDescent="0.15">
      <c r="A3143" s="154">
        <v>108802</v>
      </c>
      <c r="B3143" s="155">
        <v>8802</v>
      </c>
      <c r="C3143" s="154">
        <v>30</v>
      </c>
      <c r="D3143" s="156" t="s">
        <v>422</v>
      </c>
      <c r="E3143" s="157" t="s">
        <v>412</v>
      </c>
      <c r="F3143" s="157" t="s">
        <v>415</v>
      </c>
      <c r="G3143" s="158">
        <v>148.47999999999999</v>
      </c>
      <c r="H3143" s="159">
        <v>0</v>
      </c>
      <c r="I3143" s="159">
        <v>0</v>
      </c>
      <c r="J3143" s="158">
        <v>148.47999999999999</v>
      </c>
      <c r="K3143" s="157" t="s">
        <v>408</v>
      </c>
    </row>
    <row r="3144" spans="1:11" s="58" customFormat="1" ht="14.85" customHeight="1" x14ac:dyDescent="0.15">
      <c r="A3144" s="154">
        <v>108802</v>
      </c>
      <c r="B3144" s="155">
        <v>8802</v>
      </c>
      <c r="C3144" s="154">
        <v>30</v>
      </c>
      <c r="D3144" s="156" t="s">
        <v>422</v>
      </c>
      <c r="E3144" s="157" t="s">
        <v>412</v>
      </c>
      <c r="F3144" s="157" t="s">
        <v>416</v>
      </c>
      <c r="G3144" s="158">
        <v>4.5490000000000004</v>
      </c>
      <c r="H3144" s="159">
        <v>-1</v>
      </c>
      <c r="I3144" s="159">
        <v>0</v>
      </c>
      <c r="J3144" s="158">
        <v>4.9541899999999996</v>
      </c>
      <c r="K3144" s="157" t="s">
        <v>411</v>
      </c>
    </row>
    <row r="3145" spans="1:11" s="58" customFormat="1" ht="14.85" customHeight="1" x14ac:dyDescent="0.15">
      <c r="A3145" s="154">
        <v>108802</v>
      </c>
      <c r="B3145" s="155">
        <v>8802</v>
      </c>
      <c r="C3145" s="154">
        <v>30</v>
      </c>
      <c r="D3145" s="156" t="s">
        <v>422</v>
      </c>
      <c r="E3145" s="157" t="s">
        <v>412</v>
      </c>
      <c r="F3145" s="157" t="s">
        <v>416</v>
      </c>
      <c r="G3145" s="158">
        <v>10.031129999999999</v>
      </c>
      <c r="H3145" s="159">
        <v>-1</v>
      </c>
      <c r="I3145" s="159">
        <v>1</v>
      </c>
      <c r="J3145" s="158">
        <v>29.186610000000002</v>
      </c>
      <c r="K3145" s="157" t="s">
        <v>408</v>
      </c>
    </row>
    <row r="3146" spans="1:11" s="58" customFormat="1" ht="14.85" customHeight="1" x14ac:dyDescent="0.15">
      <c r="A3146" s="154">
        <v>108802</v>
      </c>
      <c r="B3146" s="155">
        <v>8802</v>
      </c>
      <c r="C3146" s="154">
        <v>30</v>
      </c>
      <c r="D3146" s="156" t="s">
        <v>422</v>
      </c>
      <c r="E3146" s="157" t="s">
        <v>417</v>
      </c>
      <c r="F3146" s="157" t="s">
        <v>418</v>
      </c>
      <c r="G3146" s="158">
        <v>-8.9279799999999998</v>
      </c>
      <c r="H3146" s="159">
        <v>-1</v>
      </c>
      <c r="I3146" s="159">
        <v>0</v>
      </c>
      <c r="J3146" s="158">
        <v>0.33</v>
      </c>
      <c r="K3146" s="157" t="s">
        <v>411</v>
      </c>
    </row>
    <row r="3147" spans="1:11" s="58" customFormat="1" ht="14.85" customHeight="1" x14ac:dyDescent="0.15">
      <c r="A3147" s="154">
        <v>108802</v>
      </c>
      <c r="B3147" s="155">
        <v>8802</v>
      </c>
      <c r="C3147" s="154">
        <v>30</v>
      </c>
      <c r="D3147" s="156" t="s">
        <v>422</v>
      </c>
      <c r="E3147" s="157" t="s">
        <v>417</v>
      </c>
      <c r="F3147" s="157" t="s">
        <v>418</v>
      </c>
      <c r="G3147" s="158">
        <v>-0.21340000000000001</v>
      </c>
      <c r="H3147" s="159">
        <v>0</v>
      </c>
      <c r="I3147" s="159">
        <v>0</v>
      </c>
      <c r="J3147" s="158">
        <v>2.8066</v>
      </c>
      <c r="K3147" s="157" t="s">
        <v>408</v>
      </c>
    </row>
    <row r="3148" spans="1:11" s="58" customFormat="1" ht="14.85" customHeight="1" x14ac:dyDescent="0.15">
      <c r="A3148" s="154">
        <v>108802</v>
      </c>
      <c r="B3148" s="155">
        <v>8802</v>
      </c>
      <c r="C3148" s="154">
        <v>30</v>
      </c>
      <c r="D3148" s="156" t="s">
        <v>422</v>
      </c>
      <c r="E3148" s="157" t="s">
        <v>417</v>
      </c>
      <c r="F3148" s="157" t="s">
        <v>407</v>
      </c>
      <c r="G3148" s="158">
        <v>0.98904000000000003</v>
      </c>
      <c r="H3148" s="159">
        <v>0</v>
      </c>
      <c r="I3148" s="159">
        <v>0</v>
      </c>
      <c r="J3148" s="158">
        <v>1.08911</v>
      </c>
      <c r="K3148" s="157" t="s">
        <v>411</v>
      </c>
    </row>
    <row r="3149" spans="1:11" s="58" customFormat="1" ht="14.85" customHeight="1" x14ac:dyDescent="0.15">
      <c r="A3149" s="154">
        <v>108802</v>
      </c>
      <c r="B3149" s="155">
        <v>8802</v>
      </c>
      <c r="C3149" s="154">
        <v>30</v>
      </c>
      <c r="D3149" s="156" t="s">
        <v>422</v>
      </c>
      <c r="E3149" s="157" t="s">
        <v>417</v>
      </c>
      <c r="F3149" s="157" t="s">
        <v>407</v>
      </c>
      <c r="G3149" s="158">
        <v>-0.54483999999999999</v>
      </c>
      <c r="H3149" s="159">
        <v>0</v>
      </c>
      <c r="I3149" s="159">
        <v>0</v>
      </c>
      <c r="J3149" s="158">
        <v>0.23713999999999999</v>
      </c>
      <c r="K3149" s="157" t="s">
        <v>408</v>
      </c>
    </row>
    <row r="3150" spans="1:11" s="58" customFormat="1" ht="14.85" customHeight="1" x14ac:dyDescent="0.15">
      <c r="A3150" s="154">
        <v>108802</v>
      </c>
      <c r="B3150" s="155">
        <v>8802</v>
      </c>
      <c r="C3150" s="154">
        <v>30</v>
      </c>
      <c r="D3150" s="156" t="s">
        <v>422</v>
      </c>
      <c r="E3150" s="157" t="s">
        <v>419</v>
      </c>
      <c r="F3150" s="157" t="s">
        <v>414</v>
      </c>
      <c r="G3150" s="158">
        <v>-45.223149999999997</v>
      </c>
      <c r="H3150" s="159">
        <v>-1</v>
      </c>
      <c r="I3150" s="159">
        <v>0</v>
      </c>
      <c r="J3150" s="158">
        <v>72.903970000000001</v>
      </c>
      <c r="K3150" s="157" t="s">
        <v>411</v>
      </c>
    </row>
    <row r="3151" spans="1:11" s="58" customFormat="1" ht="14.85" customHeight="1" x14ac:dyDescent="0.15">
      <c r="A3151" s="154">
        <v>108802</v>
      </c>
      <c r="B3151" s="155">
        <v>8802</v>
      </c>
      <c r="C3151" s="154">
        <v>30</v>
      </c>
      <c r="D3151" s="156" t="s">
        <v>422</v>
      </c>
      <c r="E3151" s="157" t="s">
        <v>419</v>
      </c>
      <c r="F3151" s="157" t="s">
        <v>414</v>
      </c>
      <c r="G3151" s="158">
        <v>-12.545680000000001</v>
      </c>
      <c r="H3151" s="159">
        <v>0</v>
      </c>
      <c r="I3151" s="159">
        <v>0</v>
      </c>
      <c r="J3151" s="158">
        <v>54.970390000000002</v>
      </c>
      <c r="K3151" s="157" t="s">
        <v>408</v>
      </c>
    </row>
    <row r="3152" spans="1:11" s="58" customFormat="1" ht="14.85" customHeight="1" x14ac:dyDescent="0.15">
      <c r="A3152" s="154">
        <v>108815</v>
      </c>
      <c r="B3152" s="155">
        <v>8815</v>
      </c>
      <c r="C3152" s="154">
        <v>30</v>
      </c>
      <c r="D3152" s="156" t="s">
        <v>422</v>
      </c>
      <c r="E3152" s="157" t="s">
        <v>412</v>
      </c>
      <c r="F3152" s="157" t="s">
        <v>407</v>
      </c>
      <c r="G3152" s="158">
        <v>1.7</v>
      </c>
      <c r="H3152" s="159">
        <v>1</v>
      </c>
      <c r="I3152" s="159">
        <v>1</v>
      </c>
      <c r="J3152" s="158">
        <v>4</v>
      </c>
      <c r="K3152" s="157" t="s">
        <v>411</v>
      </c>
    </row>
    <row r="3153" spans="1:11" s="58" customFormat="1" ht="14.85" customHeight="1" x14ac:dyDescent="0.15">
      <c r="A3153" s="154">
        <v>108815</v>
      </c>
      <c r="B3153" s="155">
        <v>8815</v>
      </c>
      <c r="C3153" s="154">
        <v>30</v>
      </c>
      <c r="D3153" s="156" t="s">
        <v>422</v>
      </c>
      <c r="E3153" s="157" t="s">
        <v>412</v>
      </c>
      <c r="F3153" s="157" t="s">
        <v>407</v>
      </c>
      <c r="G3153" s="158">
        <v>-7.0754900000000003</v>
      </c>
      <c r="H3153" s="159">
        <v>0</v>
      </c>
      <c r="I3153" s="159">
        <v>0</v>
      </c>
      <c r="J3153" s="158">
        <v>1.8345100000000001</v>
      </c>
      <c r="K3153" s="157" t="s">
        <v>408</v>
      </c>
    </row>
    <row r="3154" spans="1:11" s="58" customFormat="1" ht="14.85" customHeight="1" x14ac:dyDescent="0.15">
      <c r="A3154" s="154">
        <v>108815</v>
      </c>
      <c r="B3154" s="155">
        <v>8815</v>
      </c>
      <c r="C3154" s="154">
        <v>30</v>
      </c>
      <c r="D3154" s="156" t="s">
        <v>422</v>
      </c>
      <c r="E3154" s="157" t="s">
        <v>412</v>
      </c>
      <c r="F3154" s="157" t="s">
        <v>413</v>
      </c>
      <c r="G3154" s="158">
        <v>-194.10464999999999</v>
      </c>
      <c r="H3154" s="159">
        <v>2</v>
      </c>
      <c r="I3154" s="159">
        <v>3</v>
      </c>
      <c r="J3154" s="158">
        <v>82.064250000000001</v>
      </c>
      <c r="K3154" s="157" t="s">
        <v>408</v>
      </c>
    </row>
    <row r="3155" spans="1:11" s="58" customFormat="1" ht="14.85" customHeight="1" x14ac:dyDescent="0.15">
      <c r="A3155" s="154">
        <v>108815</v>
      </c>
      <c r="B3155" s="155">
        <v>8815</v>
      </c>
      <c r="C3155" s="154">
        <v>30</v>
      </c>
      <c r="D3155" s="156" t="s">
        <v>422</v>
      </c>
      <c r="E3155" s="157" t="s">
        <v>412</v>
      </c>
      <c r="F3155" s="157" t="s">
        <v>414</v>
      </c>
      <c r="G3155" s="158">
        <v>36.902090000000001</v>
      </c>
      <c r="H3155" s="159">
        <v>-3</v>
      </c>
      <c r="I3155" s="159">
        <v>4</v>
      </c>
      <c r="J3155" s="158">
        <v>92.153689999999997</v>
      </c>
      <c r="K3155" s="157" t="s">
        <v>411</v>
      </c>
    </row>
    <row r="3156" spans="1:11" s="58" customFormat="1" ht="14.85" customHeight="1" x14ac:dyDescent="0.15">
      <c r="A3156" s="154">
        <v>108815</v>
      </c>
      <c r="B3156" s="155">
        <v>8815</v>
      </c>
      <c r="C3156" s="154">
        <v>30</v>
      </c>
      <c r="D3156" s="156" t="s">
        <v>422</v>
      </c>
      <c r="E3156" s="157" t="s">
        <v>412</v>
      </c>
      <c r="F3156" s="157" t="s">
        <v>414</v>
      </c>
      <c r="G3156" s="158">
        <v>22.128609999999998</v>
      </c>
      <c r="H3156" s="159">
        <v>-4</v>
      </c>
      <c r="I3156" s="159">
        <v>2</v>
      </c>
      <c r="J3156" s="158">
        <v>185.11847</v>
      </c>
      <c r="K3156" s="157" t="s">
        <v>408</v>
      </c>
    </row>
    <row r="3157" spans="1:11" s="58" customFormat="1" ht="14.85" customHeight="1" x14ac:dyDescent="0.15">
      <c r="A3157" s="154">
        <v>108815</v>
      </c>
      <c r="B3157" s="155">
        <v>8815</v>
      </c>
      <c r="C3157" s="154">
        <v>30</v>
      </c>
      <c r="D3157" s="156" t="s">
        <v>422</v>
      </c>
      <c r="E3157" s="157" t="s">
        <v>412</v>
      </c>
      <c r="F3157" s="157" t="s">
        <v>415</v>
      </c>
      <c r="G3157" s="158">
        <v>30</v>
      </c>
      <c r="H3157" s="159">
        <v>0</v>
      </c>
      <c r="I3157" s="159">
        <v>0</v>
      </c>
      <c r="J3157" s="158">
        <v>30</v>
      </c>
      <c r="K3157" s="157" t="s">
        <v>411</v>
      </c>
    </row>
    <row r="3158" spans="1:11" s="58" customFormat="1" ht="14.85" customHeight="1" x14ac:dyDescent="0.15">
      <c r="A3158" s="154">
        <v>108815</v>
      </c>
      <c r="B3158" s="155">
        <v>8815</v>
      </c>
      <c r="C3158" s="154">
        <v>30</v>
      </c>
      <c r="D3158" s="156" t="s">
        <v>422</v>
      </c>
      <c r="E3158" s="157" t="s">
        <v>412</v>
      </c>
      <c r="F3158" s="157" t="s">
        <v>415</v>
      </c>
      <c r="G3158" s="158">
        <v>1.5</v>
      </c>
      <c r="H3158" s="159">
        <v>0</v>
      </c>
      <c r="I3158" s="159">
        <v>0</v>
      </c>
      <c r="J3158" s="158">
        <v>1.5</v>
      </c>
      <c r="K3158" s="157" t="s">
        <v>408</v>
      </c>
    </row>
    <row r="3159" spans="1:11" s="58" customFormat="1" ht="14.85" customHeight="1" x14ac:dyDescent="0.15">
      <c r="A3159" s="154">
        <v>108815</v>
      </c>
      <c r="B3159" s="155">
        <v>8815</v>
      </c>
      <c r="C3159" s="154">
        <v>30</v>
      </c>
      <c r="D3159" s="156" t="s">
        <v>422</v>
      </c>
      <c r="E3159" s="157" t="s">
        <v>412</v>
      </c>
      <c r="F3159" s="157" t="s">
        <v>416</v>
      </c>
      <c r="G3159" s="158">
        <v>70.64837</v>
      </c>
      <c r="H3159" s="159">
        <v>1</v>
      </c>
      <c r="I3159" s="159">
        <v>1</v>
      </c>
      <c r="J3159" s="158">
        <v>70.64837</v>
      </c>
      <c r="K3159" s="157" t="s">
        <v>411</v>
      </c>
    </row>
    <row r="3160" spans="1:11" s="58" customFormat="1" ht="14.85" customHeight="1" x14ac:dyDescent="0.15">
      <c r="A3160" s="154">
        <v>108815</v>
      </c>
      <c r="B3160" s="155">
        <v>8815</v>
      </c>
      <c r="C3160" s="154">
        <v>30</v>
      </c>
      <c r="D3160" s="156" t="s">
        <v>422</v>
      </c>
      <c r="E3160" s="157" t="s">
        <v>412</v>
      </c>
      <c r="F3160" s="157" t="s">
        <v>416</v>
      </c>
      <c r="G3160" s="158">
        <v>1.9350000000000001</v>
      </c>
      <c r="H3160" s="159">
        <v>0</v>
      </c>
      <c r="I3160" s="159">
        <v>0</v>
      </c>
      <c r="J3160" s="158">
        <v>1.9350000000000001</v>
      </c>
      <c r="K3160" s="157" t="s">
        <v>408</v>
      </c>
    </row>
    <row r="3161" spans="1:11" s="58" customFormat="1" ht="14.85" customHeight="1" x14ac:dyDescent="0.15">
      <c r="A3161" s="154">
        <v>108815</v>
      </c>
      <c r="B3161" s="155">
        <v>8815</v>
      </c>
      <c r="C3161" s="154">
        <v>30</v>
      </c>
      <c r="D3161" s="156" t="s">
        <v>422</v>
      </c>
      <c r="E3161" s="157" t="s">
        <v>417</v>
      </c>
      <c r="F3161" s="157" t="s">
        <v>418</v>
      </c>
      <c r="G3161" s="158">
        <v>-8.4499999999999993</v>
      </c>
      <c r="H3161" s="159">
        <v>0</v>
      </c>
      <c r="I3161" s="159">
        <v>0</v>
      </c>
      <c r="J3161" s="158">
        <v>2.5499999999999998</v>
      </c>
      <c r="K3161" s="157" t="s">
        <v>411</v>
      </c>
    </row>
    <row r="3162" spans="1:11" s="58" customFormat="1" ht="14.85" customHeight="1" x14ac:dyDescent="0.15">
      <c r="A3162" s="154">
        <v>108815</v>
      </c>
      <c r="B3162" s="155">
        <v>8815</v>
      </c>
      <c r="C3162" s="154">
        <v>30</v>
      </c>
      <c r="D3162" s="156" t="s">
        <v>422</v>
      </c>
      <c r="E3162" s="157" t="s">
        <v>417</v>
      </c>
      <c r="F3162" s="157" t="s">
        <v>418</v>
      </c>
      <c r="G3162" s="158">
        <v>-9.5114199999999993</v>
      </c>
      <c r="H3162" s="159">
        <v>0</v>
      </c>
      <c r="I3162" s="159">
        <v>0</v>
      </c>
      <c r="J3162" s="158">
        <v>1.7130000000000001</v>
      </c>
      <c r="K3162" s="157" t="s">
        <v>408</v>
      </c>
    </row>
    <row r="3163" spans="1:11" s="58" customFormat="1" ht="14.85" customHeight="1" x14ac:dyDescent="0.15">
      <c r="A3163" s="154">
        <v>108815</v>
      </c>
      <c r="B3163" s="155">
        <v>8815</v>
      </c>
      <c r="C3163" s="154">
        <v>30</v>
      </c>
      <c r="D3163" s="156" t="s">
        <v>422</v>
      </c>
      <c r="E3163" s="157" t="s">
        <v>417</v>
      </c>
      <c r="F3163" s="157" t="s">
        <v>407</v>
      </c>
      <c r="G3163" s="158">
        <v>4.4092799999999999</v>
      </c>
      <c r="H3163" s="159">
        <v>0</v>
      </c>
      <c r="I3163" s="159">
        <v>0</v>
      </c>
      <c r="J3163" s="158">
        <v>25.13673</v>
      </c>
      <c r="K3163" s="157" t="s">
        <v>411</v>
      </c>
    </row>
    <row r="3164" spans="1:11" s="58" customFormat="1" ht="14.85" customHeight="1" x14ac:dyDescent="0.15">
      <c r="A3164" s="154">
        <v>108815</v>
      </c>
      <c r="B3164" s="155">
        <v>8815</v>
      </c>
      <c r="C3164" s="154">
        <v>30</v>
      </c>
      <c r="D3164" s="156" t="s">
        <v>422</v>
      </c>
      <c r="E3164" s="157" t="s">
        <v>417</v>
      </c>
      <c r="F3164" s="157" t="s">
        <v>407</v>
      </c>
      <c r="G3164" s="158">
        <v>2.10239000000001</v>
      </c>
      <c r="H3164" s="159">
        <v>0</v>
      </c>
      <c r="I3164" s="159">
        <v>0</v>
      </c>
      <c r="J3164" s="158">
        <v>265.94603000000001</v>
      </c>
      <c r="K3164" s="157" t="s">
        <v>408</v>
      </c>
    </row>
    <row r="3165" spans="1:11" s="58" customFormat="1" ht="14.85" customHeight="1" x14ac:dyDescent="0.15">
      <c r="A3165" s="154">
        <v>108815</v>
      </c>
      <c r="B3165" s="155">
        <v>8815</v>
      </c>
      <c r="C3165" s="154">
        <v>30</v>
      </c>
      <c r="D3165" s="156" t="s">
        <v>422</v>
      </c>
      <c r="E3165" s="157" t="s">
        <v>419</v>
      </c>
      <c r="F3165" s="157" t="s">
        <v>414</v>
      </c>
      <c r="G3165" s="158">
        <v>-34.902419999999999</v>
      </c>
      <c r="H3165" s="159">
        <v>-3</v>
      </c>
      <c r="I3165" s="159">
        <v>1</v>
      </c>
      <c r="J3165" s="158">
        <v>152.14275000000001</v>
      </c>
      <c r="K3165" s="157" t="s">
        <v>411</v>
      </c>
    </row>
    <row r="3166" spans="1:11" s="58" customFormat="1" ht="14.85" customHeight="1" x14ac:dyDescent="0.15">
      <c r="A3166" s="154">
        <v>108815</v>
      </c>
      <c r="B3166" s="155">
        <v>8815</v>
      </c>
      <c r="C3166" s="154">
        <v>30</v>
      </c>
      <c r="D3166" s="156" t="s">
        <v>422</v>
      </c>
      <c r="E3166" s="157" t="s">
        <v>419</v>
      </c>
      <c r="F3166" s="157" t="s">
        <v>414</v>
      </c>
      <c r="G3166" s="158">
        <v>-13.277900000000001</v>
      </c>
      <c r="H3166" s="159">
        <v>0</v>
      </c>
      <c r="I3166" s="159">
        <v>0</v>
      </c>
      <c r="J3166" s="158">
        <v>159.59970999999999</v>
      </c>
      <c r="K3166" s="157" t="s">
        <v>408</v>
      </c>
    </row>
    <row r="3167" spans="1:11" s="58" customFormat="1" ht="14.85" customHeight="1" x14ac:dyDescent="0.15">
      <c r="A3167" s="154">
        <v>108817</v>
      </c>
      <c r="B3167" s="155">
        <v>8817</v>
      </c>
      <c r="C3167" s="154">
        <v>30</v>
      </c>
      <c r="D3167" s="156" t="s">
        <v>422</v>
      </c>
      <c r="E3167" s="157" t="s">
        <v>412</v>
      </c>
      <c r="F3167" s="157" t="s">
        <v>407</v>
      </c>
      <c r="G3167" s="158">
        <v>-30.062539999999998</v>
      </c>
      <c r="H3167" s="159">
        <v>1</v>
      </c>
      <c r="I3167" s="159">
        <v>2</v>
      </c>
      <c r="J3167" s="158">
        <v>1.2492799999999999</v>
      </c>
      <c r="K3167" s="157" t="s">
        <v>411</v>
      </c>
    </row>
    <row r="3168" spans="1:11" s="58" customFormat="1" ht="14.85" customHeight="1" x14ac:dyDescent="0.15">
      <c r="A3168" s="154">
        <v>108817</v>
      </c>
      <c r="B3168" s="155">
        <v>8817</v>
      </c>
      <c r="C3168" s="154">
        <v>30</v>
      </c>
      <c r="D3168" s="156" t="s">
        <v>422</v>
      </c>
      <c r="E3168" s="157" t="s">
        <v>412</v>
      </c>
      <c r="F3168" s="157" t="s">
        <v>407</v>
      </c>
      <c r="G3168" s="158">
        <v>-72.777109999999993</v>
      </c>
      <c r="H3168" s="159">
        <v>-1</v>
      </c>
      <c r="I3168" s="159">
        <v>2</v>
      </c>
      <c r="J3168" s="158">
        <v>22.37275</v>
      </c>
      <c r="K3168" s="157" t="s">
        <v>408</v>
      </c>
    </row>
    <row r="3169" spans="1:11" s="58" customFormat="1" ht="14.85" customHeight="1" x14ac:dyDescent="0.15">
      <c r="A3169" s="154">
        <v>108817</v>
      </c>
      <c r="B3169" s="155">
        <v>8817</v>
      </c>
      <c r="C3169" s="154">
        <v>30</v>
      </c>
      <c r="D3169" s="156" t="s">
        <v>422</v>
      </c>
      <c r="E3169" s="157" t="s">
        <v>412</v>
      </c>
      <c r="F3169" s="157" t="s">
        <v>413</v>
      </c>
      <c r="G3169" s="158">
        <v>77.336699999999993</v>
      </c>
      <c r="H3169" s="159">
        <v>2</v>
      </c>
      <c r="I3169" s="159">
        <v>2</v>
      </c>
      <c r="J3169" s="158">
        <v>181.96942999999999</v>
      </c>
      <c r="K3169" s="157" t="s">
        <v>408</v>
      </c>
    </row>
    <row r="3170" spans="1:11" s="58" customFormat="1" ht="14.85" customHeight="1" x14ac:dyDescent="0.15">
      <c r="A3170" s="154">
        <v>108817</v>
      </c>
      <c r="B3170" s="155">
        <v>8817</v>
      </c>
      <c r="C3170" s="154">
        <v>30</v>
      </c>
      <c r="D3170" s="156" t="s">
        <v>422</v>
      </c>
      <c r="E3170" s="157" t="s">
        <v>412</v>
      </c>
      <c r="F3170" s="157" t="s">
        <v>414</v>
      </c>
      <c r="G3170" s="158">
        <v>37.297179999999997</v>
      </c>
      <c r="H3170" s="159">
        <v>-2</v>
      </c>
      <c r="I3170" s="159">
        <v>1</v>
      </c>
      <c r="J3170" s="158">
        <v>67.054360000000003</v>
      </c>
      <c r="K3170" s="157" t="s">
        <v>411</v>
      </c>
    </row>
    <row r="3171" spans="1:11" s="58" customFormat="1" ht="14.85" customHeight="1" x14ac:dyDescent="0.15">
      <c r="A3171" s="154">
        <v>108817</v>
      </c>
      <c r="B3171" s="155">
        <v>8817</v>
      </c>
      <c r="C3171" s="154">
        <v>30</v>
      </c>
      <c r="D3171" s="156" t="s">
        <v>422</v>
      </c>
      <c r="E3171" s="157" t="s">
        <v>412</v>
      </c>
      <c r="F3171" s="157" t="s">
        <v>414</v>
      </c>
      <c r="G3171" s="158">
        <v>49.363399999999999</v>
      </c>
      <c r="H3171" s="159">
        <v>0</v>
      </c>
      <c r="I3171" s="159">
        <v>2</v>
      </c>
      <c r="J3171" s="158">
        <v>95.899519999999995</v>
      </c>
      <c r="K3171" s="157" t="s">
        <v>408</v>
      </c>
    </row>
    <row r="3172" spans="1:11" s="58" customFormat="1" ht="14.85" customHeight="1" x14ac:dyDescent="0.15">
      <c r="A3172" s="154">
        <v>108817</v>
      </c>
      <c r="B3172" s="155">
        <v>8817</v>
      </c>
      <c r="C3172" s="154">
        <v>30</v>
      </c>
      <c r="D3172" s="156" t="s">
        <v>422</v>
      </c>
      <c r="E3172" s="157" t="s">
        <v>412</v>
      </c>
      <c r="F3172" s="157" t="s">
        <v>415</v>
      </c>
      <c r="G3172" s="158">
        <v>0.42</v>
      </c>
      <c r="H3172" s="159">
        <v>0</v>
      </c>
      <c r="I3172" s="159">
        <v>0</v>
      </c>
      <c r="J3172" s="158">
        <v>0.42</v>
      </c>
      <c r="K3172" s="157" t="s">
        <v>411</v>
      </c>
    </row>
    <row r="3173" spans="1:11" s="58" customFormat="1" ht="14.85" customHeight="1" x14ac:dyDescent="0.15">
      <c r="A3173" s="154">
        <v>108817</v>
      </c>
      <c r="B3173" s="155">
        <v>8817</v>
      </c>
      <c r="C3173" s="154">
        <v>30</v>
      </c>
      <c r="D3173" s="156" t="s">
        <v>422</v>
      </c>
      <c r="E3173" s="157" t="s">
        <v>412</v>
      </c>
      <c r="F3173" s="157" t="s">
        <v>415</v>
      </c>
      <c r="G3173" s="158">
        <v>0.56000000000000005</v>
      </c>
      <c r="H3173" s="159">
        <v>0</v>
      </c>
      <c r="I3173" s="159">
        <v>0</v>
      </c>
      <c r="J3173" s="158">
        <v>0.56000000000000005</v>
      </c>
      <c r="K3173" s="157" t="s">
        <v>408</v>
      </c>
    </row>
    <row r="3174" spans="1:11" s="58" customFormat="1" ht="14.85" customHeight="1" x14ac:dyDescent="0.15">
      <c r="A3174" s="154">
        <v>108817</v>
      </c>
      <c r="B3174" s="155">
        <v>8817</v>
      </c>
      <c r="C3174" s="154">
        <v>30</v>
      </c>
      <c r="D3174" s="156" t="s">
        <v>422</v>
      </c>
      <c r="E3174" s="157" t="s">
        <v>412</v>
      </c>
      <c r="F3174" s="157" t="s">
        <v>416</v>
      </c>
      <c r="G3174" s="158">
        <v>8.0790299999999995</v>
      </c>
      <c r="H3174" s="159">
        <v>-1</v>
      </c>
      <c r="I3174" s="159">
        <v>0</v>
      </c>
      <c r="J3174" s="158">
        <v>10.458640000000001</v>
      </c>
      <c r="K3174" s="157" t="s">
        <v>411</v>
      </c>
    </row>
    <row r="3175" spans="1:11" s="58" customFormat="1" ht="14.85" customHeight="1" x14ac:dyDescent="0.15">
      <c r="A3175" s="154">
        <v>108817</v>
      </c>
      <c r="B3175" s="155">
        <v>8817</v>
      </c>
      <c r="C3175" s="154">
        <v>30</v>
      </c>
      <c r="D3175" s="156" t="s">
        <v>422</v>
      </c>
      <c r="E3175" s="157" t="s">
        <v>412</v>
      </c>
      <c r="F3175" s="157" t="s">
        <v>416</v>
      </c>
      <c r="G3175" s="158">
        <v>3.6165099999999999</v>
      </c>
      <c r="H3175" s="159">
        <v>0</v>
      </c>
      <c r="I3175" s="159">
        <v>0</v>
      </c>
      <c r="J3175" s="158">
        <v>3.6165099999999999</v>
      </c>
      <c r="K3175" s="157" t="s">
        <v>408</v>
      </c>
    </row>
    <row r="3176" spans="1:11" s="58" customFormat="1" ht="14.85" customHeight="1" x14ac:dyDescent="0.15">
      <c r="A3176" s="154">
        <v>108817</v>
      </c>
      <c r="B3176" s="155">
        <v>8817</v>
      </c>
      <c r="C3176" s="154">
        <v>30</v>
      </c>
      <c r="D3176" s="156" t="s">
        <v>422</v>
      </c>
      <c r="E3176" s="157" t="s">
        <v>417</v>
      </c>
      <c r="F3176" s="157" t="s">
        <v>418</v>
      </c>
      <c r="G3176" s="158">
        <v>1.96</v>
      </c>
      <c r="H3176" s="159">
        <v>0</v>
      </c>
      <c r="I3176" s="159">
        <v>0</v>
      </c>
      <c r="J3176" s="158">
        <v>1.96</v>
      </c>
      <c r="K3176" s="157" t="s">
        <v>411</v>
      </c>
    </row>
    <row r="3177" spans="1:11" s="58" customFormat="1" ht="14.85" customHeight="1" x14ac:dyDescent="0.15">
      <c r="A3177" s="154">
        <v>108817</v>
      </c>
      <c r="B3177" s="155">
        <v>8817</v>
      </c>
      <c r="C3177" s="154">
        <v>30</v>
      </c>
      <c r="D3177" s="156" t="s">
        <v>422</v>
      </c>
      <c r="E3177" s="157" t="s">
        <v>417</v>
      </c>
      <c r="F3177" s="157" t="s">
        <v>418</v>
      </c>
      <c r="G3177" s="158">
        <v>-0.88400000000000001</v>
      </c>
      <c r="H3177" s="159">
        <v>1</v>
      </c>
      <c r="I3177" s="159">
        <v>1</v>
      </c>
      <c r="J3177" s="158">
        <v>11.116</v>
      </c>
      <c r="K3177" s="157" t="s">
        <v>408</v>
      </c>
    </row>
    <row r="3178" spans="1:11" s="58" customFormat="1" ht="14.85" customHeight="1" x14ac:dyDescent="0.15">
      <c r="A3178" s="154">
        <v>108817</v>
      </c>
      <c r="B3178" s="155">
        <v>8817</v>
      </c>
      <c r="C3178" s="154">
        <v>30</v>
      </c>
      <c r="D3178" s="156" t="s">
        <v>422</v>
      </c>
      <c r="E3178" s="157" t="s">
        <v>417</v>
      </c>
      <c r="F3178" s="157" t="s">
        <v>407</v>
      </c>
      <c r="G3178" s="158">
        <v>1.6825399999999999</v>
      </c>
      <c r="H3178" s="159">
        <v>0</v>
      </c>
      <c r="I3178" s="159">
        <v>0</v>
      </c>
      <c r="J3178" s="158">
        <v>2.3423600000000002</v>
      </c>
      <c r="K3178" s="157" t="s">
        <v>411</v>
      </c>
    </row>
    <row r="3179" spans="1:11" s="58" customFormat="1" ht="14.85" customHeight="1" x14ac:dyDescent="0.15">
      <c r="A3179" s="154">
        <v>108817</v>
      </c>
      <c r="B3179" s="155">
        <v>8817</v>
      </c>
      <c r="C3179" s="154">
        <v>30</v>
      </c>
      <c r="D3179" s="156" t="s">
        <v>422</v>
      </c>
      <c r="E3179" s="157" t="s">
        <v>417</v>
      </c>
      <c r="F3179" s="157" t="s">
        <v>407</v>
      </c>
      <c r="G3179" s="158">
        <v>0.87302000000000002</v>
      </c>
      <c r="H3179" s="159">
        <v>0</v>
      </c>
      <c r="I3179" s="159">
        <v>0</v>
      </c>
      <c r="J3179" s="158">
        <v>10.121499999999999</v>
      </c>
      <c r="K3179" s="157" t="s">
        <v>408</v>
      </c>
    </row>
    <row r="3180" spans="1:11" s="58" customFormat="1" ht="14.85" customHeight="1" x14ac:dyDescent="0.15">
      <c r="A3180" s="154">
        <v>108817</v>
      </c>
      <c r="B3180" s="155">
        <v>8817</v>
      </c>
      <c r="C3180" s="154">
        <v>30</v>
      </c>
      <c r="D3180" s="156" t="s">
        <v>422</v>
      </c>
      <c r="E3180" s="157" t="s">
        <v>419</v>
      </c>
      <c r="F3180" s="157" t="s">
        <v>414</v>
      </c>
      <c r="G3180" s="158">
        <v>19.282389999999999</v>
      </c>
      <c r="H3180" s="159">
        <v>0</v>
      </c>
      <c r="I3180" s="159">
        <v>4</v>
      </c>
      <c r="J3180" s="158">
        <v>73.597269999999995</v>
      </c>
      <c r="K3180" s="157" t="s">
        <v>411</v>
      </c>
    </row>
    <row r="3181" spans="1:11" s="58" customFormat="1" ht="14.85" customHeight="1" x14ac:dyDescent="0.15">
      <c r="A3181" s="154">
        <v>108817</v>
      </c>
      <c r="B3181" s="155">
        <v>8817</v>
      </c>
      <c r="C3181" s="154">
        <v>30</v>
      </c>
      <c r="D3181" s="156" t="s">
        <v>422</v>
      </c>
      <c r="E3181" s="157" t="s">
        <v>419</v>
      </c>
      <c r="F3181" s="157" t="s">
        <v>414</v>
      </c>
      <c r="G3181" s="158">
        <v>29.678999999999998</v>
      </c>
      <c r="H3181" s="159">
        <v>0</v>
      </c>
      <c r="I3181" s="159">
        <v>1</v>
      </c>
      <c r="J3181" s="158">
        <v>66.124930000000006</v>
      </c>
      <c r="K3181" s="157" t="s">
        <v>408</v>
      </c>
    </row>
    <row r="3182" spans="1:11" s="58" customFormat="1" ht="14.85" customHeight="1" x14ac:dyDescent="0.15">
      <c r="A3182" s="154">
        <v>108819</v>
      </c>
      <c r="B3182" s="155">
        <v>8819</v>
      </c>
      <c r="C3182" s="154">
        <v>30</v>
      </c>
      <c r="D3182" s="156" t="s">
        <v>422</v>
      </c>
      <c r="E3182" s="157" t="s">
        <v>412</v>
      </c>
      <c r="F3182" s="157" t="s">
        <v>407</v>
      </c>
      <c r="G3182" s="158">
        <v>-9.4476099999999992</v>
      </c>
      <c r="H3182" s="159">
        <v>1</v>
      </c>
      <c r="I3182" s="159">
        <v>1</v>
      </c>
      <c r="J3182" s="158">
        <v>1.1547799999999999</v>
      </c>
      <c r="K3182" s="157" t="s">
        <v>411</v>
      </c>
    </row>
    <row r="3183" spans="1:11" s="58" customFormat="1" ht="14.85" customHeight="1" x14ac:dyDescent="0.15">
      <c r="A3183" s="154">
        <v>108819</v>
      </c>
      <c r="B3183" s="155">
        <v>8819</v>
      </c>
      <c r="C3183" s="154">
        <v>30</v>
      </c>
      <c r="D3183" s="156" t="s">
        <v>422</v>
      </c>
      <c r="E3183" s="157" t="s">
        <v>412</v>
      </c>
      <c r="F3183" s="157" t="s">
        <v>407</v>
      </c>
      <c r="G3183" s="158">
        <v>-23.920850000000002</v>
      </c>
      <c r="H3183" s="159">
        <v>-8</v>
      </c>
      <c r="I3183" s="159">
        <v>2</v>
      </c>
      <c r="J3183" s="158">
        <v>10.418290000000001</v>
      </c>
      <c r="K3183" s="157" t="s">
        <v>408</v>
      </c>
    </row>
    <row r="3184" spans="1:11" s="58" customFormat="1" ht="14.85" customHeight="1" x14ac:dyDescent="0.15">
      <c r="A3184" s="154">
        <v>108819</v>
      </c>
      <c r="B3184" s="155">
        <v>8819</v>
      </c>
      <c r="C3184" s="154">
        <v>30</v>
      </c>
      <c r="D3184" s="156" t="s">
        <v>422</v>
      </c>
      <c r="E3184" s="157" t="s">
        <v>412</v>
      </c>
      <c r="F3184" s="157" t="s">
        <v>413</v>
      </c>
      <c r="G3184" s="158">
        <v>19.89378</v>
      </c>
      <c r="H3184" s="159">
        <v>2</v>
      </c>
      <c r="I3184" s="159">
        <v>2</v>
      </c>
      <c r="J3184" s="158">
        <v>170.20473999999999</v>
      </c>
      <c r="K3184" s="157" t="s">
        <v>408</v>
      </c>
    </row>
    <row r="3185" spans="1:11" s="58" customFormat="1" ht="14.85" customHeight="1" x14ac:dyDescent="0.15">
      <c r="A3185" s="154">
        <v>108819</v>
      </c>
      <c r="B3185" s="155">
        <v>8819</v>
      </c>
      <c r="C3185" s="154">
        <v>30</v>
      </c>
      <c r="D3185" s="156" t="s">
        <v>422</v>
      </c>
      <c r="E3185" s="157" t="s">
        <v>412</v>
      </c>
      <c r="F3185" s="157" t="s">
        <v>414</v>
      </c>
      <c r="G3185" s="158">
        <v>9.0216700000000003</v>
      </c>
      <c r="H3185" s="159">
        <v>0</v>
      </c>
      <c r="I3185" s="159">
        <v>2</v>
      </c>
      <c r="J3185" s="158">
        <v>20.698550000000001</v>
      </c>
      <c r="K3185" s="157" t="s">
        <v>411</v>
      </c>
    </row>
    <row r="3186" spans="1:11" s="58" customFormat="1" ht="14.85" customHeight="1" x14ac:dyDescent="0.15">
      <c r="A3186" s="154">
        <v>108819</v>
      </c>
      <c r="B3186" s="155">
        <v>8819</v>
      </c>
      <c r="C3186" s="154">
        <v>30</v>
      </c>
      <c r="D3186" s="156" t="s">
        <v>422</v>
      </c>
      <c r="E3186" s="157" t="s">
        <v>412</v>
      </c>
      <c r="F3186" s="157" t="s">
        <v>414</v>
      </c>
      <c r="G3186" s="158">
        <v>-49.500010000000003</v>
      </c>
      <c r="H3186" s="159">
        <v>-6</v>
      </c>
      <c r="I3186" s="159">
        <v>0</v>
      </c>
      <c r="J3186" s="158">
        <v>51.908430000000003</v>
      </c>
      <c r="K3186" s="157" t="s">
        <v>408</v>
      </c>
    </row>
    <row r="3187" spans="1:11" s="58" customFormat="1" ht="14.85" customHeight="1" x14ac:dyDescent="0.15">
      <c r="A3187" s="154">
        <v>108819</v>
      </c>
      <c r="B3187" s="155">
        <v>8819</v>
      </c>
      <c r="C3187" s="154">
        <v>30</v>
      </c>
      <c r="D3187" s="156" t="s">
        <v>422</v>
      </c>
      <c r="E3187" s="157" t="s">
        <v>412</v>
      </c>
      <c r="F3187" s="157" t="s">
        <v>415</v>
      </c>
      <c r="G3187" s="158">
        <v>2.4</v>
      </c>
      <c r="H3187" s="159">
        <v>0</v>
      </c>
      <c r="I3187" s="159">
        <v>0</v>
      </c>
      <c r="J3187" s="158">
        <v>2.6</v>
      </c>
      <c r="K3187" s="157" t="s">
        <v>411</v>
      </c>
    </row>
    <row r="3188" spans="1:11" s="58" customFormat="1" ht="14.85" customHeight="1" x14ac:dyDescent="0.15">
      <c r="A3188" s="154">
        <v>108819</v>
      </c>
      <c r="B3188" s="155">
        <v>8819</v>
      </c>
      <c r="C3188" s="154">
        <v>30</v>
      </c>
      <c r="D3188" s="156" t="s">
        <v>422</v>
      </c>
      <c r="E3188" s="157" t="s">
        <v>412</v>
      </c>
      <c r="F3188" s="157" t="s">
        <v>415</v>
      </c>
      <c r="G3188" s="158">
        <v>11.92</v>
      </c>
      <c r="H3188" s="159">
        <v>0</v>
      </c>
      <c r="I3188" s="159">
        <v>0</v>
      </c>
      <c r="J3188" s="158">
        <v>30.22</v>
      </c>
      <c r="K3188" s="157" t="s">
        <v>408</v>
      </c>
    </row>
    <row r="3189" spans="1:11" s="58" customFormat="1" ht="14.85" customHeight="1" x14ac:dyDescent="0.15">
      <c r="A3189" s="154">
        <v>108819</v>
      </c>
      <c r="B3189" s="155">
        <v>8819</v>
      </c>
      <c r="C3189" s="154">
        <v>30</v>
      </c>
      <c r="D3189" s="156" t="s">
        <v>422</v>
      </c>
      <c r="E3189" s="157" t="s">
        <v>412</v>
      </c>
      <c r="F3189" s="157" t="s">
        <v>416</v>
      </c>
      <c r="G3189" s="158">
        <v>-0.87739</v>
      </c>
      <c r="H3189" s="159">
        <v>-2</v>
      </c>
      <c r="I3189" s="159">
        <v>0</v>
      </c>
      <c r="J3189" s="158">
        <v>16.030010000000001</v>
      </c>
      <c r="K3189" s="157" t="s">
        <v>411</v>
      </c>
    </row>
    <row r="3190" spans="1:11" s="58" customFormat="1" ht="14.85" customHeight="1" x14ac:dyDescent="0.15">
      <c r="A3190" s="154">
        <v>108819</v>
      </c>
      <c r="B3190" s="155">
        <v>8819</v>
      </c>
      <c r="C3190" s="154">
        <v>30</v>
      </c>
      <c r="D3190" s="156" t="s">
        <v>422</v>
      </c>
      <c r="E3190" s="157" t="s">
        <v>412</v>
      </c>
      <c r="F3190" s="157" t="s">
        <v>416</v>
      </c>
      <c r="G3190" s="158">
        <v>5.8486700000000003</v>
      </c>
      <c r="H3190" s="159">
        <v>0</v>
      </c>
      <c r="I3190" s="159">
        <v>0</v>
      </c>
      <c r="J3190" s="158">
        <v>5.8486700000000003</v>
      </c>
      <c r="K3190" s="157" t="s">
        <v>408</v>
      </c>
    </row>
    <row r="3191" spans="1:11" s="58" customFormat="1" ht="14.85" customHeight="1" x14ac:dyDescent="0.15">
      <c r="A3191" s="154">
        <v>108819</v>
      </c>
      <c r="B3191" s="155">
        <v>8819</v>
      </c>
      <c r="C3191" s="154">
        <v>30</v>
      </c>
      <c r="D3191" s="156" t="s">
        <v>422</v>
      </c>
      <c r="E3191" s="157" t="s">
        <v>417</v>
      </c>
      <c r="F3191" s="157" t="s">
        <v>418</v>
      </c>
      <c r="G3191" s="158">
        <v>2.4441999999999999</v>
      </c>
      <c r="H3191" s="159">
        <v>0</v>
      </c>
      <c r="I3191" s="159">
        <v>0</v>
      </c>
      <c r="J3191" s="158">
        <v>2.4441999999999999</v>
      </c>
      <c r="K3191" s="157" t="s">
        <v>411</v>
      </c>
    </row>
    <row r="3192" spans="1:11" s="58" customFormat="1" ht="14.85" customHeight="1" x14ac:dyDescent="0.15">
      <c r="A3192" s="154">
        <v>108819</v>
      </c>
      <c r="B3192" s="155">
        <v>8819</v>
      </c>
      <c r="C3192" s="154">
        <v>30</v>
      </c>
      <c r="D3192" s="156" t="s">
        <v>422</v>
      </c>
      <c r="E3192" s="157" t="s">
        <v>417</v>
      </c>
      <c r="F3192" s="157" t="s">
        <v>418</v>
      </c>
      <c r="G3192" s="158">
        <v>19.042200000000001</v>
      </c>
      <c r="H3192" s="159">
        <v>0</v>
      </c>
      <c r="I3192" s="159">
        <v>0</v>
      </c>
      <c r="J3192" s="158">
        <v>19.042200000000001</v>
      </c>
      <c r="K3192" s="157" t="s">
        <v>408</v>
      </c>
    </row>
    <row r="3193" spans="1:11" s="58" customFormat="1" ht="14.85" customHeight="1" x14ac:dyDescent="0.15">
      <c r="A3193" s="154">
        <v>108819</v>
      </c>
      <c r="B3193" s="155">
        <v>8819</v>
      </c>
      <c r="C3193" s="154">
        <v>30</v>
      </c>
      <c r="D3193" s="156" t="s">
        <v>422</v>
      </c>
      <c r="E3193" s="157" t="s">
        <v>417</v>
      </c>
      <c r="F3193" s="157" t="s">
        <v>407</v>
      </c>
      <c r="G3193" s="158">
        <v>0.59075999999999995</v>
      </c>
      <c r="H3193" s="159">
        <v>0</v>
      </c>
      <c r="I3193" s="159">
        <v>0</v>
      </c>
      <c r="J3193" s="158">
        <v>0.84614999999999996</v>
      </c>
      <c r="K3193" s="157" t="s">
        <v>411</v>
      </c>
    </row>
    <row r="3194" spans="1:11" s="58" customFormat="1" ht="14.85" customHeight="1" x14ac:dyDescent="0.15">
      <c r="A3194" s="154">
        <v>108819</v>
      </c>
      <c r="B3194" s="155">
        <v>8819</v>
      </c>
      <c r="C3194" s="154">
        <v>30</v>
      </c>
      <c r="D3194" s="156" t="s">
        <v>422</v>
      </c>
      <c r="E3194" s="157" t="s">
        <v>417</v>
      </c>
      <c r="F3194" s="157" t="s">
        <v>407</v>
      </c>
      <c r="G3194" s="158">
        <v>-4.1943900000000003</v>
      </c>
      <c r="H3194" s="159">
        <v>2</v>
      </c>
      <c r="I3194" s="159">
        <v>2</v>
      </c>
      <c r="J3194" s="158">
        <v>11.70485</v>
      </c>
      <c r="K3194" s="157" t="s">
        <v>408</v>
      </c>
    </row>
    <row r="3195" spans="1:11" s="58" customFormat="1" ht="14.85" customHeight="1" x14ac:dyDescent="0.15">
      <c r="A3195" s="154">
        <v>108819</v>
      </c>
      <c r="B3195" s="155">
        <v>8819</v>
      </c>
      <c r="C3195" s="154">
        <v>30</v>
      </c>
      <c r="D3195" s="156" t="s">
        <v>422</v>
      </c>
      <c r="E3195" s="157" t="s">
        <v>419</v>
      </c>
      <c r="F3195" s="157" t="s">
        <v>414</v>
      </c>
      <c r="G3195" s="158">
        <v>26.078849999999999</v>
      </c>
      <c r="H3195" s="159">
        <v>0</v>
      </c>
      <c r="I3195" s="159">
        <v>0</v>
      </c>
      <c r="J3195" s="158">
        <v>140.28287</v>
      </c>
      <c r="K3195" s="157" t="s">
        <v>411</v>
      </c>
    </row>
    <row r="3196" spans="1:11" s="58" customFormat="1" ht="14.85" customHeight="1" x14ac:dyDescent="0.15">
      <c r="A3196" s="154">
        <v>108819</v>
      </c>
      <c r="B3196" s="155">
        <v>8819</v>
      </c>
      <c r="C3196" s="154">
        <v>30</v>
      </c>
      <c r="D3196" s="156" t="s">
        <v>422</v>
      </c>
      <c r="E3196" s="157" t="s">
        <v>419</v>
      </c>
      <c r="F3196" s="157" t="s">
        <v>414</v>
      </c>
      <c r="G3196" s="158">
        <v>-65.836269999999999</v>
      </c>
      <c r="H3196" s="159">
        <v>-1</v>
      </c>
      <c r="I3196" s="159">
        <v>0</v>
      </c>
      <c r="J3196" s="158">
        <v>214.09106</v>
      </c>
      <c r="K3196" s="157" t="s">
        <v>408</v>
      </c>
    </row>
    <row r="3197" spans="1:11" s="58" customFormat="1" ht="14.85" customHeight="1" x14ac:dyDescent="0.15">
      <c r="A3197" s="154">
        <v>108820</v>
      </c>
      <c r="B3197" s="155">
        <v>8820</v>
      </c>
      <c r="C3197" s="154">
        <v>30</v>
      </c>
      <c r="D3197" s="156" t="s">
        <v>422</v>
      </c>
      <c r="E3197" s="157" t="s">
        <v>412</v>
      </c>
      <c r="F3197" s="157" t="s">
        <v>407</v>
      </c>
      <c r="G3197" s="158">
        <v>-10.33066</v>
      </c>
      <c r="H3197" s="159">
        <v>1</v>
      </c>
      <c r="I3197" s="159">
        <v>3</v>
      </c>
      <c r="J3197" s="158">
        <v>7.5223800000000001</v>
      </c>
      <c r="K3197" s="157" t="s">
        <v>411</v>
      </c>
    </row>
    <row r="3198" spans="1:11" s="58" customFormat="1" ht="14.85" customHeight="1" x14ac:dyDescent="0.15">
      <c r="A3198" s="154">
        <v>108820</v>
      </c>
      <c r="B3198" s="155">
        <v>8820</v>
      </c>
      <c r="C3198" s="154">
        <v>30</v>
      </c>
      <c r="D3198" s="156" t="s">
        <v>422</v>
      </c>
      <c r="E3198" s="157" t="s">
        <v>412</v>
      </c>
      <c r="F3198" s="157" t="s">
        <v>407</v>
      </c>
      <c r="G3198" s="158">
        <v>9.4604800000000004</v>
      </c>
      <c r="H3198" s="159">
        <v>-3</v>
      </c>
      <c r="I3198" s="159">
        <v>3</v>
      </c>
      <c r="J3198" s="158">
        <v>25.492750000000001</v>
      </c>
      <c r="K3198" s="157" t="s">
        <v>408</v>
      </c>
    </row>
    <row r="3199" spans="1:11" s="58" customFormat="1" ht="14.85" customHeight="1" x14ac:dyDescent="0.15">
      <c r="A3199" s="154">
        <v>108820</v>
      </c>
      <c r="B3199" s="155">
        <v>8820</v>
      </c>
      <c r="C3199" s="154">
        <v>30</v>
      </c>
      <c r="D3199" s="156" t="s">
        <v>422</v>
      </c>
      <c r="E3199" s="157" t="s">
        <v>412</v>
      </c>
      <c r="F3199" s="157" t="s">
        <v>413</v>
      </c>
      <c r="G3199" s="158">
        <v>3.7398799999999999</v>
      </c>
      <c r="H3199" s="159">
        <v>-3</v>
      </c>
      <c r="I3199" s="159">
        <v>0</v>
      </c>
      <c r="J3199" s="158">
        <v>27.33145</v>
      </c>
      <c r="K3199" s="157" t="s">
        <v>408</v>
      </c>
    </row>
    <row r="3200" spans="1:11" s="58" customFormat="1" ht="14.85" customHeight="1" x14ac:dyDescent="0.15">
      <c r="A3200" s="154">
        <v>108820</v>
      </c>
      <c r="B3200" s="155">
        <v>8820</v>
      </c>
      <c r="C3200" s="154">
        <v>30</v>
      </c>
      <c r="D3200" s="156" t="s">
        <v>422</v>
      </c>
      <c r="E3200" s="157" t="s">
        <v>412</v>
      </c>
      <c r="F3200" s="157" t="s">
        <v>414</v>
      </c>
      <c r="G3200" s="158">
        <v>-4.5845900000000004</v>
      </c>
      <c r="H3200" s="159">
        <v>4</v>
      </c>
      <c r="I3200" s="159">
        <v>5</v>
      </c>
      <c r="J3200" s="158">
        <v>66.062579999999997</v>
      </c>
      <c r="K3200" s="157" t="s">
        <v>411</v>
      </c>
    </row>
    <row r="3201" spans="1:11" s="58" customFormat="1" ht="14.85" customHeight="1" x14ac:dyDescent="0.15">
      <c r="A3201" s="154">
        <v>108820</v>
      </c>
      <c r="B3201" s="155">
        <v>8820</v>
      </c>
      <c r="C3201" s="154">
        <v>30</v>
      </c>
      <c r="D3201" s="156" t="s">
        <v>422</v>
      </c>
      <c r="E3201" s="157" t="s">
        <v>412</v>
      </c>
      <c r="F3201" s="157" t="s">
        <v>414</v>
      </c>
      <c r="G3201" s="158">
        <v>1.6738</v>
      </c>
      <c r="H3201" s="159">
        <v>-4</v>
      </c>
      <c r="I3201" s="159">
        <v>3</v>
      </c>
      <c r="J3201" s="158">
        <v>26.612020000000001</v>
      </c>
      <c r="K3201" s="157" t="s">
        <v>408</v>
      </c>
    </row>
    <row r="3202" spans="1:11" s="58" customFormat="1" ht="14.85" customHeight="1" x14ac:dyDescent="0.15">
      <c r="A3202" s="154">
        <v>108820</v>
      </c>
      <c r="B3202" s="155">
        <v>8820</v>
      </c>
      <c r="C3202" s="154">
        <v>30</v>
      </c>
      <c r="D3202" s="156" t="s">
        <v>422</v>
      </c>
      <c r="E3202" s="157" t="s">
        <v>412</v>
      </c>
      <c r="F3202" s="157" t="s">
        <v>415</v>
      </c>
      <c r="G3202" s="158">
        <v>0.34</v>
      </c>
      <c r="H3202" s="159">
        <v>0</v>
      </c>
      <c r="I3202" s="159">
        <v>0</v>
      </c>
      <c r="J3202" s="158">
        <v>0.54</v>
      </c>
      <c r="K3202" s="157" t="s">
        <v>411</v>
      </c>
    </row>
    <row r="3203" spans="1:11" s="58" customFormat="1" ht="14.85" customHeight="1" x14ac:dyDescent="0.15">
      <c r="A3203" s="154">
        <v>108820</v>
      </c>
      <c r="B3203" s="155">
        <v>8820</v>
      </c>
      <c r="C3203" s="154">
        <v>30</v>
      </c>
      <c r="D3203" s="156" t="s">
        <v>422</v>
      </c>
      <c r="E3203" s="157" t="s">
        <v>412</v>
      </c>
      <c r="F3203" s="157" t="s">
        <v>415</v>
      </c>
      <c r="G3203" s="158">
        <v>1.74</v>
      </c>
      <c r="H3203" s="159">
        <v>0</v>
      </c>
      <c r="I3203" s="159">
        <v>0</v>
      </c>
      <c r="J3203" s="158">
        <v>2.14</v>
      </c>
      <c r="K3203" s="157" t="s">
        <v>408</v>
      </c>
    </row>
    <row r="3204" spans="1:11" s="58" customFormat="1" ht="14.85" customHeight="1" x14ac:dyDescent="0.15">
      <c r="A3204" s="154">
        <v>108820</v>
      </c>
      <c r="B3204" s="155">
        <v>8820</v>
      </c>
      <c r="C3204" s="154">
        <v>30</v>
      </c>
      <c r="D3204" s="156" t="s">
        <v>422</v>
      </c>
      <c r="E3204" s="157" t="s">
        <v>412</v>
      </c>
      <c r="F3204" s="157" t="s">
        <v>416</v>
      </c>
      <c r="G3204" s="158">
        <v>-22.708780000000001</v>
      </c>
      <c r="H3204" s="159">
        <v>-2</v>
      </c>
      <c r="I3204" s="159">
        <v>1</v>
      </c>
      <c r="J3204" s="158">
        <v>10.910019999999999</v>
      </c>
      <c r="K3204" s="157" t="s">
        <v>411</v>
      </c>
    </row>
    <row r="3205" spans="1:11" s="58" customFormat="1" ht="14.85" customHeight="1" x14ac:dyDescent="0.15">
      <c r="A3205" s="154">
        <v>108820</v>
      </c>
      <c r="B3205" s="155">
        <v>8820</v>
      </c>
      <c r="C3205" s="154">
        <v>30</v>
      </c>
      <c r="D3205" s="156" t="s">
        <v>422</v>
      </c>
      <c r="E3205" s="157" t="s">
        <v>412</v>
      </c>
      <c r="F3205" s="157" t="s">
        <v>416</v>
      </c>
      <c r="G3205" s="158">
        <v>-16.758870000000002</v>
      </c>
      <c r="H3205" s="159">
        <v>0</v>
      </c>
      <c r="I3205" s="159">
        <v>2</v>
      </c>
      <c r="J3205" s="158">
        <v>10.949149999999999</v>
      </c>
      <c r="K3205" s="157" t="s">
        <v>408</v>
      </c>
    </row>
    <row r="3206" spans="1:11" s="58" customFormat="1" ht="14.85" customHeight="1" x14ac:dyDescent="0.15">
      <c r="A3206" s="154">
        <v>108820</v>
      </c>
      <c r="B3206" s="155">
        <v>8820</v>
      </c>
      <c r="C3206" s="154">
        <v>30</v>
      </c>
      <c r="D3206" s="156" t="s">
        <v>422</v>
      </c>
      <c r="E3206" s="157" t="s">
        <v>417</v>
      </c>
      <c r="F3206" s="157" t="s">
        <v>418</v>
      </c>
      <c r="G3206" s="158">
        <v>81.384699999999995</v>
      </c>
      <c r="H3206" s="159">
        <v>2</v>
      </c>
      <c r="I3206" s="159">
        <v>3</v>
      </c>
      <c r="J3206" s="158">
        <v>83.5</v>
      </c>
      <c r="K3206" s="157" t="s">
        <v>411</v>
      </c>
    </row>
    <row r="3207" spans="1:11" s="58" customFormat="1" ht="14.85" customHeight="1" x14ac:dyDescent="0.15">
      <c r="A3207" s="154">
        <v>108820</v>
      </c>
      <c r="B3207" s="155">
        <v>8820</v>
      </c>
      <c r="C3207" s="154">
        <v>30</v>
      </c>
      <c r="D3207" s="156" t="s">
        <v>422</v>
      </c>
      <c r="E3207" s="157" t="s">
        <v>417</v>
      </c>
      <c r="F3207" s="157" t="s">
        <v>418</v>
      </c>
      <c r="G3207" s="158">
        <v>19.641400000000001</v>
      </c>
      <c r="H3207" s="159">
        <v>0</v>
      </c>
      <c r="I3207" s="159">
        <v>1</v>
      </c>
      <c r="J3207" s="158">
        <v>29.756789999999999</v>
      </c>
      <c r="K3207" s="157" t="s">
        <v>408</v>
      </c>
    </row>
    <row r="3208" spans="1:11" s="58" customFormat="1" ht="14.85" customHeight="1" x14ac:dyDescent="0.15">
      <c r="A3208" s="154">
        <v>108820</v>
      </c>
      <c r="B3208" s="155">
        <v>8820</v>
      </c>
      <c r="C3208" s="154">
        <v>30</v>
      </c>
      <c r="D3208" s="156" t="s">
        <v>422</v>
      </c>
      <c r="E3208" s="157" t="s">
        <v>417</v>
      </c>
      <c r="F3208" s="157" t="s">
        <v>407</v>
      </c>
      <c r="G3208" s="158">
        <v>-2.3630399999999998</v>
      </c>
      <c r="H3208" s="159">
        <v>1</v>
      </c>
      <c r="I3208" s="159">
        <v>1</v>
      </c>
      <c r="J3208" s="158">
        <v>5.1176899999999996</v>
      </c>
      <c r="K3208" s="157" t="s">
        <v>411</v>
      </c>
    </row>
    <row r="3209" spans="1:11" s="58" customFormat="1" ht="14.85" customHeight="1" x14ac:dyDescent="0.15">
      <c r="A3209" s="154">
        <v>108820</v>
      </c>
      <c r="B3209" s="155">
        <v>8820</v>
      </c>
      <c r="C3209" s="154">
        <v>30</v>
      </c>
      <c r="D3209" s="156" t="s">
        <v>422</v>
      </c>
      <c r="E3209" s="157" t="s">
        <v>417</v>
      </c>
      <c r="F3209" s="157" t="s">
        <v>407</v>
      </c>
      <c r="G3209" s="158">
        <v>-21.816520000000001</v>
      </c>
      <c r="H3209" s="159">
        <v>0</v>
      </c>
      <c r="I3209" s="159">
        <v>0</v>
      </c>
      <c r="J3209" s="158">
        <v>25.301860000000001</v>
      </c>
      <c r="K3209" s="157" t="s">
        <v>408</v>
      </c>
    </row>
    <row r="3210" spans="1:11" s="58" customFormat="1" ht="14.85" customHeight="1" x14ac:dyDescent="0.15">
      <c r="A3210" s="154">
        <v>108820</v>
      </c>
      <c r="B3210" s="155">
        <v>8820</v>
      </c>
      <c r="C3210" s="154">
        <v>30</v>
      </c>
      <c r="D3210" s="156" t="s">
        <v>422</v>
      </c>
      <c r="E3210" s="157" t="s">
        <v>419</v>
      </c>
      <c r="F3210" s="157" t="s">
        <v>414</v>
      </c>
      <c r="G3210" s="158">
        <v>42.628500000000003</v>
      </c>
      <c r="H3210" s="159">
        <v>0</v>
      </c>
      <c r="I3210" s="159">
        <v>1</v>
      </c>
      <c r="J3210" s="158">
        <v>207.74093999999999</v>
      </c>
      <c r="K3210" s="157" t="s">
        <v>411</v>
      </c>
    </row>
    <row r="3211" spans="1:11" s="58" customFormat="1" ht="14.85" customHeight="1" x14ac:dyDescent="0.15">
      <c r="A3211" s="154">
        <v>108820</v>
      </c>
      <c r="B3211" s="155">
        <v>8820</v>
      </c>
      <c r="C3211" s="154">
        <v>30</v>
      </c>
      <c r="D3211" s="156" t="s">
        <v>422</v>
      </c>
      <c r="E3211" s="157" t="s">
        <v>419</v>
      </c>
      <c r="F3211" s="157" t="s">
        <v>414</v>
      </c>
      <c r="G3211" s="158">
        <v>34.404470000000003</v>
      </c>
      <c r="H3211" s="159">
        <v>-1</v>
      </c>
      <c r="I3211" s="159">
        <v>0</v>
      </c>
      <c r="J3211" s="158">
        <v>148.96934999999999</v>
      </c>
      <c r="K3211" s="157" t="s">
        <v>408</v>
      </c>
    </row>
    <row r="3212" spans="1:11" s="58" customFormat="1" ht="14.85" customHeight="1" x14ac:dyDescent="0.15">
      <c r="A3212" s="154">
        <v>108833</v>
      </c>
      <c r="B3212" s="155">
        <v>8833</v>
      </c>
      <c r="C3212" s="154">
        <v>30</v>
      </c>
      <c r="D3212" s="156" t="s">
        <v>422</v>
      </c>
      <c r="E3212" s="157" t="s">
        <v>412</v>
      </c>
      <c r="F3212" s="157" t="s">
        <v>407</v>
      </c>
      <c r="G3212" s="158">
        <v>-0.73170000000000002</v>
      </c>
      <c r="H3212" s="159">
        <v>-2</v>
      </c>
      <c r="I3212" s="159">
        <v>0</v>
      </c>
      <c r="J3212" s="158">
        <v>1.558E-2</v>
      </c>
      <c r="K3212" s="157" t="s">
        <v>411</v>
      </c>
    </row>
    <row r="3213" spans="1:11" s="58" customFormat="1" ht="14.85" customHeight="1" x14ac:dyDescent="0.15">
      <c r="A3213" s="154">
        <v>108833</v>
      </c>
      <c r="B3213" s="155">
        <v>8833</v>
      </c>
      <c r="C3213" s="154">
        <v>30</v>
      </c>
      <c r="D3213" s="156" t="s">
        <v>422</v>
      </c>
      <c r="E3213" s="157" t="s">
        <v>412</v>
      </c>
      <c r="F3213" s="157" t="s">
        <v>407</v>
      </c>
      <c r="G3213" s="158">
        <v>-1.5</v>
      </c>
      <c r="H3213" s="159">
        <v>-1</v>
      </c>
      <c r="I3213" s="159">
        <v>0</v>
      </c>
      <c r="J3213" s="158">
        <v>0</v>
      </c>
      <c r="K3213" s="157" t="s">
        <v>408</v>
      </c>
    </row>
    <row r="3214" spans="1:11" s="58" customFormat="1" ht="14.85" customHeight="1" x14ac:dyDescent="0.15">
      <c r="A3214" s="154">
        <v>108833</v>
      </c>
      <c r="B3214" s="155">
        <v>8833</v>
      </c>
      <c r="C3214" s="154">
        <v>30</v>
      </c>
      <c r="D3214" s="156" t="s">
        <v>422</v>
      </c>
      <c r="E3214" s="157" t="s">
        <v>412</v>
      </c>
      <c r="F3214" s="157" t="s">
        <v>413</v>
      </c>
      <c r="G3214" s="158">
        <v>-33.821579999999997</v>
      </c>
      <c r="H3214" s="159">
        <v>3</v>
      </c>
      <c r="I3214" s="159">
        <v>3</v>
      </c>
      <c r="J3214" s="158">
        <v>148.77054999999999</v>
      </c>
      <c r="K3214" s="157" t="s">
        <v>408</v>
      </c>
    </row>
    <row r="3215" spans="1:11" s="58" customFormat="1" ht="14.85" customHeight="1" x14ac:dyDescent="0.15">
      <c r="A3215" s="154">
        <v>108833</v>
      </c>
      <c r="B3215" s="155">
        <v>8833</v>
      </c>
      <c r="C3215" s="154">
        <v>30</v>
      </c>
      <c r="D3215" s="156" t="s">
        <v>422</v>
      </c>
      <c r="E3215" s="157" t="s">
        <v>412</v>
      </c>
      <c r="F3215" s="157" t="s">
        <v>414</v>
      </c>
      <c r="G3215" s="158">
        <v>4.8896600000000001</v>
      </c>
      <c r="H3215" s="159">
        <v>-4</v>
      </c>
      <c r="I3215" s="159">
        <v>3</v>
      </c>
      <c r="J3215" s="158">
        <v>14.86952</v>
      </c>
      <c r="K3215" s="157" t="s">
        <v>411</v>
      </c>
    </row>
    <row r="3216" spans="1:11" s="58" customFormat="1" ht="14.85" customHeight="1" x14ac:dyDescent="0.15">
      <c r="A3216" s="154">
        <v>108833</v>
      </c>
      <c r="B3216" s="155">
        <v>8833</v>
      </c>
      <c r="C3216" s="154">
        <v>30</v>
      </c>
      <c r="D3216" s="156" t="s">
        <v>422</v>
      </c>
      <c r="E3216" s="157" t="s">
        <v>412</v>
      </c>
      <c r="F3216" s="157" t="s">
        <v>414</v>
      </c>
      <c r="G3216" s="158">
        <v>-18.78436</v>
      </c>
      <c r="H3216" s="159">
        <v>-3</v>
      </c>
      <c r="I3216" s="159">
        <v>0</v>
      </c>
      <c r="J3216" s="158">
        <v>16.2881</v>
      </c>
      <c r="K3216" s="157" t="s">
        <v>408</v>
      </c>
    </row>
    <row r="3217" spans="1:11" s="58" customFormat="1" ht="14.85" customHeight="1" x14ac:dyDescent="0.15">
      <c r="A3217" s="154">
        <v>108833</v>
      </c>
      <c r="B3217" s="155">
        <v>8833</v>
      </c>
      <c r="C3217" s="154">
        <v>30</v>
      </c>
      <c r="D3217" s="156" t="s">
        <v>422</v>
      </c>
      <c r="E3217" s="157" t="s">
        <v>412</v>
      </c>
      <c r="F3217" s="157" t="s">
        <v>415</v>
      </c>
      <c r="G3217" s="158">
        <v>0.06</v>
      </c>
      <c r="H3217" s="159">
        <v>0</v>
      </c>
      <c r="I3217" s="159">
        <v>0</v>
      </c>
      <c r="J3217" s="158">
        <v>0.06</v>
      </c>
      <c r="K3217" s="157" t="s">
        <v>411</v>
      </c>
    </row>
    <row r="3218" spans="1:11" s="58" customFormat="1" ht="14.85" customHeight="1" x14ac:dyDescent="0.15">
      <c r="A3218" s="154">
        <v>108833</v>
      </c>
      <c r="B3218" s="155">
        <v>8833</v>
      </c>
      <c r="C3218" s="154">
        <v>30</v>
      </c>
      <c r="D3218" s="156" t="s">
        <v>422</v>
      </c>
      <c r="E3218" s="157" t="s">
        <v>412</v>
      </c>
      <c r="F3218" s="157" t="s">
        <v>415</v>
      </c>
      <c r="G3218" s="158">
        <v>11.66</v>
      </c>
      <c r="H3218" s="159">
        <v>0</v>
      </c>
      <c r="I3218" s="159">
        <v>0</v>
      </c>
      <c r="J3218" s="158">
        <v>11.72</v>
      </c>
      <c r="K3218" s="157" t="s">
        <v>408</v>
      </c>
    </row>
    <row r="3219" spans="1:11" s="58" customFormat="1" ht="14.85" customHeight="1" x14ac:dyDescent="0.15">
      <c r="A3219" s="154">
        <v>108833</v>
      </c>
      <c r="B3219" s="155">
        <v>8833</v>
      </c>
      <c r="C3219" s="154">
        <v>30</v>
      </c>
      <c r="D3219" s="156" t="s">
        <v>422</v>
      </c>
      <c r="E3219" s="157" t="s">
        <v>412</v>
      </c>
      <c r="F3219" s="157" t="s">
        <v>416</v>
      </c>
      <c r="G3219" s="158">
        <v>34.837389999999999</v>
      </c>
      <c r="H3219" s="159">
        <v>0</v>
      </c>
      <c r="I3219" s="159">
        <v>0</v>
      </c>
      <c r="J3219" s="158">
        <v>34.837389999999999</v>
      </c>
      <c r="K3219" s="157" t="s">
        <v>411</v>
      </c>
    </row>
    <row r="3220" spans="1:11" s="58" customFormat="1" ht="14.85" customHeight="1" x14ac:dyDescent="0.15">
      <c r="A3220" s="154">
        <v>108833</v>
      </c>
      <c r="B3220" s="155">
        <v>8833</v>
      </c>
      <c r="C3220" s="154">
        <v>30</v>
      </c>
      <c r="D3220" s="156" t="s">
        <v>422</v>
      </c>
      <c r="E3220" s="157" t="s">
        <v>412</v>
      </c>
      <c r="F3220" s="157" t="s">
        <v>416</v>
      </c>
      <c r="G3220" s="158">
        <v>3.5356800000000002</v>
      </c>
      <c r="H3220" s="159">
        <v>-1</v>
      </c>
      <c r="I3220" s="159">
        <v>0</v>
      </c>
      <c r="J3220" s="158">
        <v>5.8899400000000002</v>
      </c>
      <c r="K3220" s="157" t="s">
        <v>408</v>
      </c>
    </row>
    <row r="3221" spans="1:11" s="58" customFormat="1" ht="14.85" customHeight="1" x14ac:dyDescent="0.15">
      <c r="A3221" s="154">
        <v>108833</v>
      </c>
      <c r="B3221" s="155">
        <v>8833</v>
      </c>
      <c r="C3221" s="154">
        <v>30</v>
      </c>
      <c r="D3221" s="156" t="s">
        <v>422</v>
      </c>
      <c r="E3221" s="157" t="s">
        <v>417</v>
      </c>
      <c r="F3221" s="157" t="s">
        <v>418</v>
      </c>
      <c r="G3221" s="158">
        <v>1.46</v>
      </c>
      <c r="H3221" s="159">
        <v>1</v>
      </c>
      <c r="I3221" s="159">
        <v>2</v>
      </c>
      <c r="J3221" s="158">
        <v>16.849799999999998</v>
      </c>
      <c r="K3221" s="157" t="s">
        <v>411</v>
      </c>
    </row>
    <row r="3222" spans="1:11" s="58" customFormat="1" ht="14.85" customHeight="1" x14ac:dyDescent="0.15">
      <c r="A3222" s="154">
        <v>108833</v>
      </c>
      <c r="B3222" s="155">
        <v>8833</v>
      </c>
      <c r="C3222" s="154">
        <v>30</v>
      </c>
      <c r="D3222" s="156" t="s">
        <v>422</v>
      </c>
      <c r="E3222" s="157" t="s">
        <v>417</v>
      </c>
      <c r="F3222" s="157" t="s">
        <v>418</v>
      </c>
      <c r="G3222" s="158">
        <v>1.4049199999999999</v>
      </c>
      <c r="H3222" s="159">
        <v>0</v>
      </c>
      <c r="I3222" s="159">
        <v>0</v>
      </c>
      <c r="J3222" s="158">
        <v>1.4049199999999999</v>
      </c>
      <c r="K3222" s="157" t="s">
        <v>408</v>
      </c>
    </row>
    <row r="3223" spans="1:11" s="58" customFormat="1" ht="14.85" customHeight="1" x14ac:dyDescent="0.15">
      <c r="A3223" s="154">
        <v>108833</v>
      </c>
      <c r="B3223" s="155">
        <v>8833</v>
      </c>
      <c r="C3223" s="154">
        <v>30</v>
      </c>
      <c r="D3223" s="156" t="s">
        <v>422</v>
      </c>
      <c r="E3223" s="157" t="s">
        <v>417</v>
      </c>
      <c r="F3223" s="157" t="s">
        <v>407</v>
      </c>
      <c r="G3223" s="158">
        <v>0.34199000000000002</v>
      </c>
      <c r="H3223" s="159">
        <v>0</v>
      </c>
      <c r="I3223" s="159">
        <v>0</v>
      </c>
      <c r="J3223" s="158">
        <v>5.6460299999999997</v>
      </c>
      <c r="K3223" s="157" t="s">
        <v>411</v>
      </c>
    </row>
    <row r="3224" spans="1:11" s="58" customFormat="1" ht="14.85" customHeight="1" x14ac:dyDescent="0.15">
      <c r="A3224" s="154">
        <v>108833</v>
      </c>
      <c r="B3224" s="155">
        <v>8833</v>
      </c>
      <c r="C3224" s="154">
        <v>30</v>
      </c>
      <c r="D3224" s="156" t="s">
        <v>422</v>
      </c>
      <c r="E3224" s="157" t="s">
        <v>417</v>
      </c>
      <c r="F3224" s="157" t="s">
        <v>407</v>
      </c>
      <c r="G3224" s="158">
        <v>0.32861000000000001</v>
      </c>
      <c r="H3224" s="159">
        <v>0</v>
      </c>
      <c r="I3224" s="159">
        <v>0</v>
      </c>
      <c r="J3224" s="158">
        <v>0.37615999999999999</v>
      </c>
      <c r="K3224" s="157" t="s">
        <v>408</v>
      </c>
    </row>
    <row r="3225" spans="1:11" s="58" customFormat="1" ht="14.85" customHeight="1" x14ac:dyDescent="0.15">
      <c r="A3225" s="154">
        <v>108833</v>
      </c>
      <c r="B3225" s="155">
        <v>8833</v>
      </c>
      <c r="C3225" s="154">
        <v>30</v>
      </c>
      <c r="D3225" s="156" t="s">
        <v>422</v>
      </c>
      <c r="E3225" s="157" t="s">
        <v>419</v>
      </c>
      <c r="F3225" s="157" t="s">
        <v>414</v>
      </c>
      <c r="G3225" s="158">
        <v>38.662219999999998</v>
      </c>
      <c r="H3225" s="159">
        <v>2</v>
      </c>
      <c r="I3225" s="159">
        <v>2</v>
      </c>
      <c r="J3225" s="158">
        <v>63.46087</v>
      </c>
      <c r="K3225" s="157" t="s">
        <v>411</v>
      </c>
    </row>
    <row r="3226" spans="1:11" s="58" customFormat="1" ht="14.85" customHeight="1" x14ac:dyDescent="0.15">
      <c r="A3226" s="154">
        <v>108833</v>
      </c>
      <c r="B3226" s="155">
        <v>8833</v>
      </c>
      <c r="C3226" s="154">
        <v>30</v>
      </c>
      <c r="D3226" s="156" t="s">
        <v>422</v>
      </c>
      <c r="E3226" s="157" t="s">
        <v>419</v>
      </c>
      <c r="F3226" s="157" t="s">
        <v>414</v>
      </c>
      <c r="G3226" s="158">
        <v>-6.7478400000000001</v>
      </c>
      <c r="H3226" s="159">
        <v>-1</v>
      </c>
      <c r="I3226" s="159">
        <v>0</v>
      </c>
      <c r="J3226" s="158">
        <v>35.579079999999998</v>
      </c>
      <c r="K3226" s="157" t="s">
        <v>408</v>
      </c>
    </row>
    <row r="3227" spans="1:11" s="58" customFormat="1" ht="14.85" customHeight="1" x14ac:dyDescent="0.15">
      <c r="A3227" s="154">
        <v>108839</v>
      </c>
      <c r="B3227" s="155">
        <v>8839</v>
      </c>
      <c r="C3227" s="154">
        <v>30</v>
      </c>
      <c r="D3227" s="156" t="s">
        <v>422</v>
      </c>
      <c r="E3227" s="157" t="s">
        <v>412</v>
      </c>
      <c r="F3227" s="157" t="s">
        <v>407</v>
      </c>
      <c r="G3227" s="158">
        <v>-8.8989999999999805E-2</v>
      </c>
      <c r="H3227" s="159">
        <v>-1</v>
      </c>
      <c r="I3227" s="159">
        <v>2</v>
      </c>
      <c r="J3227" s="158">
        <v>32.79121</v>
      </c>
      <c r="K3227" s="157" t="s">
        <v>408</v>
      </c>
    </row>
    <row r="3228" spans="1:11" s="58" customFormat="1" ht="14.85" customHeight="1" x14ac:dyDescent="0.15">
      <c r="A3228" s="154">
        <v>108839</v>
      </c>
      <c r="B3228" s="155">
        <v>8839</v>
      </c>
      <c r="C3228" s="154">
        <v>30</v>
      </c>
      <c r="D3228" s="156" t="s">
        <v>422</v>
      </c>
      <c r="E3228" s="157" t="s">
        <v>412</v>
      </c>
      <c r="F3228" s="157" t="s">
        <v>413</v>
      </c>
      <c r="G3228" s="158">
        <v>-2.4678599999999999</v>
      </c>
      <c r="H3228" s="159">
        <v>7</v>
      </c>
      <c r="I3228" s="159">
        <v>10</v>
      </c>
      <c r="J3228" s="158">
        <v>312.58620999999999</v>
      </c>
      <c r="K3228" s="157" t="s">
        <v>408</v>
      </c>
    </row>
    <row r="3229" spans="1:11" s="58" customFormat="1" ht="14.85" customHeight="1" x14ac:dyDescent="0.15">
      <c r="A3229" s="154">
        <v>108839</v>
      </c>
      <c r="B3229" s="155">
        <v>8839</v>
      </c>
      <c r="C3229" s="154">
        <v>30</v>
      </c>
      <c r="D3229" s="156" t="s">
        <v>422</v>
      </c>
      <c r="E3229" s="157" t="s">
        <v>412</v>
      </c>
      <c r="F3229" s="157" t="s">
        <v>414</v>
      </c>
      <c r="G3229" s="158">
        <v>-6.06569</v>
      </c>
      <c r="H3229" s="159">
        <v>-2</v>
      </c>
      <c r="I3229" s="159">
        <v>1</v>
      </c>
      <c r="J3229" s="158">
        <v>5.8966599999999998</v>
      </c>
      <c r="K3229" s="157" t="s">
        <v>411</v>
      </c>
    </row>
    <row r="3230" spans="1:11" s="58" customFormat="1" ht="14.85" customHeight="1" x14ac:dyDescent="0.15">
      <c r="A3230" s="154">
        <v>108839</v>
      </c>
      <c r="B3230" s="155">
        <v>8839</v>
      </c>
      <c r="C3230" s="154">
        <v>30</v>
      </c>
      <c r="D3230" s="156" t="s">
        <v>422</v>
      </c>
      <c r="E3230" s="157" t="s">
        <v>412</v>
      </c>
      <c r="F3230" s="157" t="s">
        <v>414</v>
      </c>
      <c r="G3230" s="158">
        <v>156.32132999999999</v>
      </c>
      <c r="H3230" s="159">
        <v>1</v>
      </c>
      <c r="I3230" s="159">
        <v>5</v>
      </c>
      <c r="J3230" s="158">
        <v>218.12468999999999</v>
      </c>
      <c r="K3230" s="157" t="s">
        <v>408</v>
      </c>
    </row>
    <row r="3231" spans="1:11" s="58" customFormat="1" ht="14.85" customHeight="1" x14ac:dyDescent="0.15">
      <c r="A3231" s="154">
        <v>108839</v>
      </c>
      <c r="B3231" s="155">
        <v>8839</v>
      </c>
      <c r="C3231" s="154">
        <v>30</v>
      </c>
      <c r="D3231" s="156" t="s">
        <v>422</v>
      </c>
      <c r="E3231" s="157" t="s">
        <v>412</v>
      </c>
      <c r="F3231" s="157" t="s">
        <v>415</v>
      </c>
      <c r="G3231" s="158">
        <v>3.86</v>
      </c>
      <c r="H3231" s="159">
        <v>0</v>
      </c>
      <c r="I3231" s="159">
        <v>0</v>
      </c>
      <c r="J3231" s="158">
        <v>25.2</v>
      </c>
      <c r="K3231" s="157" t="s">
        <v>408</v>
      </c>
    </row>
    <row r="3232" spans="1:11" s="58" customFormat="1" ht="14.85" customHeight="1" x14ac:dyDescent="0.15">
      <c r="A3232" s="154">
        <v>108839</v>
      </c>
      <c r="B3232" s="155">
        <v>8839</v>
      </c>
      <c r="C3232" s="154">
        <v>30</v>
      </c>
      <c r="D3232" s="156" t="s">
        <v>422</v>
      </c>
      <c r="E3232" s="157" t="s">
        <v>412</v>
      </c>
      <c r="F3232" s="157" t="s">
        <v>416</v>
      </c>
      <c r="G3232" s="158">
        <v>19.49146</v>
      </c>
      <c r="H3232" s="159">
        <v>-1</v>
      </c>
      <c r="I3232" s="159">
        <v>0</v>
      </c>
      <c r="J3232" s="158">
        <v>37.630450000000003</v>
      </c>
      <c r="K3232" s="157" t="s">
        <v>411</v>
      </c>
    </row>
    <row r="3233" spans="1:11" s="58" customFormat="1" ht="14.85" customHeight="1" x14ac:dyDescent="0.15">
      <c r="A3233" s="154">
        <v>108839</v>
      </c>
      <c r="B3233" s="155">
        <v>8839</v>
      </c>
      <c r="C3233" s="154">
        <v>30</v>
      </c>
      <c r="D3233" s="156" t="s">
        <v>422</v>
      </c>
      <c r="E3233" s="157" t="s">
        <v>412</v>
      </c>
      <c r="F3233" s="157" t="s">
        <v>416</v>
      </c>
      <c r="G3233" s="158">
        <v>7.64</v>
      </c>
      <c r="H3233" s="159">
        <v>1</v>
      </c>
      <c r="I3233" s="159">
        <v>1</v>
      </c>
      <c r="J3233" s="158">
        <v>7.64</v>
      </c>
      <c r="K3233" s="157" t="s">
        <v>408</v>
      </c>
    </row>
    <row r="3234" spans="1:11" s="58" customFormat="1" ht="14.85" customHeight="1" x14ac:dyDescent="0.15">
      <c r="A3234" s="154">
        <v>108839</v>
      </c>
      <c r="B3234" s="155">
        <v>8839</v>
      </c>
      <c r="C3234" s="154">
        <v>30</v>
      </c>
      <c r="D3234" s="156" t="s">
        <v>422</v>
      </c>
      <c r="E3234" s="157" t="s">
        <v>417</v>
      </c>
      <c r="F3234" s="157" t="s">
        <v>418</v>
      </c>
      <c r="G3234" s="158">
        <v>5.05</v>
      </c>
      <c r="H3234" s="159">
        <v>0</v>
      </c>
      <c r="I3234" s="159">
        <v>0</v>
      </c>
      <c r="J3234" s="158">
        <v>5.05</v>
      </c>
      <c r="K3234" s="157" t="s">
        <v>411</v>
      </c>
    </row>
    <row r="3235" spans="1:11" s="58" customFormat="1" ht="14.85" customHeight="1" x14ac:dyDescent="0.15">
      <c r="A3235" s="154">
        <v>108839</v>
      </c>
      <c r="B3235" s="155">
        <v>8839</v>
      </c>
      <c r="C3235" s="154">
        <v>30</v>
      </c>
      <c r="D3235" s="156" t="s">
        <v>422</v>
      </c>
      <c r="E3235" s="157" t="s">
        <v>417</v>
      </c>
      <c r="F3235" s="157" t="s">
        <v>418</v>
      </c>
      <c r="G3235" s="158">
        <v>-63.35004</v>
      </c>
      <c r="H3235" s="159">
        <v>-2</v>
      </c>
      <c r="I3235" s="159">
        <v>1</v>
      </c>
      <c r="J3235" s="158">
        <v>118.2</v>
      </c>
      <c r="K3235" s="157" t="s">
        <v>408</v>
      </c>
    </row>
    <row r="3236" spans="1:11" s="58" customFormat="1" ht="14.85" customHeight="1" x14ac:dyDescent="0.15">
      <c r="A3236" s="154">
        <v>108839</v>
      </c>
      <c r="B3236" s="155">
        <v>8839</v>
      </c>
      <c r="C3236" s="154">
        <v>30</v>
      </c>
      <c r="D3236" s="156" t="s">
        <v>422</v>
      </c>
      <c r="E3236" s="157" t="s">
        <v>417</v>
      </c>
      <c r="F3236" s="157" t="s">
        <v>407</v>
      </c>
      <c r="G3236" s="158">
        <v>-0.73026000000000002</v>
      </c>
      <c r="H3236" s="159">
        <v>-1</v>
      </c>
      <c r="I3236" s="159">
        <v>0</v>
      </c>
      <c r="J3236" s="158">
        <v>0.37325000000000003</v>
      </c>
      <c r="K3236" s="157" t="s">
        <v>411</v>
      </c>
    </row>
    <row r="3237" spans="1:11" s="58" customFormat="1" ht="14.85" customHeight="1" x14ac:dyDescent="0.15">
      <c r="A3237" s="154">
        <v>108839</v>
      </c>
      <c r="B3237" s="155">
        <v>8839</v>
      </c>
      <c r="C3237" s="154">
        <v>30</v>
      </c>
      <c r="D3237" s="156" t="s">
        <v>422</v>
      </c>
      <c r="E3237" s="157" t="s">
        <v>417</v>
      </c>
      <c r="F3237" s="157" t="s">
        <v>407</v>
      </c>
      <c r="G3237" s="158">
        <v>-3.1815099999999998</v>
      </c>
      <c r="H3237" s="159">
        <v>-1</v>
      </c>
      <c r="I3237" s="159">
        <v>0</v>
      </c>
      <c r="J3237" s="158">
        <v>3.6373899999999999</v>
      </c>
      <c r="K3237" s="157" t="s">
        <v>408</v>
      </c>
    </row>
    <row r="3238" spans="1:11" s="58" customFormat="1" ht="14.85" customHeight="1" x14ac:dyDescent="0.15">
      <c r="A3238" s="154">
        <v>108839</v>
      </c>
      <c r="B3238" s="155">
        <v>8839</v>
      </c>
      <c r="C3238" s="154">
        <v>30</v>
      </c>
      <c r="D3238" s="156" t="s">
        <v>422</v>
      </c>
      <c r="E3238" s="157" t="s">
        <v>419</v>
      </c>
      <c r="F3238" s="157" t="s">
        <v>414</v>
      </c>
      <c r="G3238" s="158">
        <v>-24.46931</v>
      </c>
      <c r="H3238" s="159">
        <v>1</v>
      </c>
      <c r="I3238" s="159">
        <v>1</v>
      </c>
      <c r="J3238" s="158">
        <v>35.412619999999997</v>
      </c>
      <c r="K3238" s="157" t="s">
        <v>411</v>
      </c>
    </row>
    <row r="3239" spans="1:11" s="58" customFormat="1" ht="14.85" customHeight="1" x14ac:dyDescent="0.15">
      <c r="A3239" s="154">
        <v>108839</v>
      </c>
      <c r="B3239" s="155">
        <v>8839</v>
      </c>
      <c r="C3239" s="154">
        <v>30</v>
      </c>
      <c r="D3239" s="156" t="s">
        <v>422</v>
      </c>
      <c r="E3239" s="157" t="s">
        <v>419</v>
      </c>
      <c r="F3239" s="157" t="s">
        <v>414</v>
      </c>
      <c r="G3239" s="158">
        <v>32.640949999999997</v>
      </c>
      <c r="H3239" s="159">
        <v>0</v>
      </c>
      <c r="I3239" s="159">
        <v>1</v>
      </c>
      <c r="J3239" s="158">
        <v>158.45140000000001</v>
      </c>
      <c r="K3239" s="157" t="s">
        <v>408</v>
      </c>
    </row>
    <row r="3240" spans="1:11" s="58" customFormat="1" ht="14.85" customHeight="1" x14ac:dyDescent="0.15">
      <c r="A3240" s="154">
        <v>108860</v>
      </c>
      <c r="B3240" s="155">
        <v>8860</v>
      </c>
      <c r="C3240" s="154">
        <v>30</v>
      </c>
      <c r="D3240" s="156" t="s">
        <v>422</v>
      </c>
      <c r="E3240" s="157" t="s">
        <v>412</v>
      </c>
      <c r="F3240" s="157" t="s">
        <v>407</v>
      </c>
      <c r="G3240" s="158">
        <v>3.7013600000000002</v>
      </c>
      <c r="H3240" s="159">
        <v>1</v>
      </c>
      <c r="I3240" s="159">
        <v>4</v>
      </c>
      <c r="J3240" s="158">
        <v>10.96635</v>
      </c>
      <c r="K3240" s="157" t="s">
        <v>411</v>
      </c>
    </row>
    <row r="3241" spans="1:11" s="58" customFormat="1" ht="14.85" customHeight="1" x14ac:dyDescent="0.15">
      <c r="A3241" s="154">
        <v>108860</v>
      </c>
      <c r="B3241" s="155">
        <v>8860</v>
      </c>
      <c r="C3241" s="154">
        <v>30</v>
      </c>
      <c r="D3241" s="156" t="s">
        <v>422</v>
      </c>
      <c r="E3241" s="157" t="s">
        <v>412</v>
      </c>
      <c r="F3241" s="157" t="s">
        <v>407</v>
      </c>
      <c r="G3241" s="158">
        <v>-0.65564999999999996</v>
      </c>
      <c r="H3241" s="159">
        <v>-1</v>
      </c>
      <c r="I3241" s="159">
        <v>1</v>
      </c>
      <c r="J3241" s="158">
        <v>1.19594</v>
      </c>
      <c r="K3241" s="157" t="s">
        <v>408</v>
      </c>
    </row>
    <row r="3242" spans="1:11" s="58" customFormat="1" ht="14.85" customHeight="1" x14ac:dyDescent="0.15">
      <c r="A3242" s="154">
        <v>108860</v>
      </c>
      <c r="B3242" s="155">
        <v>8860</v>
      </c>
      <c r="C3242" s="154">
        <v>30</v>
      </c>
      <c r="D3242" s="156" t="s">
        <v>422</v>
      </c>
      <c r="E3242" s="157" t="s">
        <v>412</v>
      </c>
      <c r="F3242" s="157" t="s">
        <v>413</v>
      </c>
      <c r="G3242" s="158">
        <v>95.335660000000004</v>
      </c>
      <c r="H3242" s="159">
        <v>5</v>
      </c>
      <c r="I3242" s="159">
        <v>7</v>
      </c>
      <c r="J3242" s="158">
        <v>308.43329999999997</v>
      </c>
      <c r="K3242" s="157" t="s">
        <v>408</v>
      </c>
    </row>
    <row r="3243" spans="1:11" s="58" customFormat="1" ht="14.85" customHeight="1" x14ac:dyDescent="0.15">
      <c r="A3243" s="154">
        <v>108860</v>
      </c>
      <c r="B3243" s="155">
        <v>8860</v>
      </c>
      <c r="C3243" s="154">
        <v>30</v>
      </c>
      <c r="D3243" s="156" t="s">
        <v>422</v>
      </c>
      <c r="E3243" s="157" t="s">
        <v>412</v>
      </c>
      <c r="F3243" s="157" t="s">
        <v>414</v>
      </c>
      <c r="G3243" s="158">
        <v>15.5259</v>
      </c>
      <c r="H3243" s="159">
        <v>-5</v>
      </c>
      <c r="I3243" s="159">
        <v>2</v>
      </c>
      <c r="J3243" s="158">
        <v>69.338120000000004</v>
      </c>
      <c r="K3243" s="157" t="s">
        <v>411</v>
      </c>
    </row>
    <row r="3244" spans="1:11" s="58" customFormat="1" ht="14.85" customHeight="1" x14ac:dyDescent="0.15">
      <c r="A3244" s="154">
        <v>108860</v>
      </c>
      <c r="B3244" s="155">
        <v>8860</v>
      </c>
      <c r="C3244" s="154">
        <v>30</v>
      </c>
      <c r="D3244" s="156" t="s">
        <v>422</v>
      </c>
      <c r="E3244" s="157" t="s">
        <v>412</v>
      </c>
      <c r="F3244" s="157" t="s">
        <v>414</v>
      </c>
      <c r="G3244" s="158">
        <v>-1.51603</v>
      </c>
      <c r="H3244" s="159">
        <v>-3</v>
      </c>
      <c r="I3244" s="159">
        <v>0</v>
      </c>
      <c r="J3244" s="158">
        <v>31.888300000000001</v>
      </c>
      <c r="K3244" s="157" t="s">
        <v>408</v>
      </c>
    </row>
    <row r="3245" spans="1:11" s="58" customFormat="1" ht="14.85" customHeight="1" x14ac:dyDescent="0.15">
      <c r="A3245" s="154">
        <v>108860</v>
      </c>
      <c r="B3245" s="155">
        <v>8860</v>
      </c>
      <c r="C3245" s="154">
        <v>30</v>
      </c>
      <c r="D3245" s="156" t="s">
        <v>422</v>
      </c>
      <c r="E3245" s="157" t="s">
        <v>412</v>
      </c>
      <c r="F3245" s="157" t="s">
        <v>415</v>
      </c>
      <c r="G3245" s="158">
        <v>12.34</v>
      </c>
      <c r="H3245" s="159">
        <v>0</v>
      </c>
      <c r="I3245" s="159">
        <v>0</v>
      </c>
      <c r="J3245" s="158">
        <v>12.34</v>
      </c>
      <c r="K3245" s="157" t="s">
        <v>411</v>
      </c>
    </row>
    <row r="3246" spans="1:11" s="58" customFormat="1" ht="14.85" customHeight="1" x14ac:dyDescent="0.15">
      <c r="A3246" s="154">
        <v>108860</v>
      </c>
      <c r="B3246" s="155">
        <v>8860</v>
      </c>
      <c r="C3246" s="154">
        <v>30</v>
      </c>
      <c r="D3246" s="156" t="s">
        <v>422</v>
      </c>
      <c r="E3246" s="157" t="s">
        <v>412</v>
      </c>
      <c r="F3246" s="157" t="s">
        <v>415</v>
      </c>
      <c r="G3246" s="158">
        <v>0.16</v>
      </c>
      <c r="H3246" s="159">
        <v>0</v>
      </c>
      <c r="I3246" s="159">
        <v>0</v>
      </c>
      <c r="J3246" s="158">
        <v>0.16</v>
      </c>
      <c r="K3246" s="157" t="s">
        <v>408</v>
      </c>
    </row>
    <row r="3247" spans="1:11" s="58" customFormat="1" ht="14.85" customHeight="1" x14ac:dyDescent="0.15">
      <c r="A3247" s="154">
        <v>108860</v>
      </c>
      <c r="B3247" s="155">
        <v>8860</v>
      </c>
      <c r="C3247" s="154">
        <v>30</v>
      </c>
      <c r="D3247" s="156" t="s">
        <v>422</v>
      </c>
      <c r="E3247" s="157" t="s">
        <v>412</v>
      </c>
      <c r="F3247" s="157" t="s">
        <v>416</v>
      </c>
      <c r="G3247" s="158">
        <v>-6.5814700000000004</v>
      </c>
      <c r="H3247" s="159">
        <v>-5</v>
      </c>
      <c r="I3247" s="159">
        <v>0</v>
      </c>
      <c r="J3247" s="158">
        <v>12.37495</v>
      </c>
      <c r="K3247" s="157" t="s">
        <v>411</v>
      </c>
    </row>
    <row r="3248" spans="1:11" s="58" customFormat="1" ht="14.85" customHeight="1" x14ac:dyDescent="0.15">
      <c r="A3248" s="154">
        <v>108860</v>
      </c>
      <c r="B3248" s="155">
        <v>8860</v>
      </c>
      <c r="C3248" s="154">
        <v>30</v>
      </c>
      <c r="D3248" s="156" t="s">
        <v>422</v>
      </c>
      <c r="E3248" s="157" t="s">
        <v>412</v>
      </c>
      <c r="F3248" s="157" t="s">
        <v>416</v>
      </c>
      <c r="G3248" s="158">
        <v>-31.979330000000001</v>
      </c>
      <c r="H3248" s="159">
        <v>0</v>
      </c>
      <c r="I3248" s="159">
        <v>1</v>
      </c>
      <c r="J3248" s="158">
        <v>7.5793499999999998</v>
      </c>
      <c r="K3248" s="157" t="s">
        <v>408</v>
      </c>
    </row>
    <row r="3249" spans="1:11" s="58" customFormat="1" ht="14.85" customHeight="1" x14ac:dyDescent="0.15">
      <c r="A3249" s="154">
        <v>108860</v>
      </c>
      <c r="B3249" s="155">
        <v>8860</v>
      </c>
      <c r="C3249" s="154">
        <v>30</v>
      </c>
      <c r="D3249" s="156" t="s">
        <v>422</v>
      </c>
      <c r="E3249" s="157" t="s">
        <v>417</v>
      </c>
      <c r="F3249" s="157" t="s">
        <v>418</v>
      </c>
      <c r="G3249" s="158">
        <v>1.9948300000000001</v>
      </c>
      <c r="H3249" s="159">
        <v>-2</v>
      </c>
      <c r="I3249" s="159">
        <v>2</v>
      </c>
      <c r="J3249" s="158">
        <v>27.592690000000001</v>
      </c>
      <c r="K3249" s="157" t="s">
        <v>411</v>
      </c>
    </row>
    <row r="3250" spans="1:11" s="58" customFormat="1" ht="14.85" customHeight="1" x14ac:dyDescent="0.15">
      <c r="A3250" s="154">
        <v>108860</v>
      </c>
      <c r="B3250" s="155">
        <v>8860</v>
      </c>
      <c r="C3250" s="154">
        <v>30</v>
      </c>
      <c r="D3250" s="156" t="s">
        <v>422</v>
      </c>
      <c r="E3250" s="157" t="s">
        <v>417</v>
      </c>
      <c r="F3250" s="157" t="s">
        <v>418</v>
      </c>
      <c r="G3250" s="158">
        <v>-1.42014</v>
      </c>
      <c r="H3250" s="159">
        <v>-1</v>
      </c>
      <c r="I3250" s="159">
        <v>0</v>
      </c>
      <c r="J3250" s="158">
        <v>0.98</v>
      </c>
      <c r="K3250" s="157" t="s">
        <v>408</v>
      </c>
    </row>
    <row r="3251" spans="1:11" s="58" customFormat="1" ht="14.85" customHeight="1" x14ac:dyDescent="0.15">
      <c r="A3251" s="154">
        <v>108860</v>
      </c>
      <c r="B3251" s="155">
        <v>8860</v>
      </c>
      <c r="C3251" s="154">
        <v>30</v>
      </c>
      <c r="D3251" s="156" t="s">
        <v>422</v>
      </c>
      <c r="E3251" s="157" t="s">
        <v>417</v>
      </c>
      <c r="F3251" s="157" t="s">
        <v>407</v>
      </c>
      <c r="G3251" s="158">
        <v>4.3255699999999804</v>
      </c>
      <c r="H3251" s="159">
        <v>0</v>
      </c>
      <c r="I3251" s="159">
        <v>0</v>
      </c>
      <c r="J3251" s="158">
        <v>190.86037999999999</v>
      </c>
      <c r="K3251" s="157" t="s">
        <v>411</v>
      </c>
    </row>
    <row r="3252" spans="1:11" s="58" customFormat="1" ht="14.85" customHeight="1" x14ac:dyDescent="0.15">
      <c r="A3252" s="154">
        <v>108860</v>
      </c>
      <c r="B3252" s="155">
        <v>8860</v>
      </c>
      <c r="C3252" s="154">
        <v>30</v>
      </c>
      <c r="D3252" s="156" t="s">
        <v>422</v>
      </c>
      <c r="E3252" s="157" t="s">
        <v>417</v>
      </c>
      <c r="F3252" s="157" t="s">
        <v>407</v>
      </c>
      <c r="G3252" s="158">
        <v>0.77144000000000001</v>
      </c>
      <c r="H3252" s="159">
        <v>0</v>
      </c>
      <c r="I3252" s="159">
        <v>0</v>
      </c>
      <c r="J3252" s="158">
        <v>1.5406500000000001</v>
      </c>
      <c r="K3252" s="157" t="s">
        <v>408</v>
      </c>
    </row>
    <row r="3253" spans="1:11" s="58" customFormat="1" ht="14.85" customHeight="1" x14ac:dyDescent="0.15">
      <c r="A3253" s="154">
        <v>108860</v>
      </c>
      <c r="B3253" s="155">
        <v>8860</v>
      </c>
      <c r="C3253" s="154">
        <v>30</v>
      </c>
      <c r="D3253" s="156" t="s">
        <v>422</v>
      </c>
      <c r="E3253" s="157" t="s">
        <v>419</v>
      </c>
      <c r="F3253" s="157" t="s">
        <v>414</v>
      </c>
      <c r="G3253" s="158">
        <v>76.690449999999998</v>
      </c>
      <c r="H3253" s="159">
        <v>-2</v>
      </c>
      <c r="I3253" s="159">
        <v>1</v>
      </c>
      <c r="J3253" s="158">
        <v>213.61169000000001</v>
      </c>
      <c r="K3253" s="157" t="s">
        <v>411</v>
      </c>
    </row>
    <row r="3254" spans="1:11" s="58" customFormat="1" ht="14.85" customHeight="1" x14ac:dyDescent="0.15">
      <c r="A3254" s="154">
        <v>108860</v>
      </c>
      <c r="B3254" s="155">
        <v>8860</v>
      </c>
      <c r="C3254" s="154">
        <v>30</v>
      </c>
      <c r="D3254" s="156" t="s">
        <v>422</v>
      </c>
      <c r="E3254" s="157" t="s">
        <v>419</v>
      </c>
      <c r="F3254" s="157" t="s">
        <v>414</v>
      </c>
      <c r="G3254" s="158">
        <v>-32.748530000000002</v>
      </c>
      <c r="H3254" s="159">
        <v>-2</v>
      </c>
      <c r="I3254" s="159">
        <v>0</v>
      </c>
      <c r="J3254" s="158">
        <v>40.912179999999999</v>
      </c>
      <c r="K3254" s="157" t="s">
        <v>408</v>
      </c>
    </row>
    <row r="3255" spans="1:11" s="58" customFormat="1" ht="14.85" customHeight="1" x14ac:dyDescent="0.15">
      <c r="A3255" s="154">
        <v>110511</v>
      </c>
      <c r="B3255" s="155">
        <v>10511</v>
      </c>
      <c r="C3255" s="154">
        <v>50</v>
      </c>
      <c r="D3255" s="156" t="s">
        <v>383</v>
      </c>
      <c r="E3255" s="157" t="s">
        <v>412</v>
      </c>
      <c r="F3255" s="157" t="s">
        <v>407</v>
      </c>
      <c r="G3255" s="158">
        <v>-9.4</v>
      </c>
      <c r="H3255" s="159">
        <v>-2</v>
      </c>
      <c r="I3255" s="159">
        <v>0</v>
      </c>
      <c r="J3255" s="158">
        <v>0</v>
      </c>
      <c r="K3255" s="157" t="s">
        <v>411</v>
      </c>
    </row>
    <row r="3256" spans="1:11" s="58" customFormat="1" ht="14.85" customHeight="1" x14ac:dyDescent="0.15">
      <c r="A3256" s="154">
        <v>110511</v>
      </c>
      <c r="B3256" s="155">
        <v>10511</v>
      </c>
      <c r="C3256" s="154">
        <v>50</v>
      </c>
      <c r="D3256" s="156" t="s">
        <v>383</v>
      </c>
      <c r="E3256" s="157" t="s">
        <v>412</v>
      </c>
      <c r="F3256" s="157" t="s">
        <v>407</v>
      </c>
      <c r="G3256" s="158">
        <v>0</v>
      </c>
      <c r="H3256" s="159">
        <v>-2</v>
      </c>
      <c r="I3256" s="159">
        <v>1</v>
      </c>
      <c r="J3256" s="158">
        <v>0</v>
      </c>
      <c r="K3256" s="157" t="s">
        <v>408</v>
      </c>
    </row>
    <row r="3257" spans="1:11" s="58" customFormat="1" ht="14.85" customHeight="1" x14ac:dyDescent="0.15">
      <c r="A3257" s="154">
        <v>110511</v>
      </c>
      <c r="B3257" s="155">
        <v>10511</v>
      </c>
      <c r="C3257" s="154">
        <v>50</v>
      </c>
      <c r="D3257" s="156" t="s">
        <v>383</v>
      </c>
      <c r="E3257" s="157" t="s">
        <v>412</v>
      </c>
      <c r="F3257" s="157" t="s">
        <v>413</v>
      </c>
      <c r="G3257" s="158">
        <v>14.49395</v>
      </c>
      <c r="H3257" s="159">
        <v>5</v>
      </c>
      <c r="I3257" s="159">
        <v>5</v>
      </c>
      <c r="J3257" s="158">
        <v>422.60455000000002</v>
      </c>
      <c r="K3257" s="157" t="s">
        <v>408</v>
      </c>
    </row>
    <row r="3258" spans="1:11" s="58" customFormat="1" ht="14.85" customHeight="1" x14ac:dyDescent="0.15">
      <c r="A3258" s="154">
        <v>110511</v>
      </c>
      <c r="B3258" s="155">
        <v>10511</v>
      </c>
      <c r="C3258" s="154">
        <v>50</v>
      </c>
      <c r="D3258" s="156" t="s">
        <v>383</v>
      </c>
      <c r="E3258" s="157" t="s">
        <v>412</v>
      </c>
      <c r="F3258" s="157" t="s">
        <v>414</v>
      </c>
      <c r="G3258" s="158">
        <v>18.3095</v>
      </c>
      <c r="H3258" s="159">
        <v>0</v>
      </c>
      <c r="I3258" s="159">
        <v>1</v>
      </c>
      <c r="J3258" s="158">
        <v>71.27167</v>
      </c>
      <c r="K3258" s="157" t="s">
        <v>411</v>
      </c>
    </row>
    <row r="3259" spans="1:11" s="58" customFormat="1" ht="14.85" customHeight="1" x14ac:dyDescent="0.15">
      <c r="A3259" s="154">
        <v>110511</v>
      </c>
      <c r="B3259" s="155">
        <v>10511</v>
      </c>
      <c r="C3259" s="154">
        <v>50</v>
      </c>
      <c r="D3259" s="156" t="s">
        <v>383</v>
      </c>
      <c r="E3259" s="157" t="s">
        <v>412</v>
      </c>
      <c r="F3259" s="157" t="s">
        <v>414</v>
      </c>
      <c r="G3259" s="158">
        <v>645.35892999999999</v>
      </c>
      <c r="H3259" s="159">
        <v>-1</v>
      </c>
      <c r="I3259" s="159">
        <v>1</v>
      </c>
      <c r="J3259" s="158">
        <v>796.44541000000004</v>
      </c>
      <c r="K3259" s="157" t="s">
        <v>408</v>
      </c>
    </row>
    <row r="3260" spans="1:11" s="58" customFormat="1" ht="14.85" customHeight="1" x14ac:dyDescent="0.15">
      <c r="A3260" s="154">
        <v>110511</v>
      </c>
      <c r="B3260" s="155">
        <v>10511</v>
      </c>
      <c r="C3260" s="154">
        <v>50</v>
      </c>
      <c r="D3260" s="156" t="s">
        <v>383</v>
      </c>
      <c r="E3260" s="157" t="s">
        <v>412</v>
      </c>
      <c r="F3260" s="157" t="s">
        <v>415</v>
      </c>
      <c r="G3260" s="158">
        <v>2.46</v>
      </c>
      <c r="H3260" s="159">
        <v>0</v>
      </c>
      <c r="I3260" s="159">
        <v>0</v>
      </c>
      <c r="J3260" s="158">
        <v>2.48</v>
      </c>
      <c r="K3260" s="157" t="s">
        <v>411</v>
      </c>
    </row>
    <row r="3261" spans="1:11" s="58" customFormat="1" ht="14.85" customHeight="1" x14ac:dyDescent="0.15">
      <c r="A3261" s="154">
        <v>110511</v>
      </c>
      <c r="B3261" s="155">
        <v>10511</v>
      </c>
      <c r="C3261" s="154">
        <v>50</v>
      </c>
      <c r="D3261" s="156" t="s">
        <v>383</v>
      </c>
      <c r="E3261" s="157" t="s">
        <v>412</v>
      </c>
      <c r="F3261" s="157" t="s">
        <v>415</v>
      </c>
      <c r="G3261" s="158">
        <v>99.96</v>
      </c>
      <c r="H3261" s="159">
        <v>0</v>
      </c>
      <c r="I3261" s="159">
        <v>0</v>
      </c>
      <c r="J3261" s="158">
        <v>100.16</v>
      </c>
      <c r="K3261" s="157" t="s">
        <v>408</v>
      </c>
    </row>
    <row r="3262" spans="1:11" s="58" customFormat="1" ht="14.85" customHeight="1" x14ac:dyDescent="0.15">
      <c r="A3262" s="154">
        <v>110511</v>
      </c>
      <c r="B3262" s="155">
        <v>10511</v>
      </c>
      <c r="C3262" s="154">
        <v>50</v>
      </c>
      <c r="D3262" s="156" t="s">
        <v>383</v>
      </c>
      <c r="E3262" s="157" t="s">
        <v>412</v>
      </c>
      <c r="F3262" s="157" t="s">
        <v>416</v>
      </c>
      <c r="G3262" s="158">
        <v>3.63</v>
      </c>
      <c r="H3262" s="159">
        <v>0</v>
      </c>
      <c r="I3262" s="159">
        <v>0</v>
      </c>
      <c r="J3262" s="158">
        <v>3.63</v>
      </c>
      <c r="K3262" s="157" t="s">
        <v>411</v>
      </c>
    </row>
    <row r="3263" spans="1:11" s="58" customFormat="1" ht="14.85" customHeight="1" x14ac:dyDescent="0.15">
      <c r="A3263" s="154">
        <v>110511</v>
      </c>
      <c r="B3263" s="155">
        <v>10511</v>
      </c>
      <c r="C3263" s="154">
        <v>50</v>
      </c>
      <c r="D3263" s="156" t="s">
        <v>383</v>
      </c>
      <c r="E3263" s="157" t="s">
        <v>412</v>
      </c>
      <c r="F3263" s="157" t="s">
        <v>416</v>
      </c>
      <c r="G3263" s="158">
        <v>2.2000000000000002</v>
      </c>
      <c r="H3263" s="159">
        <v>0</v>
      </c>
      <c r="I3263" s="159">
        <v>0</v>
      </c>
      <c r="J3263" s="158">
        <v>2.2000000000000002</v>
      </c>
      <c r="K3263" s="157" t="s">
        <v>408</v>
      </c>
    </row>
    <row r="3264" spans="1:11" s="58" customFormat="1" ht="14.85" customHeight="1" x14ac:dyDescent="0.15">
      <c r="A3264" s="154">
        <v>110511</v>
      </c>
      <c r="B3264" s="155">
        <v>10511</v>
      </c>
      <c r="C3264" s="154">
        <v>50</v>
      </c>
      <c r="D3264" s="156" t="s">
        <v>383</v>
      </c>
      <c r="E3264" s="157" t="s">
        <v>417</v>
      </c>
      <c r="F3264" s="157" t="s">
        <v>418</v>
      </c>
      <c r="G3264" s="158">
        <v>34</v>
      </c>
      <c r="H3264" s="159">
        <v>0</v>
      </c>
      <c r="I3264" s="159">
        <v>0</v>
      </c>
      <c r="J3264" s="158">
        <v>40</v>
      </c>
      <c r="K3264" s="157" t="s">
        <v>411</v>
      </c>
    </row>
    <row r="3265" spans="1:11" s="58" customFormat="1" ht="14.85" customHeight="1" x14ac:dyDescent="0.15">
      <c r="A3265" s="154">
        <v>110511</v>
      </c>
      <c r="B3265" s="155">
        <v>10511</v>
      </c>
      <c r="C3265" s="154">
        <v>50</v>
      </c>
      <c r="D3265" s="156" t="s">
        <v>383</v>
      </c>
      <c r="E3265" s="157" t="s">
        <v>417</v>
      </c>
      <c r="F3265" s="157" t="s">
        <v>418</v>
      </c>
      <c r="G3265" s="158">
        <v>-2.56</v>
      </c>
      <c r="H3265" s="159">
        <v>1</v>
      </c>
      <c r="I3265" s="159">
        <v>1</v>
      </c>
      <c r="J3265" s="158">
        <v>1.44</v>
      </c>
      <c r="K3265" s="157" t="s">
        <v>408</v>
      </c>
    </row>
    <row r="3266" spans="1:11" s="58" customFormat="1" ht="14.85" customHeight="1" x14ac:dyDescent="0.15">
      <c r="A3266" s="154">
        <v>110511</v>
      </c>
      <c r="B3266" s="155">
        <v>10511</v>
      </c>
      <c r="C3266" s="154">
        <v>50</v>
      </c>
      <c r="D3266" s="156" t="s">
        <v>383</v>
      </c>
      <c r="E3266" s="157" t="s">
        <v>417</v>
      </c>
      <c r="F3266" s="157" t="s">
        <v>407</v>
      </c>
      <c r="G3266" s="158">
        <v>-1.27091</v>
      </c>
      <c r="H3266" s="159">
        <v>0</v>
      </c>
      <c r="I3266" s="159">
        <v>0</v>
      </c>
      <c r="J3266" s="158">
        <v>0.94298999999999999</v>
      </c>
      <c r="K3266" s="157" t="s">
        <v>411</v>
      </c>
    </row>
    <row r="3267" spans="1:11" s="58" customFormat="1" ht="14.85" customHeight="1" x14ac:dyDescent="0.15">
      <c r="A3267" s="154">
        <v>110511</v>
      </c>
      <c r="B3267" s="155">
        <v>10511</v>
      </c>
      <c r="C3267" s="154">
        <v>50</v>
      </c>
      <c r="D3267" s="156" t="s">
        <v>383</v>
      </c>
      <c r="E3267" s="157" t="s">
        <v>417</v>
      </c>
      <c r="F3267" s="157" t="s">
        <v>407</v>
      </c>
      <c r="G3267" s="158">
        <v>2.2905000000000002</v>
      </c>
      <c r="H3267" s="159">
        <v>1</v>
      </c>
      <c r="I3267" s="159">
        <v>1</v>
      </c>
      <c r="J3267" s="158">
        <v>2.2905000000000002</v>
      </c>
      <c r="K3267" s="157" t="s">
        <v>408</v>
      </c>
    </row>
    <row r="3268" spans="1:11" s="58" customFormat="1" ht="14.85" customHeight="1" x14ac:dyDescent="0.15">
      <c r="A3268" s="154">
        <v>110511</v>
      </c>
      <c r="B3268" s="155">
        <v>10511</v>
      </c>
      <c r="C3268" s="154">
        <v>50</v>
      </c>
      <c r="D3268" s="156" t="s">
        <v>383</v>
      </c>
      <c r="E3268" s="157" t="s">
        <v>419</v>
      </c>
      <c r="F3268" s="157" t="s">
        <v>414</v>
      </c>
      <c r="G3268" s="158">
        <v>-36.158250000000002</v>
      </c>
      <c r="H3268" s="159">
        <v>-4</v>
      </c>
      <c r="I3268" s="159">
        <v>0</v>
      </c>
      <c r="J3268" s="158">
        <v>40.040889999999997</v>
      </c>
      <c r="K3268" s="157" t="s">
        <v>411</v>
      </c>
    </row>
    <row r="3269" spans="1:11" s="58" customFormat="1" ht="14.85" customHeight="1" x14ac:dyDescent="0.15">
      <c r="A3269" s="154">
        <v>110511</v>
      </c>
      <c r="B3269" s="155">
        <v>10511</v>
      </c>
      <c r="C3269" s="154">
        <v>50</v>
      </c>
      <c r="D3269" s="156" t="s">
        <v>383</v>
      </c>
      <c r="E3269" s="157" t="s">
        <v>419</v>
      </c>
      <c r="F3269" s="157" t="s">
        <v>414</v>
      </c>
      <c r="G3269" s="158">
        <v>-12.09976</v>
      </c>
      <c r="H3269" s="159">
        <v>-1</v>
      </c>
      <c r="I3269" s="159">
        <v>0</v>
      </c>
      <c r="J3269" s="158">
        <v>76.047759999999997</v>
      </c>
      <c r="K3269" s="157" t="s">
        <v>408</v>
      </c>
    </row>
    <row r="3270" spans="1:11" s="58" customFormat="1" ht="14.85" customHeight="1" x14ac:dyDescent="0.15">
      <c r="A3270" s="154">
        <v>110513</v>
      </c>
      <c r="B3270" s="155">
        <v>10513</v>
      </c>
      <c r="C3270" s="154">
        <v>50</v>
      </c>
      <c r="D3270" s="156" t="s">
        <v>383</v>
      </c>
      <c r="E3270" s="157" t="s">
        <v>412</v>
      </c>
      <c r="F3270" s="157" t="s">
        <v>407</v>
      </c>
      <c r="G3270" s="158">
        <v>-0.34827999999999998</v>
      </c>
      <c r="H3270" s="159">
        <v>-2</v>
      </c>
      <c r="I3270" s="159">
        <v>0</v>
      </c>
      <c r="J3270" s="158">
        <v>3.34</v>
      </c>
      <c r="K3270" s="157" t="s">
        <v>411</v>
      </c>
    </row>
    <row r="3271" spans="1:11" s="58" customFormat="1" ht="14.85" customHeight="1" x14ac:dyDescent="0.15">
      <c r="A3271" s="154">
        <v>110513</v>
      </c>
      <c r="B3271" s="155">
        <v>10513</v>
      </c>
      <c r="C3271" s="154">
        <v>50</v>
      </c>
      <c r="D3271" s="156" t="s">
        <v>383</v>
      </c>
      <c r="E3271" s="157" t="s">
        <v>412</v>
      </c>
      <c r="F3271" s="157" t="s">
        <v>407</v>
      </c>
      <c r="G3271" s="158">
        <v>-5.1040000000000001</v>
      </c>
      <c r="H3271" s="159">
        <v>0</v>
      </c>
      <c r="I3271" s="159">
        <v>0</v>
      </c>
      <c r="J3271" s="158">
        <v>8</v>
      </c>
      <c r="K3271" s="157" t="s">
        <v>408</v>
      </c>
    </row>
    <row r="3272" spans="1:11" s="58" customFormat="1" ht="14.85" customHeight="1" x14ac:dyDescent="0.15">
      <c r="A3272" s="154">
        <v>110513</v>
      </c>
      <c r="B3272" s="155">
        <v>10513</v>
      </c>
      <c r="C3272" s="154">
        <v>50</v>
      </c>
      <c r="D3272" s="156" t="s">
        <v>383</v>
      </c>
      <c r="E3272" s="157" t="s">
        <v>412</v>
      </c>
      <c r="F3272" s="157" t="s">
        <v>413</v>
      </c>
      <c r="G3272" s="158">
        <v>117.18692</v>
      </c>
      <c r="H3272" s="159">
        <v>3</v>
      </c>
      <c r="I3272" s="159">
        <v>4</v>
      </c>
      <c r="J3272" s="158">
        <v>146.18691999999999</v>
      </c>
      <c r="K3272" s="157" t="s">
        <v>408</v>
      </c>
    </row>
    <row r="3273" spans="1:11" s="58" customFormat="1" ht="14.85" customHeight="1" x14ac:dyDescent="0.15">
      <c r="A3273" s="154">
        <v>110513</v>
      </c>
      <c r="B3273" s="155">
        <v>10513</v>
      </c>
      <c r="C3273" s="154">
        <v>50</v>
      </c>
      <c r="D3273" s="156" t="s">
        <v>383</v>
      </c>
      <c r="E3273" s="157" t="s">
        <v>412</v>
      </c>
      <c r="F3273" s="157" t="s">
        <v>414</v>
      </c>
      <c r="G3273" s="158">
        <v>17.165849999999999</v>
      </c>
      <c r="H3273" s="159">
        <v>-2</v>
      </c>
      <c r="I3273" s="159">
        <v>2</v>
      </c>
      <c r="J3273" s="158">
        <v>190.28272999999999</v>
      </c>
      <c r="K3273" s="157" t="s">
        <v>411</v>
      </c>
    </row>
    <row r="3274" spans="1:11" s="58" customFormat="1" ht="14.85" customHeight="1" x14ac:dyDescent="0.15">
      <c r="A3274" s="154">
        <v>110513</v>
      </c>
      <c r="B3274" s="155">
        <v>10513</v>
      </c>
      <c r="C3274" s="154">
        <v>50</v>
      </c>
      <c r="D3274" s="156" t="s">
        <v>383</v>
      </c>
      <c r="E3274" s="157" t="s">
        <v>412</v>
      </c>
      <c r="F3274" s="157" t="s">
        <v>414</v>
      </c>
      <c r="G3274" s="158">
        <v>-42.879660000000001</v>
      </c>
      <c r="H3274" s="159">
        <v>-2</v>
      </c>
      <c r="I3274" s="159">
        <v>1</v>
      </c>
      <c r="J3274" s="158">
        <v>50.487969999999997</v>
      </c>
      <c r="K3274" s="157" t="s">
        <v>408</v>
      </c>
    </row>
    <row r="3275" spans="1:11" s="58" customFormat="1" ht="14.85" customHeight="1" x14ac:dyDescent="0.15">
      <c r="A3275" s="154">
        <v>110513</v>
      </c>
      <c r="B3275" s="155">
        <v>10513</v>
      </c>
      <c r="C3275" s="154">
        <v>50</v>
      </c>
      <c r="D3275" s="156" t="s">
        <v>383</v>
      </c>
      <c r="E3275" s="157" t="s">
        <v>412</v>
      </c>
      <c r="F3275" s="157" t="s">
        <v>415</v>
      </c>
      <c r="G3275" s="158">
        <v>-9.86</v>
      </c>
      <c r="H3275" s="159">
        <v>0</v>
      </c>
      <c r="I3275" s="159">
        <v>0</v>
      </c>
      <c r="J3275" s="158">
        <v>0.14000000000000001</v>
      </c>
      <c r="K3275" s="157" t="s">
        <v>411</v>
      </c>
    </row>
    <row r="3276" spans="1:11" s="58" customFormat="1" ht="14.85" customHeight="1" x14ac:dyDescent="0.15">
      <c r="A3276" s="154">
        <v>110513</v>
      </c>
      <c r="B3276" s="155">
        <v>10513</v>
      </c>
      <c r="C3276" s="154">
        <v>50</v>
      </c>
      <c r="D3276" s="156" t="s">
        <v>383</v>
      </c>
      <c r="E3276" s="157" t="s">
        <v>412</v>
      </c>
      <c r="F3276" s="157" t="s">
        <v>415</v>
      </c>
      <c r="G3276" s="158">
        <v>0.08</v>
      </c>
      <c r="H3276" s="159">
        <v>0</v>
      </c>
      <c r="I3276" s="159">
        <v>0</v>
      </c>
      <c r="J3276" s="158">
        <v>0.08</v>
      </c>
      <c r="K3276" s="157" t="s">
        <v>408</v>
      </c>
    </row>
    <row r="3277" spans="1:11" s="58" customFormat="1" ht="14.85" customHeight="1" x14ac:dyDescent="0.15">
      <c r="A3277" s="154">
        <v>110513</v>
      </c>
      <c r="B3277" s="155">
        <v>10513</v>
      </c>
      <c r="C3277" s="154">
        <v>50</v>
      </c>
      <c r="D3277" s="156" t="s">
        <v>383</v>
      </c>
      <c r="E3277" s="157" t="s">
        <v>412</v>
      </c>
      <c r="F3277" s="157" t="s">
        <v>416</v>
      </c>
      <c r="G3277" s="158">
        <v>-64.099100000000007</v>
      </c>
      <c r="H3277" s="159">
        <v>-1</v>
      </c>
      <c r="I3277" s="159">
        <v>0</v>
      </c>
      <c r="J3277" s="158">
        <v>2.6781899999999998</v>
      </c>
      <c r="K3277" s="157" t="s">
        <v>411</v>
      </c>
    </row>
    <row r="3278" spans="1:11" s="58" customFormat="1" ht="14.85" customHeight="1" x14ac:dyDescent="0.15">
      <c r="A3278" s="154">
        <v>110513</v>
      </c>
      <c r="B3278" s="155">
        <v>10513</v>
      </c>
      <c r="C3278" s="154">
        <v>50</v>
      </c>
      <c r="D3278" s="156" t="s">
        <v>383</v>
      </c>
      <c r="E3278" s="157" t="s">
        <v>412</v>
      </c>
      <c r="F3278" s="157" t="s">
        <v>416</v>
      </c>
      <c r="G3278" s="158">
        <v>-3.8349299999999999</v>
      </c>
      <c r="H3278" s="159">
        <v>-1</v>
      </c>
      <c r="I3278" s="159">
        <v>0</v>
      </c>
      <c r="J3278" s="158">
        <v>1.1622699999999999</v>
      </c>
      <c r="K3278" s="157" t="s">
        <v>408</v>
      </c>
    </row>
    <row r="3279" spans="1:11" s="58" customFormat="1" ht="14.85" customHeight="1" x14ac:dyDescent="0.15">
      <c r="A3279" s="154">
        <v>110513</v>
      </c>
      <c r="B3279" s="155">
        <v>10513</v>
      </c>
      <c r="C3279" s="154">
        <v>50</v>
      </c>
      <c r="D3279" s="156" t="s">
        <v>383</v>
      </c>
      <c r="E3279" s="157" t="s">
        <v>417</v>
      </c>
      <c r="F3279" s="157" t="s">
        <v>418</v>
      </c>
      <c r="G3279" s="158">
        <v>0.66</v>
      </c>
      <c r="H3279" s="159">
        <v>0</v>
      </c>
      <c r="I3279" s="159">
        <v>0</v>
      </c>
      <c r="J3279" s="158">
        <v>0.96</v>
      </c>
      <c r="K3279" s="157" t="s">
        <v>411</v>
      </c>
    </row>
    <row r="3280" spans="1:11" s="58" customFormat="1" ht="14.85" customHeight="1" x14ac:dyDescent="0.15">
      <c r="A3280" s="154">
        <v>110513</v>
      </c>
      <c r="B3280" s="155">
        <v>10513</v>
      </c>
      <c r="C3280" s="154">
        <v>50</v>
      </c>
      <c r="D3280" s="156" t="s">
        <v>383</v>
      </c>
      <c r="E3280" s="157" t="s">
        <v>417</v>
      </c>
      <c r="F3280" s="157" t="s">
        <v>418</v>
      </c>
      <c r="G3280" s="158">
        <v>12.66703</v>
      </c>
      <c r="H3280" s="159">
        <v>1</v>
      </c>
      <c r="I3280" s="159">
        <v>1</v>
      </c>
      <c r="J3280" s="158">
        <v>12.66703</v>
      </c>
      <c r="K3280" s="157" t="s">
        <v>408</v>
      </c>
    </row>
    <row r="3281" spans="1:11" s="58" customFormat="1" ht="14.85" customHeight="1" x14ac:dyDescent="0.15">
      <c r="A3281" s="154">
        <v>110513</v>
      </c>
      <c r="B3281" s="155">
        <v>10513</v>
      </c>
      <c r="C3281" s="154">
        <v>50</v>
      </c>
      <c r="D3281" s="156" t="s">
        <v>383</v>
      </c>
      <c r="E3281" s="157" t="s">
        <v>417</v>
      </c>
      <c r="F3281" s="157" t="s">
        <v>407</v>
      </c>
      <c r="G3281" s="158">
        <v>0.1676</v>
      </c>
      <c r="H3281" s="159">
        <v>0</v>
      </c>
      <c r="I3281" s="159">
        <v>0</v>
      </c>
      <c r="J3281" s="158">
        <v>0.32436999999999999</v>
      </c>
      <c r="K3281" s="157" t="s">
        <v>411</v>
      </c>
    </row>
    <row r="3282" spans="1:11" s="58" customFormat="1" ht="14.85" customHeight="1" x14ac:dyDescent="0.15">
      <c r="A3282" s="154">
        <v>110513</v>
      </c>
      <c r="B3282" s="155">
        <v>10513</v>
      </c>
      <c r="C3282" s="154">
        <v>50</v>
      </c>
      <c r="D3282" s="156" t="s">
        <v>383</v>
      </c>
      <c r="E3282" s="157" t="s">
        <v>417</v>
      </c>
      <c r="F3282" s="157" t="s">
        <v>407</v>
      </c>
      <c r="G3282" s="158">
        <v>-2.26735</v>
      </c>
      <c r="H3282" s="159">
        <v>0</v>
      </c>
      <c r="I3282" s="159">
        <v>0</v>
      </c>
      <c r="J3282" s="158">
        <v>2.2974100000000002</v>
      </c>
      <c r="K3282" s="157" t="s">
        <v>408</v>
      </c>
    </row>
    <row r="3283" spans="1:11" s="58" customFormat="1" ht="14.85" customHeight="1" x14ac:dyDescent="0.15">
      <c r="A3283" s="154">
        <v>110513</v>
      </c>
      <c r="B3283" s="155">
        <v>10513</v>
      </c>
      <c r="C3283" s="154">
        <v>50</v>
      </c>
      <c r="D3283" s="156" t="s">
        <v>383</v>
      </c>
      <c r="E3283" s="157" t="s">
        <v>419</v>
      </c>
      <c r="F3283" s="157" t="s">
        <v>414</v>
      </c>
      <c r="G3283" s="158">
        <v>57.648110000000003</v>
      </c>
      <c r="H3283" s="159">
        <v>0</v>
      </c>
      <c r="I3283" s="159">
        <v>1</v>
      </c>
      <c r="J3283" s="158">
        <v>201.91492</v>
      </c>
      <c r="K3283" s="157" t="s">
        <v>411</v>
      </c>
    </row>
    <row r="3284" spans="1:11" s="58" customFormat="1" ht="14.85" customHeight="1" x14ac:dyDescent="0.15">
      <c r="A3284" s="154">
        <v>110513</v>
      </c>
      <c r="B3284" s="155">
        <v>10513</v>
      </c>
      <c r="C3284" s="154">
        <v>50</v>
      </c>
      <c r="D3284" s="156" t="s">
        <v>383</v>
      </c>
      <c r="E3284" s="157" t="s">
        <v>419</v>
      </c>
      <c r="F3284" s="157" t="s">
        <v>414</v>
      </c>
      <c r="G3284" s="158">
        <v>27.478400000000001</v>
      </c>
      <c r="H3284" s="159">
        <v>0</v>
      </c>
      <c r="I3284" s="159">
        <v>0</v>
      </c>
      <c r="J3284" s="158">
        <v>107.64722999999999</v>
      </c>
      <c r="K3284" s="157" t="s">
        <v>408</v>
      </c>
    </row>
    <row r="3285" spans="1:11" s="58" customFormat="1" ht="14.85" customHeight="1" x14ac:dyDescent="0.15">
      <c r="A3285" s="154">
        <v>110520</v>
      </c>
      <c r="B3285" s="155">
        <v>10520</v>
      </c>
      <c r="C3285" s="154">
        <v>50</v>
      </c>
      <c r="D3285" s="156" t="s">
        <v>383</v>
      </c>
      <c r="E3285" s="157" t="s">
        <v>412</v>
      </c>
      <c r="F3285" s="157" t="s">
        <v>407</v>
      </c>
      <c r="G3285" s="158">
        <v>10.87834</v>
      </c>
      <c r="H3285" s="159">
        <v>0</v>
      </c>
      <c r="I3285" s="159">
        <v>1</v>
      </c>
      <c r="J3285" s="158">
        <v>18.49034</v>
      </c>
      <c r="K3285" s="157" t="s">
        <v>411</v>
      </c>
    </row>
    <row r="3286" spans="1:11" s="58" customFormat="1" ht="14.85" customHeight="1" x14ac:dyDescent="0.15">
      <c r="A3286" s="154">
        <v>110520</v>
      </c>
      <c r="B3286" s="155">
        <v>10520</v>
      </c>
      <c r="C3286" s="154">
        <v>50</v>
      </c>
      <c r="D3286" s="156" t="s">
        <v>383</v>
      </c>
      <c r="E3286" s="157" t="s">
        <v>412</v>
      </c>
      <c r="F3286" s="157" t="s">
        <v>407</v>
      </c>
      <c r="G3286" s="158">
        <v>-4.29528</v>
      </c>
      <c r="H3286" s="159">
        <v>-5</v>
      </c>
      <c r="I3286" s="159">
        <v>0</v>
      </c>
      <c r="J3286" s="158">
        <v>4.1752399999999996</v>
      </c>
      <c r="K3286" s="157" t="s">
        <v>408</v>
      </c>
    </row>
    <row r="3287" spans="1:11" s="58" customFormat="1" ht="14.85" customHeight="1" x14ac:dyDescent="0.15">
      <c r="A3287" s="154">
        <v>110520</v>
      </c>
      <c r="B3287" s="155">
        <v>10520</v>
      </c>
      <c r="C3287" s="154">
        <v>50</v>
      </c>
      <c r="D3287" s="156" t="s">
        <v>383</v>
      </c>
      <c r="E3287" s="157" t="s">
        <v>412</v>
      </c>
      <c r="F3287" s="157" t="s">
        <v>413</v>
      </c>
      <c r="G3287" s="158">
        <v>106.26521</v>
      </c>
      <c r="H3287" s="159">
        <v>-2</v>
      </c>
      <c r="I3287" s="159">
        <v>0</v>
      </c>
      <c r="J3287" s="158">
        <v>370.81047000000001</v>
      </c>
      <c r="K3287" s="157" t="s">
        <v>408</v>
      </c>
    </row>
    <row r="3288" spans="1:11" s="58" customFormat="1" ht="14.85" customHeight="1" x14ac:dyDescent="0.15">
      <c r="A3288" s="154">
        <v>110520</v>
      </c>
      <c r="B3288" s="155">
        <v>10520</v>
      </c>
      <c r="C3288" s="154">
        <v>50</v>
      </c>
      <c r="D3288" s="156" t="s">
        <v>383</v>
      </c>
      <c r="E3288" s="157" t="s">
        <v>412</v>
      </c>
      <c r="F3288" s="157" t="s">
        <v>414</v>
      </c>
      <c r="G3288" s="158">
        <v>125.22557</v>
      </c>
      <c r="H3288" s="159">
        <v>-4</v>
      </c>
      <c r="I3288" s="159">
        <v>1</v>
      </c>
      <c r="J3288" s="158">
        <v>219.57687000000001</v>
      </c>
      <c r="K3288" s="157" t="s">
        <v>411</v>
      </c>
    </row>
    <row r="3289" spans="1:11" s="58" customFormat="1" ht="14.85" customHeight="1" x14ac:dyDescent="0.15">
      <c r="A3289" s="154">
        <v>110520</v>
      </c>
      <c r="B3289" s="155">
        <v>10520</v>
      </c>
      <c r="C3289" s="154">
        <v>50</v>
      </c>
      <c r="D3289" s="156" t="s">
        <v>383</v>
      </c>
      <c r="E3289" s="157" t="s">
        <v>412</v>
      </c>
      <c r="F3289" s="157" t="s">
        <v>414</v>
      </c>
      <c r="G3289" s="158">
        <v>42.074539999999999</v>
      </c>
      <c r="H3289" s="159">
        <v>-2</v>
      </c>
      <c r="I3289" s="159">
        <v>1</v>
      </c>
      <c r="J3289" s="158">
        <v>152.58253999999999</v>
      </c>
      <c r="K3289" s="157" t="s">
        <v>408</v>
      </c>
    </row>
    <row r="3290" spans="1:11" s="58" customFormat="1" ht="14.85" customHeight="1" x14ac:dyDescent="0.15">
      <c r="A3290" s="154">
        <v>110520</v>
      </c>
      <c r="B3290" s="155">
        <v>10520</v>
      </c>
      <c r="C3290" s="154">
        <v>50</v>
      </c>
      <c r="D3290" s="156" t="s">
        <v>383</v>
      </c>
      <c r="E3290" s="157" t="s">
        <v>412</v>
      </c>
      <c r="F3290" s="157" t="s">
        <v>415</v>
      </c>
      <c r="G3290" s="158">
        <v>0.06</v>
      </c>
      <c r="H3290" s="159">
        <v>0</v>
      </c>
      <c r="I3290" s="159">
        <v>0</v>
      </c>
      <c r="J3290" s="158">
        <v>0.06</v>
      </c>
      <c r="K3290" s="157" t="s">
        <v>411</v>
      </c>
    </row>
    <row r="3291" spans="1:11" s="58" customFormat="1" ht="14.85" customHeight="1" x14ac:dyDescent="0.15">
      <c r="A3291" s="154">
        <v>110520</v>
      </c>
      <c r="B3291" s="155">
        <v>10520</v>
      </c>
      <c r="C3291" s="154">
        <v>50</v>
      </c>
      <c r="D3291" s="156" t="s">
        <v>383</v>
      </c>
      <c r="E3291" s="157" t="s">
        <v>412</v>
      </c>
      <c r="F3291" s="157" t="s">
        <v>415</v>
      </c>
      <c r="G3291" s="158">
        <v>61.88</v>
      </c>
      <c r="H3291" s="159">
        <v>0</v>
      </c>
      <c r="I3291" s="159">
        <v>0</v>
      </c>
      <c r="J3291" s="158">
        <v>62.02</v>
      </c>
      <c r="K3291" s="157" t="s">
        <v>408</v>
      </c>
    </row>
    <row r="3292" spans="1:11" s="58" customFormat="1" ht="14.85" customHeight="1" x14ac:dyDescent="0.15">
      <c r="A3292" s="154">
        <v>110520</v>
      </c>
      <c r="B3292" s="155">
        <v>10520</v>
      </c>
      <c r="C3292" s="154">
        <v>50</v>
      </c>
      <c r="D3292" s="156" t="s">
        <v>383</v>
      </c>
      <c r="E3292" s="157" t="s">
        <v>412</v>
      </c>
      <c r="F3292" s="157" t="s">
        <v>416</v>
      </c>
      <c r="G3292" s="158">
        <v>32.666589999999999</v>
      </c>
      <c r="H3292" s="159">
        <v>-4</v>
      </c>
      <c r="I3292" s="159">
        <v>0</v>
      </c>
      <c r="J3292" s="158">
        <v>47.455109999999998</v>
      </c>
      <c r="K3292" s="157" t="s">
        <v>411</v>
      </c>
    </row>
    <row r="3293" spans="1:11" s="58" customFormat="1" ht="14.85" customHeight="1" x14ac:dyDescent="0.15">
      <c r="A3293" s="154">
        <v>110520</v>
      </c>
      <c r="B3293" s="155">
        <v>10520</v>
      </c>
      <c r="C3293" s="154">
        <v>50</v>
      </c>
      <c r="D3293" s="156" t="s">
        <v>383</v>
      </c>
      <c r="E3293" s="157" t="s">
        <v>412</v>
      </c>
      <c r="F3293" s="157" t="s">
        <v>416</v>
      </c>
      <c r="G3293" s="158">
        <v>-0.18844</v>
      </c>
      <c r="H3293" s="159">
        <v>-1</v>
      </c>
      <c r="I3293" s="159">
        <v>0</v>
      </c>
      <c r="J3293" s="158">
        <v>1.3955900000000001</v>
      </c>
      <c r="K3293" s="157" t="s">
        <v>408</v>
      </c>
    </row>
    <row r="3294" spans="1:11" s="58" customFormat="1" ht="14.85" customHeight="1" x14ac:dyDescent="0.15">
      <c r="A3294" s="154">
        <v>110520</v>
      </c>
      <c r="B3294" s="155">
        <v>10520</v>
      </c>
      <c r="C3294" s="154">
        <v>50</v>
      </c>
      <c r="D3294" s="156" t="s">
        <v>383</v>
      </c>
      <c r="E3294" s="157" t="s">
        <v>417</v>
      </c>
      <c r="F3294" s="157" t="s">
        <v>418</v>
      </c>
      <c r="G3294" s="158">
        <v>-22.443760000000001</v>
      </c>
      <c r="H3294" s="159">
        <v>-1</v>
      </c>
      <c r="I3294" s="159">
        <v>0</v>
      </c>
      <c r="J3294" s="158">
        <v>19.857199999999999</v>
      </c>
      <c r="K3294" s="157" t="s">
        <v>411</v>
      </c>
    </row>
    <row r="3295" spans="1:11" s="58" customFormat="1" ht="14.85" customHeight="1" x14ac:dyDescent="0.15">
      <c r="A3295" s="154">
        <v>110520</v>
      </c>
      <c r="B3295" s="155">
        <v>10520</v>
      </c>
      <c r="C3295" s="154">
        <v>50</v>
      </c>
      <c r="D3295" s="156" t="s">
        <v>383</v>
      </c>
      <c r="E3295" s="157" t="s">
        <v>417</v>
      </c>
      <c r="F3295" s="157" t="s">
        <v>418</v>
      </c>
      <c r="G3295" s="158">
        <v>-13.64</v>
      </c>
      <c r="H3295" s="159">
        <v>0</v>
      </c>
      <c r="I3295" s="159">
        <v>0</v>
      </c>
      <c r="J3295" s="158">
        <v>3.36</v>
      </c>
      <c r="K3295" s="157" t="s">
        <v>408</v>
      </c>
    </row>
    <row r="3296" spans="1:11" s="58" customFormat="1" ht="14.85" customHeight="1" x14ac:dyDescent="0.15">
      <c r="A3296" s="154">
        <v>110520</v>
      </c>
      <c r="B3296" s="155">
        <v>10520</v>
      </c>
      <c r="C3296" s="154">
        <v>50</v>
      </c>
      <c r="D3296" s="156" t="s">
        <v>383</v>
      </c>
      <c r="E3296" s="157" t="s">
        <v>417</v>
      </c>
      <c r="F3296" s="157" t="s">
        <v>407</v>
      </c>
      <c r="G3296" s="158">
        <v>-0.46706999999999999</v>
      </c>
      <c r="H3296" s="159">
        <v>0</v>
      </c>
      <c r="I3296" s="159">
        <v>0</v>
      </c>
      <c r="J3296" s="158">
        <v>12.58977</v>
      </c>
      <c r="K3296" s="157" t="s">
        <v>411</v>
      </c>
    </row>
    <row r="3297" spans="1:11" s="58" customFormat="1" ht="14.85" customHeight="1" x14ac:dyDescent="0.15">
      <c r="A3297" s="154">
        <v>110520</v>
      </c>
      <c r="B3297" s="155">
        <v>10520</v>
      </c>
      <c r="C3297" s="154">
        <v>50</v>
      </c>
      <c r="D3297" s="156" t="s">
        <v>383</v>
      </c>
      <c r="E3297" s="157" t="s">
        <v>417</v>
      </c>
      <c r="F3297" s="157" t="s">
        <v>407</v>
      </c>
      <c r="G3297" s="158">
        <v>-0.93006</v>
      </c>
      <c r="H3297" s="159">
        <v>-1</v>
      </c>
      <c r="I3297" s="159">
        <v>0</v>
      </c>
      <c r="J3297" s="158">
        <v>0.48932999999999999</v>
      </c>
      <c r="K3297" s="157" t="s">
        <v>408</v>
      </c>
    </row>
    <row r="3298" spans="1:11" s="58" customFormat="1" ht="14.85" customHeight="1" x14ac:dyDescent="0.15">
      <c r="A3298" s="154">
        <v>110520</v>
      </c>
      <c r="B3298" s="155">
        <v>10520</v>
      </c>
      <c r="C3298" s="154">
        <v>50</v>
      </c>
      <c r="D3298" s="156" t="s">
        <v>383</v>
      </c>
      <c r="E3298" s="157" t="s">
        <v>419</v>
      </c>
      <c r="F3298" s="157" t="s">
        <v>414</v>
      </c>
      <c r="G3298" s="158">
        <v>6.0796999999999999</v>
      </c>
      <c r="H3298" s="159">
        <v>-5</v>
      </c>
      <c r="I3298" s="159">
        <v>0</v>
      </c>
      <c r="J3298" s="158">
        <v>189.07606999999999</v>
      </c>
      <c r="K3298" s="157" t="s">
        <v>411</v>
      </c>
    </row>
    <row r="3299" spans="1:11" s="58" customFormat="1" ht="14.85" customHeight="1" x14ac:dyDescent="0.15">
      <c r="A3299" s="154">
        <v>110520</v>
      </c>
      <c r="B3299" s="155">
        <v>10520</v>
      </c>
      <c r="C3299" s="154">
        <v>50</v>
      </c>
      <c r="D3299" s="156" t="s">
        <v>383</v>
      </c>
      <c r="E3299" s="157" t="s">
        <v>419</v>
      </c>
      <c r="F3299" s="157" t="s">
        <v>414</v>
      </c>
      <c r="G3299" s="158">
        <v>32.106110000000001</v>
      </c>
      <c r="H3299" s="159">
        <v>-1</v>
      </c>
      <c r="I3299" s="159">
        <v>0</v>
      </c>
      <c r="J3299" s="158">
        <v>86.601339999999993</v>
      </c>
      <c r="K3299" s="157" t="s">
        <v>408</v>
      </c>
    </row>
    <row r="3300" spans="1:11" s="58" customFormat="1" ht="14.85" customHeight="1" x14ac:dyDescent="0.15">
      <c r="A3300" s="154">
        <v>110522</v>
      </c>
      <c r="B3300" s="155">
        <v>10522</v>
      </c>
      <c r="C3300" s="154">
        <v>50</v>
      </c>
      <c r="D3300" s="156" t="s">
        <v>383</v>
      </c>
      <c r="E3300" s="157" t="s">
        <v>412</v>
      </c>
      <c r="F3300" s="157" t="s">
        <v>407</v>
      </c>
      <c r="G3300" s="158">
        <v>-0.52286999999999995</v>
      </c>
      <c r="H3300" s="159">
        <v>-3</v>
      </c>
      <c r="I3300" s="159">
        <v>0</v>
      </c>
      <c r="J3300" s="158">
        <v>2.4369999999999999E-2</v>
      </c>
      <c r="K3300" s="157" t="s">
        <v>411</v>
      </c>
    </row>
    <row r="3301" spans="1:11" s="58" customFormat="1" ht="14.85" customHeight="1" x14ac:dyDescent="0.15">
      <c r="A3301" s="154">
        <v>110522</v>
      </c>
      <c r="B3301" s="155">
        <v>10522</v>
      </c>
      <c r="C3301" s="154">
        <v>50</v>
      </c>
      <c r="D3301" s="156" t="s">
        <v>383</v>
      </c>
      <c r="E3301" s="157" t="s">
        <v>412</v>
      </c>
      <c r="F3301" s="157" t="s">
        <v>407</v>
      </c>
      <c r="G3301" s="158">
        <v>-7.0478100000000001</v>
      </c>
      <c r="H3301" s="159">
        <v>1</v>
      </c>
      <c r="I3301" s="159">
        <v>1</v>
      </c>
      <c r="J3301" s="158">
        <v>1.68201</v>
      </c>
      <c r="K3301" s="157" t="s">
        <v>408</v>
      </c>
    </row>
    <row r="3302" spans="1:11" s="58" customFormat="1" ht="14.85" customHeight="1" x14ac:dyDescent="0.15">
      <c r="A3302" s="154">
        <v>110522</v>
      </c>
      <c r="B3302" s="155">
        <v>10522</v>
      </c>
      <c r="C3302" s="154">
        <v>50</v>
      </c>
      <c r="D3302" s="156" t="s">
        <v>383</v>
      </c>
      <c r="E3302" s="157" t="s">
        <v>412</v>
      </c>
      <c r="F3302" s="157" t="s">
        <v>413</v>
      </c>
      <c r="G3302" s="158">
        <v>10.52375</v>
      </c>
      <c r="H3302" s="159">
        <v>0</v>
      </c>
      <c r="I3302" s="159">
        <v>0</v>
      </c>
      <c r="J3302" s="158">
        <v>22.987749999999998</v>
      </c>
      <c r="K3302" s="157" t="s">
        <v>408</v>
      </c>
    </row>
    <row r="3303" spans="1:11" s="58" customFormat="1" ht="14.85" customHeight="1" x14ac:dyDescent="0.15">
      <c r="A3303" s="154">
        <v>110522</v>
      </c>
      <c r="B3303" s="155">
        <v>10522</v>
      </c>
      <c r="C3303" s="154">
        <v>50</v>
      </c>
      <c r="D3303" s="156" t="s">
        <v>383</v>
      </c>
      <c r="E3303" s="157" t="s">
        <v>412</v>
      </c>
      <c r="F3303" s="157" t="s">
        <v>414</v>
      </c>
      <c r="G3303" s="158">
        <v>-6.7528100000000002</v>
      </c>
      <c r="H3303" s="159">
        <v>0</v>
      </c>
      <c r="I3303" s="159">
        <v>1</v>
      </c>
      <c r="J3303" s="158">
        <v>9.3086800000000007</v>
      </c>
      <c r="K3303" s="157" t="s">
        <v>411</v>
      </c>
    </row>
    <row r="3304" spans="1:11" s="58" customFormat="1" ht="14.85" customHeight="1" x14ac:dyDescent="0.15">
      <c r="A3304" s="154">
        <v>110522</v>
      </c>
      <c r="B3304" s="155">
        <v>10522</v>
      </c>
      <c r="C3304" s="154">
        <v>50</v>
      </c>
      <c r="D3304" s="156" t="s">
        <v>383</v>
      </c>
      <c r="E3304" s="157" t="s">
        <v>412</v>
      </c>
      <c r="F3304" s="157" t="s">
        <v>414</v>
      </c>
      <c r="G3304" s="158">
        <v>2.4433699999999998</v>
      </c>
      <c r="H3304" s="159">
        <v>-1</v>
      </c>
      <c r="I3304" s="159">
        <v>1</v>
      </c>
      <c r="J3304" s="158">
        <v>14.27271</v>
      </c>
      <c r="K3304" s="157" t="s">
        <v>408</v>
      </c>
    </row>
    <row r="3305" spans="1:11" s="58" customFormat="1" ht="14.85" customHeight="1" x14ac:dyDescent="0.15">
      <c r="A3305" s="154">
        <v>110522</v>
      </c>
      <c r="B3305" s="155">
        <v>10522</v>
      </c>
      <c r="C3305" s="154">
        <v>50</v>
      </c>
      <c r="D3305" s="156" t="s">
        <v>383</v>
      </c>
      <c r="E3305" s="157" t="s">
        <v>412</v>
      </c>
      <c r="F3305" s="157" t="s">
        <v>415</v>
      </c>
      <c r="G3305" s="158">
        <v>-1.3</v>
      </c>
      <c r="H3305" s="159">
        <v>0</v>
      </c>
      <c r="I3305" s="159">
        <v>0</v>
      </c>
      <c r="J3305" s="158">
        <v>0.57999999999999996</v>
      </c>
      <c r="K3305" s="157" t="s">
        <v>411</v>
      </c>
    </row>
    <row r="3306" spans="1:11" s="58" customFormat="1" ht="14.85" customHeight="1" x14ac:dyDescent="0.15">
      <c r="A3306" s="154">
        <v>110522</v>
      </c>
      <c r="B3306" s="155">
        <v>10522</v>
      </c>
      <c r="C3306" s="154">
        <v>50</v>
      </c>
      <c r="D3306" s="156" t="s">
        <v>383</v>
      </c>
      <c r="E3306" s="157" t="s">
        <v>412</v>
      </c>
      <c r="F3306" s="157" t="s">
        <v>415</v>
      </c>
      <c r="G3306" s="158">
        <v>4.96</v>
      </c>
      <c r="H3306" s="159">
        <v>0</v>
      </c>
      <c r="I3306" s="159">
        <v>0</v>
      </c>
      <c r="J3306" s="158">
        <v>6.16</v>
      </c>
      <c r="K3306" s="157" t="s">
        <v>408</v>
      </c>
    </row>
    <row r="3307" spans="1:11" s="58" customFormat="1" ht="14.85" customHeight="1" x14ac:dyDescent="0.15">
      <c r="A3307" s="154">
        <v>110522</v>
      </c>
      <c r="B3307" s="155">
        <v>10522</v>
      </c>
      <c r="C3307" s="154">
        <v>50</v>
      </c>
      <c r="D3307" s="156" t="s">
        <v>383</v>
      </c>
      <c r="E3307" s="157" t="s">
        <v>412</v>
      </c>
      <c r="F3307" s="157" t="s">
        <v>416</v>
      </c>
      <c r="G3307" s="158">
        <v>-70.642420000000001</v>
      </c>
      <c r="H3307" s="159">
        <v>-4</v>
      </c>
      <c r="I3307" s="159">
        <v>0</v>
      </c>
      <c r="J3307" s="158">
        <v>9.4365000000000006</v>
      </c>
      <c r="K3307" s="157" t="s">
        <v>411</v>
      </c>
    </row>
    <row r="3308" spans="1:11" s="58" customFormat="1" ht="14.85" customHeight="1" x14ac:dyDescent="0.15">
      <c r="A3308" s="154">
        <v>110522</v>
      </c>
      <c r="B3308" s="155">
        <v>10522</v>
      </c>
      <c r="C3308" s="154">
        <v>50</v>
      </c>
      <c r="D3308" s="156" t="s">
        <v>383</v>
      </c>
      <c r="E3308" s="157" t="s">
        <v>412</v>
      </c>
      <c r="F3308" s="157" t="s">
        <v>416</v>
      </c>
      <c r="G3308" s="158">
        <v>-2.23753</v>
      </c>
      <c r="H3308" s="159">
        <v>-2</v>
      </c>
      <c r="I3308" s="159">
        <v>0</v>
      </c>
      <c r="J3308" s="158">
        <v>9.4458800000000007</v>
      </c>
      <c r="K3308" s="157" t="s">
        <v>408</v>
      </c>
    </row>
    <row r="3309" spans="1:11" s="58" customFormat="1" ht="14.85" customHeight="1" x14ac:dyDescent="0.15">
      <c r="A3309" s="154">
        <v>110522</v>
      </c>
      <c r="B3309" s="155">
        <v>10522</v>
      </c>
      <c r="C3309" s="154">
        <v>50</v>
      </c>
      <c r="D3309" s="156" t="s">
        <v>383</v>
      </c>
      <c r="E3309" s="157" t="s">
        <v>417</v>
      </c>
      <c r="F3309" s="157" t="s">
        <v>418</v>
      </c>
      <c r="G3309" s="158">
        <v>-2.5858500000000002</v>
      </c>
      <c r="H3309" s="159">
        <v>0</v>
      </c>
      <c r="I3309" s="159">
        <v>0</v>
      </c>
      <c r="J3309" s="158">
        <v>2.76</v>
      </c>
      <c r="K3309" s="157" t="s">
        <v>411</v>
      </c>
    </row>
    <row r="3310" spans="1:11" s="58" customFormat="1" ht="14.85" customHeight="1" x14ac:dyDescent="0.15">
      <c r="A3310" s="154">
        <v>110522</v>
      </c>
      <c r="B3310" s="155">
        <v>10522</v>
      </c>
      <c r="C3310" s="154">
        <v>50</v>
      </c>
      <c r="D3310" s="156" t="s">
        <v>383</v>
      </c>
      <c r="E3310" s="157" t="s">
        <v>417</v>
      </c>
      <c r="F3310" s="157" t="s">
        <v>418</v>
      </c>
      <c r="G3310" s="158">
        <v>2.52</v>
      </c>
      <c r="H3310" s="159">
        <v>0</v>
      </c>
      <c r="I3310" s="159">
        <v>0</v>
      </c>
      <c r="J3310" s="158">
        <v>2.52</v>
      </c>
      <c r="K3310" s="157" t="s">
        <v>408</v>
      </c>
    </row>
    <row r="3311" spans="1:11" s="58" customFormat="1" ht="14.85" customHeight="1" x14ac:dyDescent="0.15">
      <c r="A3311" s="154">
        <v>110522</v>
      </c>
      <c r="B3311" s="155">
        <v>10522</v>
      </c>
      <c r="C3311" s="154">
        <v>50</v>
      </c>
      <c r="D3311" s="156" t="s">
        <v>383</v>
      </c>
      <c r="E3311" s="157" t="s">
        <v>417</v>
      </c>
      <c r="F3311" s="157" t="s">
        <v>407</v>
      </c>
      <c r="G3311" s="158">
        <v>-1.461E-2</v>
      </c>
      <c r="H3311" s="159">
        <v>-3</v>
      </c>
      <c r="I3311" s="159">
        <v>0</v>
      </c>
      <c r="J3311" s="158">
        <v>1.9232</v>
      </c>
      <c r="K3311" s="157" t="s">
        <v>411</v>
      </c>
    </row>
    <row r="3312" spans="1:11" s="58" customFormat="1" ht="14.85" customHeight="1" x14ac:dyDescent="0.15">
      <c r="A3312" s="154">
        <v>110522</v>
      </c>
      <c r="B3312" s="155">
        <v>10522</v>
      </c>
      <c r="C3312" s="154">
        <v>50</v>
      </c>
      <c r="D3312" s="156" t="s">
        <v>383</v>
      </c>
      <c r="E3312" s="157" t="s">
        <v>417</v>
      </c>
      <c r="F3312" s="157" t="s">
        <v>407</v>
      </c>
      <c r="G3312" s="158">
        <v>-1.1236999999999999</v>
      </c>
      <c r="H3312" s="159">
        <v>-2</v>
      </c>
      <c r="I3312" s="159">
        <v>0</v>
      </c>
      <c r="J3312" s="158">
        <v>4.4599500000000001</v>
      </c>
      <c r="K3312" s="157" t="s">
        <v>408</v>
      </c>
    </row>
    <row r="3313" spans="1:11" s="58" customFormat="1" ht="14.85" customHeight="1" x14ac:dyDescent="0.15">
      <c r="A3313" s="154">
        <v>110522</v>
      </c>
      <c r="B3313" s="155">
        <v>10522</v>
      </c>
      <c r="C3313" s="154">
        <v>50</v>
      </c>
      <c r="D3313" s="156" t="s">
        <v>383</v>
      </c>
      <c r="E3313" s="157" t="s">
        <v>419</v>
      </c>
      <c r="F3313" s="157" t="s">
        <v>414</v>
      </c>
      <c r="G3313" s="158">
        <v>-9.7028099999999995</v>
      </c>
      <c r="H3313" s="159">
        <v>-1</v>
      </c>
      <c r="I3313" s="159">
        <v>1</v>
      </c>
      <c r="J3313" s="158">
        <v>86.928179999999998</v>
      </c>
      <c r="K3313" s="157" t="s">
        <v>411</v>
      </c>
    </row>
    <row r="3314" spans="1:11" s="58" customFormat="1" ht="14.85" customHeight="1" x14ac:dyDescent="0.15">
      <c r="A3314" s="154">
        <v>110522</v>
      </c>
      <c r="B3314" s="155">
        <v>10522</v>
      </c>
      <c r="C3314" s="154">
        <v>50</v>
      </c>
      <c r="D3314" s="156" t="s">
        <v>383</v>
      </c>
      <c r="E3314" s="157" t="s">
        <v>419</v>
      </c>
      <c r="F3314" s="157" t="s">
        <v>414</v>
      </c>
      <c r="G3314" s="158">
        <v>19.45271</v>
      </c>
      <c r="H3314" s="159">
        <v>-2</v>
      </c>
      <c r="I3314" s="159">
        <v>0</v>
      </c>
      <c r="J3314" s="158">
        <v>133.58919</v>
      </c>
      <c r="K3314" s="157" t="s">
        <v>408</v>
      </c>
    </row>
    <row r="3315" spans="1:11" s="58" customFormat="1" ht="14.85" customHeight="1" x14ac:dyDescent="0.15">
      <c r="A3315" s="154">
        <v>110523</v>
      </c>
      <c r="B3315" s="155">
        <v>10523</v>
      </c>
      <c r="C3315" s="154">
        <v>50</v>
      </c>
      <c r="D3315" s="156" t="s">
        <v>383</v>
      </c>
      <c r="E3315" s="157" t="s">
        <v>412</v>
      </c>
      <c r="F3315" s="157" t="s">
        <v>407</v>
      </c>
      <c r="G3315" s="158">
        <v>0.40582000000000001</v>
      </c>
      <c r="H3315" s="159">
        <v>2</v>
      </c>
      <c r="I3315" s="159">
        <v>3</v>
      </c>
      <c r="J3315" s="158">
        <v>1.23064</v>
      </c>
      <c r="K3315" s="157" t="s">
        <v>411</v>
      </c>
    </row>
    <row r="3316" spans="1:11" s="58" customFormat="1" ht="14.85" customHeight="1" x14ac:dyDescent="0.15">
      <c r="A3316" s="154">
        <v>110523</v>
      </c>
      <c r="B3316" s="155">
        <v>10523</v>
      </c>
      <c r="C3316" s="154">
        <v>50</v>
      </c>
      <c r="D3316" s="156" t="s">
        <v>383</v>
      </c>
      <c r="E3316" s="157" t="s">
        <v>412</v>
      </c>
      <c r="F3316" s="157" t="s">
        <v>407</v>
      </c>
      <c r="G3316" s="158">
        <v>-88.245149999999995</v>
      </c>
      <c r="H3316" s="159">
        <v>0</v>
      </c>
      <c r="I3316" s="159">
        <v>1</v>
      </c>
      <c r="J3316" s="158">
        <v>1.6007800000000001</v>
      </c>
      <c r="K3316" s="157" t="s">
        <v>408</v>
      </c>
    </row>
    <row r="3317" spans="1:11" s="58" customFormat="1" ht="14.85" customHeight="1" x14ac:dyDescent="0.15">
      <c r="A3317" s="154">
        <v>110523</v>
      </c>
      <c r="B3317" s="155">
        <v>10523</v>
      </c>
      <c r="C3317" s="154">
        <v>50</v>
      </c>
      <c r="D3317" s="156" t="s">
        <v>383</v>
      </c>
      <c r="E3317" s="157" t="s">
        <v>412</v>
      </c>
      <c r="F3317" s="157" t="s">
        <v>413</v>
      </c>
      <c r="G3317" s="158">
        <v>249.88189</v>
      </c>
      <c r="H3317" s="159">
        <v>0</v>
      </c>
      <c r="I3317" s="159">
        <v>1</v>
      </c>
      <c r="J3317" s="158">
        <v>251.46561</v>
      </c>
      <c r="K3317" s="157" t="s">
        <v>408</v>
      </c>
    </row>
    <row r="3318" spans="1:11" s="58" customFormat="1" ht="14.85" customHeight="1" x14ac:dyDescent="0.15">
      <c r="A3318" s="154">
        <v>110523</v>
      </c>
      <c r="B3318" s="155">
        <v>10523</v>
      </c>
      <c r="C3318" s="154">
        <v>50</v>
      </c>
      <c r="D3318" s="156" t="s">
        <v>383</v>
      </c>
      <c r="E3318" s="157" t="s">
        <v>412</v>
      </c>
      <c r="F3318" s="157" t="s">
        <v>414</v>
      </c>
      <c r="G3318" s="158">
        <v>23.383659999999999</v>
      </c>
      <c r="H3318" s="159">
        <v>-1</v>
      </c>
      <c r="I3318" s="159">
        <v>1</v>
      </c>
      <c r="J3318" s="158">
        <v>217.17854</v>
      </c>
      <c r="K3318" s="157" t="s">
        <v>411</v>
      </c>
    </row>
    <row r="3319" spans="1:11" s="58" customFormat="1" ht="14.85" customHeight="1" x14ac:dyDescent="0.15">
      <c r="A3319" s="154">
        <v>110523</v>
      </c>
      <c r="B3319" s="155">
        <v>10523</v>
      </c>
      <c r="C3319" s="154">
        <v>50</v>
      </c>
      <c r="D3319" s="156" t="s">
        <v>383</v>
      </c>
      <c r="E3319" s="157" t="s">
        <v>412</v>
      </c>
      <c r="F3319" s="157" t="s">
        <v>414</v>
      </c>
      <c r="G3319" s="158">
        <v>-25.869209999999999</v>
      </c>
      <c r="H3319" s="159">
        <v>-2</v>
      </c>
      <c r="I3319" s="159">
        <v>0</v>
      </c>
      <c r="J3319" s="158">
        <v>96.257409999999993</v>
      </c>
      <c r="K3319" s="157" t="s">
        <v>408</v>
      </c>
    </row>
    <row r="3320" spans="1:11" s="58" customFormat="1" ht="14.85" customHeight="1" x14ac:dyDescent="0.15">
      <c r="A3320" s="154">
        <v>110523</v>
      </c>
      <c r="B3320" s="155">
        <v>10523</v>
      </c>
      <c r="C3320" s="154">
        <v>50</v>
      </c>
      <c r="D3320" s="156" t="s">
        <v>383</v>
      </c>
      <c r="E3320" s="157" t="s">
        <v>412</v>
      </c>
      <c r="F3320" s="157" t="s">
        <v>415</v>
      </c>
      <c r="G3320" s="158">
        <v>5.3</v>
      </c>
      <c r="H3320" s="159">
        <v>0</v>
      </c>
      <c r="I3320" s="159">
        <v>0</v>
      </c>
      <c r="J3320" s="158">
        <v>5.3</v>
      </c>
      <c r="K3320" s="157" t="s">
        <v>411</v>
      </c>
    </row>
    <row r="3321" spans="1:11" s="58" customFormat="1" ht="14.85" customHeight="1" x14ac:dyDescent="0.15">
      <c r="A3321" s="154">
        <v>110523</v>
      </c>
      <c r="B3321" s="155">
        <v>10523</v>
      </c>
      <c r="C3321" s="154">
        <v>50</v>
      </c>
      <c r="D3321" s="156" t="s">
        <v>383</v>
      </c>
      <c r="E3321" s="157" t="s">
        <v>412</v>
      </c>
      <c r="F3321" s="157" t="s">
        <v>415</v>
      </c>
      <c r="G3321" s="158">
        <v>21.98</v>
      </c>
      <c r="H3321" s="159">
        <v>0</v>
      </c>
      <c r="I3321" s="159">
        <v>0</v>
      </c>
      <c r="J3321" s="158">
        <v>22.06</v>
      </c>
      <c r="K3321" s="157" t="s">
        <v>408</v>
      </c>
    </row>
    <row r="3322" spans="1:11" s="58" customFormat="1" ht="14.85" customHeight="1" x14ac:dyDescent="0.15">
      <c r="A3322" s="154">
        <v>110523</v>
      </c>
      <c r="B3322" s="155">
        <v>10523</v>
      </c>
      <c r="C3322" s="154">
        <v>50</v>
      </c>
      <c r="D3322" s="156" t="s">
        <v>383</v>
      </c>
      <c r="E3322" s="157" t="s">
        <v>412</v>
      </c>
      <c r="F3322" s="157" t="s">
        <v>416</v>
      </c>
      <c r="G3322" s="158">
        <v>-14.46903</v>
      </c>
      <c r="H3322" s="159">
        <v>-2</v>
      </c>
      <c r="I3322" s="159">
        <v>0</v>
      </c>
      <c r="J3322" s="158">
        <v>6.5267999999999997</v>
      </c>
      <c r="K3322" s="157" t="s">
        <v>411</v>
      </c>
    </row>
    <row r="3323" spans="1:11" s="58" customFormat="1" ht="14.85" customHeight="1" x14ac:dyDescent="0.15">
      <c r="A3323" s="154">
        <v>110523</v>
      </c>
      <c r="B3323" s="155">
        <v>10523</v>
      </c>
      <c r="C3323" s="154">
        <v>50</v>
      </c>
      <c r="D3323" s="156" t="s">
        <v>383</v>
      </c>
      <c r="E3323" s="157" t="s">
        <v>412</v>
      </c>
      <c r="F3323" s="157" t="s">
        <v>416</v>
      </c>
      <c r="G3323" s="158">
        <v>-0.42487999999999998</v>
      </c>
      <c r="H3323" s="159">
        <v>-1</v>
      </c>
      <c r="I3323" s="159">
        <v>0</v>
      </c>
      <c r="J3323" s="158">
        <v>2.00305</v>
      </c>
      <c r="K3323" s="157" t="s">
        <v>408</v>
      </c>
    </row>
    <row r="3324" spans="1:11" s="58" customFormat="1" ht="14.85" customHeight="1" x14ac:dyDescent="0.15">
      <c r="A3324" s="154">
        <v>110523</v>
      </c>
      <c r="B3324" s="155">
        <v>10523</v>
      </c>
      <c r="C3324" s="154">
        <v>50</v>
      </c>
      <c r="D3324" s="156" t="s">
        <v>383</v>
      </c>
      <c r="E3324" s="157" t="s">
        <v>417</v>
      </c>
      <c r="F3324" s="157" t="s">
        <v>418</v>
      </c>
      <c r="G3324" s="158">
        <v>3.84</v>
      </c>
      <c r="H3324" s="159">
        <v>0</v>
      </c>
      <c r="I3324" s="159">
        <v>0</v>
      </c>
      <c r="J3324" s="158">
        <v>3.84</v>
      </c>
      <c r="K3324" s="157" t="s">
        <v>411</v>
      </c>
    </row>
    <row r="3325" spans="1:11" s="58" customFormat="1" ht="14.85" customHeight="1" x14ac:dyDescent="0.15">
      <c r="A3325" s="154">
        <v>110523</v>
      </c>
      <c r="B3325" s="155">
        <v>10523</v>
      </c>
      <c r="C3325" s="154">
        <v>50</v>
      </c>
      <c r="D3325" s="156" t="s">
        <v>383</v>
      </c>
      <c r="E3325" s="157" t="s">
        <v>417</v>
      </c>
      <c r="F3325" s="157" t="s">
        <v>418</v>
      </c>
      <c r="G3325" s="158">
        <v>20.92</v>
      </c>
      <c r="H3325" s="159">
        <v>1</v>
      </c>
      <c r="I3325" s="159">
        <v>1</v>
      </c>
      <c r="J3325" s="158">
        <v>20.92</v>
      </c>
      <c r="K3325" s="157" t="s">
        <v>408</v>
      </c>
    </row>
    <row r="3326" spans="1:11" s="58" customFormat="1" ht="14.85" customHeight="1" x14ac:dyDescent="0.15">
      <c r="A3326" s="154">
        <v>110523</v>
      </c>
      <c r="B3326" s="155">
        <v>10523</v>
      </c>
      <c r="C3326" s="154">
        <v>50</v>
      </c>
      <c r="D3326" s="156" t="s">
        <v>383</v>
      </c>
      <c r="E3326" s="157" t="s">
        <v>417</v>
      </c>
      <c r="F3326" s="157" t="s">
        <v>407</v>
      </c>
      <c r="G3326" s="158">
        <v>-0.87570999999999999</v>
      </c>
      <c r="H3326" s="159">
        <v>0</v>
      </c>
      <c r="I3326" s="159">
        <v>0</v>
      </c>
      <c r="J3326" s="158">
        <v>0.10655000000000001</v>
      </c>
      <c r="K3326" s="157" t="s">
        <v>411</v>
      </c>
    </row>
    <row r="3327" spans="1:11" s="58" customFormat="1" ht="14.85" customHeight="1" x14ac:dyDescent="0.15">
      <c r="A3327" s="154">
        <v>110523</v>
      </c>
      <c r="B3327" s="155">
        <v>10523</v>
      </c>
      <c r="C3327" s="154">
        <v>50</v>
      </c>
      <c r="D3327" s="156" t="s">
        <v>383</v>
      </c>
      <c r="E3327" s="157" t="s">
        <v>417</v>
      </c>
      <c r="F3327" s="157" t="s">
        <v>407</v>
      </c>
      <c r="G3327" s="158">
        <v>-7.0589000000000004</v>
      </c>
      <c r="H3327" s="159">
        <v>-2</v>
      </c>
      <c r="I3327" s="159">
        <v>0</v>
      </c>
      <c r="J3327" s="158">
        <v>4.3459999999999999E-2</v>
      </c>
      <c r="K3327" s="157" t="s">
        <v>408</v>
      </c>
    </row>
    <row r="3328" spans="1:11" s="58" customFormat="1" ht="14.85" customHeight="1" x14ac:dyDescent="0.15">
      <c r="A3328" s="154">
        <v>110523</v>
      </c>
      <c r="B3328" s="155">
        <v>10523</v>
      </c>
      <c r="C3328" s="154">
        <v>50</v>
      </c>
      <c r="D3328" s="156" t="s">
        <v>383</v>
      </c>
      <c r="E3328" s="157" t="s">
        <v>419</v>
      </c>
      <c r="F3328" s="157" t="s">
        <v>414</v>
      </c>
      <c r="G3328" s="158">
        <v>29.660779999999999</v>
      </c>
      <c r="H3328" s="159">
        <v>-1</v>
      </c>
      <c r="I3328" s="159">
        <v>1</v>
      </c>
      <c r="J3328" s="158">
        <v>119.82183000000001</v>
      </c>
      <c r="K3328" s="157" t="s">
        <v>411</v>
      </c>
    </row>
    <row r="3329" spans="1:11" s="58" customFormat="1" ht="14.85" customHeight="1" x14ac:dyDescent="0.15">
      <c r="A3329" s="154">
        <v>110523</v>
      </c>
      <c r="B3329" s="155">
        <v>10523</v>
      </c>
      <c r="C3329" s="154">
        <v>50</v>
      </c>
      <c r="D3329" s="156" t="s">
        <v>383</v>
      </c>
      <c r="E3329" s="157" t="s">
        <v>419</v>
      </c>
      <c r="F3329" s="157" t="s">
        <v>414</v>
      </c>
      <c r="G3329" s="158">
        <v>-24.992550000000001</v>
      </c>
      <c r="H3329" s="159">
        <v>-2</v>
      </c>
      <c r="I3329" s="159">
        <v>0</v>
      </c>
      <c r="J3329" s="158">
        <v>56.689430000000002</v>
      </c>
      <c r="K3329" s="157" t="s">
        <v>408</v>
      </c>
    </row>
    <row r="3330" spans="1:11" s="58" customFormat="1" ht="14.85" customHeight="1" x14ac:dyDescent="0.15">
      <c r="A3330" s="154">
        <v>110530</v>
      </c>
      <c r="B3330" s="155">
        <v>10530</v>
      </c>
      <c r="C3330" s="154">
        <v>50</v>
      </c>
      <c r="D3330" s="156" t="s">
        <v>383</v>
      </c>
      <c r="E3330" s="157" t="s">
        <v>412</v>
      </c>
      <c r="F3330" s="157" t="s">
        <v>407</v>
      </c>
      <c r="G3330" s="158">
        <v>-28.21866</v>
      </c>
      <c r="H3330" s="159">
        <v>-3</v>
      </c>
      <c r="I3330" s="159">
        <v>0</v>
      </c>
      <c r="J3330" s="158">
        <v>6.0409699999999997</v>
      </c>
      <c r="K3330" s="157" t="s">
        <v>411</v>
      </c>
    </row>
    <row r="3331" spans="1:11" s="58" customFormat="1" ht="14.85" customHeight="1" x14ac:dyDescent="0.15">
      <c r="A3331" s="154">
        <v>110530</v>
      </c>
      <c r="B3331" s="155">
        <v>10530</v>
      </c>
      <c r="C3331" s="154">
        <v>50</v>
      </c>
      <c r="D3331" s="156" t="s">
        <v>383</v>
      </c>
      <c r="E3331" s="157" t="s">
        <v>412</v>
      </c>
      <c r="F3331" s="157" t="s">
        <v>407</v>
      </c>
      <c r="G3331" s="158">
        <v>-32.710880000000003</v>
      </c>
      <c r="H3331" s="159">
        <v>-1</v>
      </c>
      <c r="I3331" s="159">
        <v>2</v>
      </c>
      <c r="J3331" s="158">
        <v>12.269030000000001</v>
      </c>
      <c r="K3331" s="157" t="s">
        <v>408</v>
      </c>
    </row>
    <row r="3332" spans="1:11" s="58" customFormat="1" ht="14.85" customHeight="1" x14ac:dyDescent="0.15">
      <c r="A3332" s="154">
        <v>110530</v>
      </c>
      <c r="B3332" s="155">
        <v>10530</v>
      </c>
      <c r="C3332" s="154">
        <v>50</v>
      </c>
      <c r="D3332" s="156" t="s">
        <v>383</v>
      </c>
      <c r="E3332" s="157" t="s">
        <v>412</v>
      </c>
      <c r="F3332" s="157" t="s">
        <v>413</v>
      </c>
      <c r="G3332" s="158">
        <v>3.3553099999999998</v>
      </c>
      <c r="H3332" s="159">
        <v>0</v>
      </c>
      <c r="I3332" s="159">
        <v>1</v>
      </c>
      <c r="J3332" s="158">
        <v>108.57564000000001</v>
      </c>
      <c r="K3332" s="157" t="s">
        <v>408</v>
      </c>
    </row>
    <row r="3333" spans="1:11" s="58" customFormat="1" ht="14.85" customHeight="1" x14ac:dyDescent="0.15">
      <c r="A3333" s="154">
        <v>110530</v>
      </c>
      <c r="B3333" s="155">
        <v>10530</v>
      </c>
      <c r="C3333" s="154">
        <v>50</v>
      </c>
      <c r="D3333" s="156" t="s">
        <v>383</v>
      </c>
      <c r="E3333" s="157" t="s">
        <v>412</v>
      </c>
      <c r="F3333" s="157" t="s">
        <v>414</v>
      </c>
      <c r="G3333" s="158">
        <v>-54.465919999999997</v>
      </c>
      <c r="H3333" s="159">
        <v>-6</v>
      </c>
      <c r="I3333" s="159">
        <v>3</v>
      </c>
      <c r="J3333" s="158">
        <v>56.109960000000001</v>
      </c>
      <c r="K3333" s="157" t="s">
        <v>411</v>
      </c>
    </row>
    <row r="3334" spans="1:11" s="58" customFormat="1" ht="14.85" customHeight="1" x14ac:dyDescent="0.15">
      <c r="A3334" s="154">
        <v>110530</v>
      </c>
      <c r="B3334" s="155">
        <v>10530</v>
      </c>
      <c r="C3334" s="154">
        <v>50</v>
      </c>
      <c r="D3334" s="156" t="s">
        <v>383</v>
      </c>
      <c r="E3334" s="157" t="s">
        <v>412</v>
      </c>
      <c r="F3334" s="157" t="s">
        <v>414</v>
      </c>
      <c r="G3334" s="158">
        <v>-61.170290000000001</v>
      </c>
      <c r="H3334" s="159">
        <v>-8</v>
      </c>
      <c r="I3334" s="159">
        <v>0</v>
      </c>
      <c r="J3334" s="158">
        <v>66.94265</v>
      </c>
      <c r="K3334" s="157" t="s">
        <v>408</v>
      </c>
    </row>
    <row r="3335" spans="1:11" s="58" customFormat="1" ht="14.85" customHeight="1" x14ac:dyDescent="0.15">
      <c r="A3335" s="154">
        <v>110530</v>
      </c>
      <c r="B3335" s="155">
        <v>10530</v>
      </c>
      <c r="C3335" s="154">
        <v>50</v>
      </c>
      <c r="D3335" s="156" t="s">
        <v>383</v>
      </c>
      <c r="E3335" s="157" t="s">
        <v>412</v>
      </c>
      <c r="F3335" s="157" t="s">
        <v>415</v>
      </c>
      <c r="G3335" s="158">
        <v>2.44</v>
      </c>
      <c r="H3335" s="159">
        <v>0</v>
      </c>
      <c r="I3335" s="159">
        <v>0</v>
      </c>
      <c r="J3335" s="158">
        <v>9.56</v>
      </c>
      <c r="K3335" s="157" t="s">
        <v>408</v>
      </c>
    </row>
    <row r="3336" spans="1:11" s="58" customFormat="1" ht="14.85" customHeight="1" x14ac:dyDescent="0.15">
      <c r="A3336" s="154">
        <v>110530</v>
      </c>
      <c r="B3336" s="155">
        <v>10530</v>
      </c>
      <c r="C3336" s="154">
        <v>50</v>
      </c>
      <c r="D3336" s="156" t="s">
        <v>383</v>
      </c>
      <c r="E3336" s="157" t="s">
        <v>412</v>
      </c>
      <c r="F3336" s="157" t="s">
        <v>416</v>
      </c>
      <c r="G3336" s="158">
        <v>4.8691300000000002</v>
      </c>
      <c r="H3336" s="159">
        <v>-1</v>
      </c>
      <c r="I3336" s="159">
        <v>0</v>
      </c>
      <c r="J3336" s="158">
        <v>12.35242</v>
      </c>
      <c r="K3336" s="157" t="s">
        <v>411</v>
      </c>
    </row>
    <row r="3337" spans="1:11" s="58" customFormat="1" ht="14.85" customHeight="1" x14ac:dyDescent="0.15">
      <c r="A3337" s="154">
        <v>110530</v>
      </c>
      <c r="B3337" s="155">
        <v>10530</v>
      </c>
      <c r="C3337" s="154">
        <v>50</v>
      </c>
      <c r="D3337" s="156" t="s">
        <v>383</v>
      </c>
      <c r="E3337" s="157" t="s">
        <v>412</v>
      </c>
      <c r="F3337" s="157" t="s">
        <v>416</v>
      </c>
      <c r="G3337" s="158">
        <v>-1.6220399999999999</v>
      </c>
      <c r="H3337" s="159">
        <v>-1</v>
      </c>
      <c r="I3337" s="159">
        <v>0</v>
      </c>
      <c r="J3337" s="158">
        <v>10.84398</v>
      </c>
      <c r="K3337" s="157" t="s">
        <v>408</v>
      </c>
    </row>
    <row r="3338" spans="1:11" s="58" customFormat="1" ht="14.85" customHeight="1" x14ac:dyDescent="0.15">
      <c r="A3338" s="154">
        <v>110530</v>
      </c>
      <c r="B3338" s="155">
        <v>10530</v>
      </c>
      <c r="C3338" s="154">
        <v>50</v>
      </c>
      <c r="D3338" s="156" t="s">
        <v>383</v>
      </c>
      <c r="E3338" s="157" t="s">
        <v>417</v>
      </c>
      <c r="F3338" s="157" t="s">
        <v>418</v>
      </c>
      <c r="G3338" s="158">
        <v>89.453969999999998</v>
      </c>
      <c r="H3338" s="159">
        <v>1</v>
      </c>
      <c r="I3338" s="159">
        <v>1</v>
      </c>
      <c r="J3338" s="158">
        <v>106.05397000000001</v>
      </c>
      <c r="K3338" s="157" t="s">
        <v>411</v>
      </c>
    </row>
    <row r="3339" spans="1:11" s="58" customFormat="1" ht="14.85" customHeight="1" x14ac:dyDescent="0.15">
      <c r="A3339" s="154">
        <v>110530</v>
      </c>
      <c r="B3339" s="155">
        <v>10530</v>
      </c>
      <c r="C3339" s="154">
        <v>50</v>
      </c>
      <c r="D3339" s="156" t="s">
        <v>383</v>
      </c>
      <c r="E3339" s="157" t="s">
        <v>417</v>
      </c>
      <c r="F3339" s="157" t="s">
        <v>418</v>
      </c>
      <c r="G3339" s="158">
        <v>6.3906599999999996</v>
      </c>
      <c r="H3339" s="159">
        <v>0</v>
      </c>
      <c r="I3339" s="159">
        <v>0</v>
      </c>
      <c r="J3339" s="158">
        <v>6.3906599999999996</v>
      </c>
      <c r="K3339" s="157" t="s">
        <v>408</v>
      </c>
    </row>
    <row r="3340" spans="1:11" s="58" customFormat="1" ht="14.85" customHeight="1" x14ac:dyDescent="0.15">
      <c r="A3340" s="154">
        <v>110530</v>
      </c>
      <c r="B3340" s="155">
        <v>10530</v>
      </c>
      <c r="C3340" s="154">
        <v>50</v>
      </c>
      <c r="D3340" s="156" t="s">
        <v>383</v>
      </c>
      <c r="E3340" s="157" t="s">
        <v>417</v>
      </c>
      <c r="F3340" s="157" t="s">
        <v>407</v>
      </c>
      <c r="G3340" s="158">
        <v>-2.0931899999999999</v>
      </c>
      <c r="H3340" s="159">
        <v>0</v>
      </c>
      <c r="I3340" s="159">
        <v>0</v>
      </c>
      <c r="J3340" s="158">
        <v>3.1571799999999999</v>
      </c>
      <c r="K3340" s="157" t="s">
        <v>411</v>
      </c>
    </row>
    <row r="3341" spans="1:11" s="58" customFormat="1" ht="14.85" customHeight="1" x14ac:dyDescent="0.15">
      <c r="A3341" s="154">
        <v>110530</v>
      </c>
      <c r="B3341" s="155">
        <v>10530</v>
      </c>
      <c r="C3341" s="154">
        <v>50</v>
      </c>
      <c r="D3341" s="156" t="s">
        <v>383</v>
      </c>
      <c r="E3341" s="157" t="s">
        <v>417</v>
      </c>
      <c r="F3341" s="157" t="s">
        <v>407</v>
      </c>
      <c r="G3341" s="158">
        <v>-1.7484200000000001</v>
      </c>
      <c r="H3341" s="159">
        <v>-1</v>
      </c>
      <c r="I3341" s="159">
        <v>1</v>
      </c>
      <c r="J3341" s="158">
        <v>8.6608199999999993</v>
      </c>
      <c r="K3341" s="157" t="s">
        <v>408</v>
      </c>
    </row>
    <row r="3342" spans="1:11" s="58" customFormat="1" ht="14.85" customHeight="1" x14ac:dyDescent="0.15">
      <c r="A3342" s="154">
        <v>110530</v>
      </c>
      <c r="B3342" s="155">
        <v>10530</v>
      </c>
      <c r="C3342" s="154">
        <v>50</v>
      </c>
      <c r="D3342" s="156" t="s">
        <v>383</v>
      </c>
      <c r="E3342" s="157" t="s">
        <v>419</v>
      </c>
      <c r="F3342" s="157" t="s">
        <v>414</v>
      </c>
      <c r="G3342" s="158">
        <v>-5.3024500000000003</v>
      </c>
      <c r="H3342" s="159">
        <v>-6</v>
      </c>
      <c r="I3342" s="159">
        <v>0</v>
      </c>
      <c r="J3342" s="158">
        <v>211.61104</v>
      </c>
      <c r="K3342" s="157" t="s">
        <v>411</v>
      </c>
    </row>
    <row r="3343" spans="1:11" s="58" customFormat="1" ht="14.85" customHeight="1" x14ac:dyDescent="0.15">
      <c r="A3343" s="154">
        <v>110530</v>
      </c>
      <c r="B3343" s="155">
        <v>10530</v>
      </c>
      <c r="C3343" s="154">
        <v>50</v>
      </c>
      <c r="D3343" s="156" t="s">
        <v>383</v>
      </c>
      <c r="E3343" s="157" t="s">
        <v>419</v>
      </c>
      <c r="F3343" s="157" t="s">
        <v>414</v>
      </c>
      <c r="G3343" s="158">
        <v>38.785760000000003</v>
      </c>
      <c r="H3343" s="159">
        <v>-2</v>
      </c>
      <c r="I3343" s="159">
        <v>0</v>
      </c>
      <c r="J3343" s="158">
        <v>203.67062999999999</v>
      </c>
      <c r="K3343" s="157" t="s">
        <v>408</v>
      </c>
    </row>
    <row r="3344" spans="1:11" s="58" customFormat="1" ht="14.85" customHeight="1" x14ac:dyDescent="0.15">
      <c r="A3344" s="154">
        <v>110556</v>
      </c>
      <c r="B3344" s="155">
        <v>10556</v>
      </c>
      <c r="C3344" s="154">
        <v>50</v>
      </c>
      <c r="D3344" s="156" t="s">
        <v>383</v>
      </c>
      <c r="E3344" s="157" t="s">
        <v>412</v>
      </c>
      <c r="F3344" s="157" t="s">
        <v>407</v>
      </c>
      <c r="G3344" s="158">
        <v>-63.241779999999999</v>
      </c>
      <c r="H3344" s="159">
        <v>-2</v>
      </c>
      <c r="I3344" s="159">
        <v>3</v>
      </c>
      <c r="J3344" s="158">
        <v>20.769189999999998</v>
      </c>
      <c r="K3344" s="157" t="s">
        <v>411</v>
      </c>
    </row>
    <row r="3345" spans="1:11" s="58" customFormat="1" ht="14.85" customHeight="1" x14ac:dyDescent="0.15">
      <c r="A3345" s="154">
        <v>110556</v>
      </c>
      <c r="B3345" s="155">
        <v>10556</v>
      </c>
      <c r="C3345" s="154">
        <v>50</v>
      </c>
      <c r="D3345" s="156" t="s">
        <v>383</v>
      </c>
      <c r="E3345" s="157" t="s">
        <v>412</v>
      </c>
      <c r="F3345" s="157" t="s">
        <v>407</v>
      </c>
      <c r="G3345" s="158">
        <v>4.3440000000000003</v>
      </c>
      <c r="H3345" s="159">
        <v>-1</v>
      </c>
      <c r="I3345" s="159">
        <v>7</v>
      </c>
      <c r="J3345" s="158">
        <v>4.3440000000000003</v>
      </c>
      <c r="K3345" s="157" t="s">
        <v>408</v>
      </c>
    </row>
    <row r="3346" spans="1:11" s="58" customFormat="1" ht="14.85" customHeight="1" x14ac:dyDescent="0.15">
      <c r="A3346" s="154">
        <v>110556</v>
      </c>
      <c r="B3346" s="155">
        <v>10556</v>
      </c>
      <c r="C3346" s="154">
        <v>50</v>
      </c>
      <c r="D3346" s="156" t="s">
        <v>383</v>
      </c>
      <c r="E3346" s="157" t="s">
        <v>412</v>
      </c>
      <c r="F3346" s="157" t="s">
        <v>413</v>
      </c>
      <c r="G3346" s="158">
        <v>-648.41309000000001</v>
      </c>
      <c r="H3346" s="159">
        <v>5</v>
      </c>
      <c r="I3346" s="159">
        <v>7</v>
      </c>
      <c r="J3346" s="158">
        <v>1232.24523</v>
      </c>
      <c r="K3346" s="157" t="s">
        <v>408</v>
      </c>
    </row>
    <row r="3347" spans="1:11" s="58" customFormat="1" ht="14.85" customHeight="1" x14ac:dyDescent="0.15">
      <c r="A3347" s="154">
        <v>110556</v>
      </c>
      <c r="B3347" s="155">
        <v>10556</v>
      </c>
      <c r="C3347" s="154">
        <v>50</v>
      </c>
      <c r="D3347" s="156" t="s">
        <v>383</v>
      </c>
      <c r="E3347" s="157" t="s">
        <v>412</v>
      </c>
      <c r="F3347" s="157" t="s">
        <v>414</v>
      </c>
      <c r="G3347" s="158">
        <v>210.68445</v>
      </c>
      <c r="H3347" s="159">
        <v>2</v>
      </c>
      <c r="I3347" s="159">
        <v>7</v>
      </c>
      <c r="J3347" s="158">
        <v>810.21939999999995</v>
      </c>
      <c r="K3347" s="157" t="s">
        <v>411</v>
      </c>
    </row>
    <row r="3348" spans="1:11" s="58" customFormat="1" ht="14.85" customHeight="1" x14ac:dyDescent="0.15">
      <c r="A3348" s="154">
        <v>110556</v>
      </c>
      <c r="B3348" s="155">
        <v>10556</v>
      </c>
      <c r="C3348" s="154">
        <v>50</v>
      </c>
      <c r="D3348" s="156" t="s">
        <v>383</v>
      </c>
      <c r="E3348" s="157" t="s">
        <v>412</v>
      </c>
      <c r="F3348" s="157" t="s">
        <v>414</v>
      </c>
      <c r="G3348" s="158">
        <v>63.647329999999997</v>
      </c>
      <c r="H3348" s="159">
        <v>-1</v>
      </c>
      <c r="I3348" s="159">
        <v>4</v>
      </c>
      <c r="J3348" s="158">
        <v>972.85856000000001</v>
      </c>
      <c r="K3348" s="157" t="s">
        <v>408</v>
      </c>
    </row>
    <row r="3349" spans="1:11" s="58" customFormat="1" ht="14.85" customHeight="1" x14ac:dyDescent="0.15">
      <c r="A3349" s="154">
        <v>110556</v>
      </c>
      <c r="B3349" s="155">
        <v>10556</v>
      </c>
      <c r="C3349" s="154">
        <v>50</v>
      </c>
      <c r="D3349" s="156" t="s">
        <v>383</v>
      </c>
      <c r="E3349" s="157" t="s">
        <v>412</v>
      </c>
      <c r="F3349" s="157" t="s">
        <v>415</v>
      </c>
      <c r="G3349" s="158">
        <v>28.74</v>
      </c>
      <c r="H3349" s="159">
        <v>0</v>
      </c>
      <c r="I3349" s="159">
        <v>0</v>
      </c>
      <c r="J3349" s="158">
        <v>31.06</v>
      </c>
      <c r="K3349" s="157" t="s">
        <v>411</v>
      </c>
    </row>
    <row r="3350" spans="1:11" s="58" customFormat="1" ht="14.85" customHeight="1" x14ac:dyDescent="0.15">
      <c r="A3350" s="154">
        <v>110556</v>
      </c>
      <c r="B3350" s="155">
        <v>10556</v>
      </c>
      <c r="C3350" s="154">
        <v>50</v>
      </c>
      <c r="D3350" s="156" t="s">
        <v>383</v>
      </c>
      <c r="E3350" s="157" t="s">
        <v>412</v>
      </c>
      <c r="F3350" s="157" t="s">
        <v>415</v>
      </c>
      <c r="G3350" s="158">
        <v>-13.5</v>
      </c>
      <c r="H3350" s="159">
        <v>0</v>
      </c>
      <c r="I3350" s="159">
        <v>0</v>
      </c>
      <c r="J3350" s="158">
        <v>8.86</v>
      </c>
      <c r="K3350" s="157" t="s">
        <v>408</v>
      </c>
    </row>
    <row r="3351" spans="1:11" s="58" customFormat="1" ht="14.85" customHeight="1" x14ac:dyDescent="0.15">
      <c r="A3351" s="154">
        <v>110556</v>
      </c>
      <c r="B3351" s="155">
        <v>10556</v>
      </c>
      <c r="C3351" s="154">
        <v>50</v>
      </c>
      <c r="D3351" s="156" t="s">
        <v>383</v>
      </c>
      <c r="E3351" s="157" t="s">
        <v>412</v>
      </c>
      <c r="F3351" s="157" t="s">
        <v>416</v>
      </c>
      <c r="G3351" s="158">
        <v>4.4970299999999996</v>
      </c>
      <c r="H3351" s="159">
        <v>-2</v>
      </c>
      <c r="I3351" s="159">
        <v>0</v>
      </c>
      <c r="J3351" s="158">
        <v>12.89387</v>
      </c>
      <c r="K3351" s="157" t="s">
        <v>411</v>
      </c>
    </row>
    <row r="3352" spans="1:11" s="58" customFormat="1" ht="14.85" customHeight="1" x14ac:dyDescent="0.15">
      <c r="A3352" s="154">
        <v>110556</v>
      </c>
      <c r="B3352" s="155">
        <v>10556</v>
      </c>
      <c r="C3352" s="154">
        <v>50</v>
      </c>
      <c r="D3352" s="156" t="s">
        <v>383</v>
      </c>
      <c r="E3352" s="157" t="s">
        <v>412</v>
      </c>
      <c r="F3352" s="157" t="s">
        <v>416</v>
      </c>
      <c r="G3352" s="158">
        <v>2.58771</v>
      </c>
      <c r="H3352" s="159">
        <v>-1</v>
      </c>
      <c r="I3352" s="159">
        <v>0</v>
      </c>
      <c r="J3352" s="158">
        <v>8.1787899999999993</v>
      </c>
      <c r="K3352" s="157" t="s">
        <v>408</v>
      </c>
    </row>
    <row r="3353" spans="1:11" s="58" customFormat="1" ht="14.85" customHeight="1" x14ac:dyDescent="0.15">
      <c r="A3353" s="154">
        <v>110556</v>
      </c>
      <c r="B3353" s="155">
        <v>10556</v>
      </c>
      <c r="C3353" s="154">
        <v>50</v>
      </c>
      <c r="D3353" s="156" t="s">
        <v>383</v>
      </c>
      <c r="E3353" s="157" t="s">
        <v>417</v>
      </c>
      <c r="F3353" s="157" t="s">
        <v>418</v>
      </c>
      <c r="G3353" s="158">
        <v>1534.6456900000001</v>
      </c>
      <c r="H3353" s="159">
        <v>2</v>
      </c>
      <c r="I3353" s="159">
        <v>2</v>
      </c>
      <c r="J3353" s="158">
        <v>1550.77217</v>
      </c>
      <c r="K3353" s="157" t="s">
        <v>411</v>
      </c>
    </row>
    <row r="3354" spans="1:11" s="58" customFormat="1" ht="14.85" customHeight="1" x14ac:dyDescent="0.15">
      <c r="A3354" s="154">
        <v>110556</v>
      </c>
      <c r="B3354" s="155">
        <v>10556</v>
      </c>
      <c r="C3354" s="154">
        <v>50</v>
      </c>
      <c r="D3354" s="156" t="s">
        <v>383</v>
      </c>
      <c r="E3354" s="157" t="s">
        <v>417</v>
      </c>
      <c r="F3354" s="157" t="s">
        <v>418</v>
      </c>
      <c r="G3354" s="158">
        <v>311.37428</v>
      </c>
      <c r="H3354" s="159">
        <v>-1</v>
      </c>
      <c r="I3354" s="159">
        <v>0</v>
      </c>
      <c r="J3354" s="158">
        <v>311.75747999999999</v>
      </c>
      <c r="K3354" s="157" t="s">
        <v>408</v>
      </c>
    </row>
    <row r="3355" spans="1:11" s="58" customFormat="1" ht="14.85" customHeight="1" x14ac:dyDescent="0.15">
      <c r="A3355" s="154">
        <v>110556</v>
      </c>
      <c r="B3355" s="155">
        <v>10556</v>
      </c>
      <c r="C3355" s="154">
        <v>50</v>
      </c>
      <c r="D3355" s="156" t="s">
        <v>383</v>
      </c>
      <c r="E3355" s="157" t="s">
        <v>417</v>
      </c>
      <c r="F3355" s="157" t="s">
        <v>407</v>
      </c>
      <c r="G3355" s="158">
        <v>-9.0881399999999992</v>
      </c>
      <c r="H3355" s="159">
        <v>-3</v>
      </c>
      <c r="I3355" s="159">
        <v>0</v>
      </c>
      <c r="J3355" s="158">
        <v>77.917270000000002</v>
      </c>
      <c r="K3355" s="157" t="s">
        <v>411</v>
      </c>
    </row>
    <row r="3356" spans="1:11" s="58" customFormat="1" ht="14.85" customHeight="1" x14ac:dyDescent="0.15">
      <c r="A3356" s="154">
        <v>110556</v>
      </c>
      <c r="B3356" s="155">
        <v>10556</v>
      </c>
      <c r="C3356" s="154">
        <v>50</v>
      </c>
      <c r="D3356" s="156" t="s">
        <v>383</v>
      </c>
      <c r="E3356" s="157" t="s">
        <v>417</v>
      </c>
      <c r="F3356" s="157" t="s">
        <v>407</v>
      </c>
      <c r="G3356" s="158">
        <v>2.0750999999999999</v>
      </c>
      <c r="H3356" s="159">
        <v>-3</v>
      </c>
      <c r="I3356" s="159">
        <v>0</v>
      </c>
      <c r="J3356" s="158">
        <v>63.034439999999996</v>
      </c>
      <c r="K3356" s="157" t="s">
        <v>408</v>
      </c>
    </row>
    <row r="3357" spans="1:11" s="58" customFormat="1" ht="14.85" customHeight="1" x14ac:dyDescent="0.15">
      <c r="A3357" s="154">
        <v>110556</v>
      </c>
      <c r="B3357" s="155">
        <v>10556</v>
      </c>
      <c r="C3357" s="154">
        <v>50</v>
      </c>
      <c r="D3357" s="156" t="s">
        <v>383</v>
      </c>
      <c r="E3357" s="157" t="s">
        <v>419</v>
      </c>
      <c r="F3357" s="157" t="s">
        <v>414</v>
      </c>
      <c r="G3357" s="158">
        <v>-8.4155300000000004</v>
      </c>
      <c r="H3357" s="159">
        <v>-8</v>
      </c>
      <c r="I3357" s="159">
        <v>0</v>
      </c>
      <c r="J3357" s="158">
        <v>270.77253999999999</v>
      </c>
      <c r="K3357" s="157" t="s">
        <v>411</v>
      </c>
    </row>
    <row r="3358" spans="1:11" s="58" customFormat="1" ht="14.85" customHeight="1" x14ac:dyDescent="0.15">
      <c r="A3358" s="154">
        <v>110556</v>
      </c>
      <c r="B3358" s="155">
        <v>10556</v>
      </c>
      <c r="C3358" s="154">
        <v>50</v>
      </c>
      <c r="D3358" s="156" t="s">
        <v>383</v>
      </c>
      <c r="E3358" s="157" t="s">
        <v>419</v>
      </c>
      <c r="F3358" s="157" t="s">
        <v>414</v>
      </c>
      <c r="G3358" s="158">
        <v>-18.183150000000001</v>
      </c>
      <c r="H3358" s="159">
        <v>-2</v>
      </c>
      <c r="I3358" s="159">
        <v>0</v>
      </c>
      <c r="J3358" s="158">
        <v>257.11943000000002</v>
      </c>
      <c r="K3358" s="157" t="s">
        <v>408</v>
      </c>
    </row>
    <row r="3359" spans="1:11" s="58" customFormat="1" ht="14.85" customHeight="1" x14ac:dyDescent="0.15">
      <c r="A3359" s="154">
        <v>110558</v>
      </c>
      <c r="B3359" s="155">
        <v>10558</v>
      </c>
      <c r="C3359" s="154">
        <v>50</v>
      </c>
      <c r="D3359" s="156" t="s">
        <v>383</v>
      </c>
      <c r="E3359" s="157" t="s">
        <v>412</v>
      </c>
      <c r="F3359" s="157" t="s">
        <v>407</v>
      </c>
      <c r="G3359" s="158">
        <v>-0.85260000000000002</v>
      </c>
      <c r="H3359" s="159">
        <v>2</v>
      </c>
      <c r="I3359" s="159">
        <v>2</v>
      </c>
      <c r="J3359" s="158">
        <v>2.94068</v>
      </c>
      <c r="K3359" s="157" t="s">
        <v>411</v>
      </c>
    </row>
    <row r="3360" spans="1:11" s="58" customFormat="1" ht="14.85" customHeight="1" x14ac:dyDescent="0.15">
      <c r="A3360" s="154">
        <v>110558</v>
      </c>
      <c r="B3360" s="155">
        <v>10558</v>
      </c>
      <c r="C3360" s="154">
        <v>50</v>
      </c>
      <c r="D3360" s="156" t="s">
        <v>383</v>
      </c>
      <c r="E3360" s="157" t="s">
        <v>412</v>
      </c>
      <c r="F3360" s="157" t="s">
        <v>413</v>
      </c>
      <c r="G3360" s="158">
        <v>-23.377510000000001</v>
      </c>
      <c r="H3360" s="159">
        <v>0</v>
      </c>
      <c r="I3360" s="159">
        <v>0</v>
      </c>
      <c r="J3360" s="158">
        <v>16.92249</v>
      </c>
      <c r="K3360" s="157" t="s">
        <v>408</v>
      </c>
    </row>
    <row r="3361" spans="1:11" s="58" customFormat="1" ht="14.85" customHeight="1" x14ac:dyDescent="0.15">
      <c r="A3361" s="154">
        <v>110558</v>
      </c>
      <c r="B3361" s="155">
        <v>10558</v>
      </c>
      <c r="C3361" s="154">
        <v>50</v>
      </c>
      <c r="D3361" s="156" t="s">
        <v>383</v>
      </c>
      <c r="E3361" s="157" t="s">
        <v>412</v>
      </c>
      <c r="F3361" s="157" t="s">
        <v>414</v>
      </c>
      <c r="G3361" s="158">
        <v>6.9067499999999997</v>
      </c>
      <c r="H3361" s="159">
        <v>-1</v>
      </c>
      <c r="I3361" s="159">
        <v>0</v>
      </c>
      <c r="J3361" s="158">
        <v>37.76623</v>
      </c>
      <c r="K3361" s="157" t="s">
        <v>411</v>
      </c>
    </row>
    <row r="3362" spans="1:11" s="58" customFormat="1" ht="14.85" customHeight="1" x14ac:dyDescent="0.15">
      <c r="A3362" s="154">
        <v>110558</v>
      </c>
      <c r="B3362" s="155">
        <v>10558</v>
      </c>
      <c r="C3362" s="154">
        <v>50</v>
      </c>
      <c r="D3362" s="156" t="s">
        <v>383</v>
      </c>
      <c r="E3362" s="157" t="s">
        <v>412</v>
      </c>
      <c r="F3362" s="157" t="s">
        <v>414</v>
      </c>
      <c r="G3362" s="158">
        <v>0.77103999999999995</v>
      </c>
      <c r="H3362" s="159">
        <v>-1</v>
      </c>
      <c r="I3362" s="159">
        <v>0</v>
      </c>
      <c r="J3362" s="158">
        <v>10.63449</v>
      </c>
      <c r="K3362" s="157" t="s">
        <v>408</v>
      </c>
    </row>
    <row r="3363" spans="1:11" s="58" customFormat="1" ht="14.85" customHeight="1" x14ac:dyDescent="0.15">
      <c r="A3363" s="154">
        <v>110558</v>
      </c>
      <c r="B3363" s="155">
        <v>10558</v>
      </c>
      <c r="C3363" s="154">
        <v>50</v>
      </c>
      <c r="D3363" s="156" t="s">
        <v>383</v>
      </c>
      <c r="E3363" s="157" t="s">
        <v>412</v>
      </c>
      <c r="F3363" s="157" t="s">
        <v>415</v>
      </c>
      <c r="G3363" s="158">
        <v>0.18</v>
      </c>
      <c r="H3363" s="159">
        <v>0</v>
      </c>
      <c r="I3363" s="159">
        <v>0</v>
      </c>
      <c r="J3363" s="158">
        <v>0.18</v>
      </c>
      <c r="K3363" s="157" t="s">
        <v>411</v>
      </c>
    </row>
    <row r="3364" spans="1:11" s="58" customFormat="1" ht="14.85" customHeight="1" x14ac:dyDescent="0.15">
      <c r="A3364" s="154">
        <v>110558</v>
      </c>
      <c r="B3364" s="155">
        <v>10558</v>
      </c>
      <c r="C3364" s="154">
        <v>50</v>
      </c>
      <c r="D3364" s="156" t="s">
        <v>383</v>
      </c>
      <c r="E3364" s="157" t="s">
        <v>412</v>
      </c>
      <c r="F3364" s="157" t="s">
        <v>415</v>
      </c>
      <c r="G3364" s="158">
        <v>-0.06</v>
      </c>
      <c r="H3364" s="159">
        <v>0</v>
      </c>
      <c r="I3364" s="159">
        <v>0</v>
      </c>
      <c r="J3364" s="158">
        <v>0</v>
      </c>
      <c r="K3364" s="157" t="s">
        <v>408</v>
      </c>
    </row>
    <row r="3365" spans="1:11" s="58" customFormat="1" ht="14.85" customHeight="1" x14ac:dyDescent="0.15">
      <c r="A3365" s="154">
        <v>110558</v>
      </c>
      <c r="B3365" s="155">
        <v>10558</v>
      </c>
      <c r="C3365" s="154">
        <v>50</v>
      </c>
      <c r="D3365" s="156" t="s">
        <v>383</v>
      </c>
      <c r="E3365" s="157" t="s">
        <v>412</v>
      </c>
      <c r="F3365" s="157" t="s">
        <v>416</v>
      </c>
      <c r="G3365" s="158">
        <v>4.44726</v>
      </c>
      <c r="H3365" s="159">
        <v>0</v>
      </c>
      <c r="I3365" s="159">
        <v>0</v>
      </c>
      <c r="J3365" s="158">
        <v>4.44726</v>
      </c>
      <c r="K3365" s="157" t="s">
        <v>411</v>
      </c>
    </row>
    <row r="3366" spans="1:11" s="58" customFormat="1" ht="14.85" customHeight="1" x14ac:dyDescent="0.15">
      <c r="A3366" s="154">
        <v>110558</v>
      </c>
      <c r="B3366" s="155">
        <v>10558</v>
      </c>
      <c r="C3366" s="154">
        <v>50</v>
      </c>
      <c r="D3366" s="156" t="s">
        <v>383</v>
      </c>
      <c r="E3366" s="157" t="s">
        <v>412</v>
      </c>
      <c r="F3366" s="157" t="s">
        <v>416</v>
      </c>
      <c r="G3366" s="158">
        <v>21.245000000000001</v>
      </c>
      <c r="H3366" s="159">
        <v>0</v>
      </c>
      <c r="I3366" s="159">
        <v>0</v>
      </c>
      <c r="J3366" s="158">
        <v>21.245000000000001</v>
      </c>
      <c r="K3366" s="157" t="s">
        <v>408</v>
      </c>
    </row>
    <row r="3367" spans="1:11" s="58" customFormat="1" ht="14.85" customHeight="1" x14ac:dyDescent="0.15">
      <c r="A3367" s="154">
        <v>110558</v>
      </c>
      <c r="B3367" s="155">
        <v>10558</v>
      </c>
      <c r="C3367" s="154">
        <v>50</v>
      </c>
      <c r="D3367" s="156" t="s">
        <v>383</v>
      </c>
      <c r="E3367" s="157" t="s">
        <v>417</v>
      </c>
      <c r="F3367" s="157" t="s">
        <v>418</v>
      </c>
      <c r="G3367" s="158">
        <v>-3.8799000000000001</v>
      </c>
      <c r="H3367" s="159">
        <v>0</v>
      </c>
      <c r="I3367" s="159">
        <v>0</v>
      </c>
      <c r="J3367" s="158">
        <v>1.1201000000000001</v>
      </c>
      <c r="K3367" s="157" t="s">
        <v>411</v>
      </c>
    </row>
    <row r="3368" spans="1:11" s="58" customFormat="1" ht="14.85" customHeight="1" x14ac:dyDescent="0.15">
      <c r="A3368" s="154">
        <v>110558</v>
      </c>
      <c r="B3368" s="155">
        <v>10558</v>
      </c>
      <c r="C3368" s="154">
        <v>50</v>
      </c>
      <c r="D3368" s="156" t="s">
        <v>383</v>
      </c>
      <c r="E3368" s="157" t="s">
        <v>417</v>
      </c>
      <c r="F3368" s="157" t="s">
        <v>418</v>
      </c>
      <c r="G3368" s="158">
        <v>-7.57376</v>
      </c>
      <c r="H3368" s="159">
        <v>0</v>
      </c>
      <c r="I3368" s="159">
        <v>0</v>
      </c>
      <c r="J3368" s="158">
        <v>1.361</v>
      </c>
      <c r="K3368" s="157" t="s">
        <v>408</v>
      </c>
    </row>
    <row r="3369" spans="1:11" s="58" customFormat="1" ht="14.85" customHeight="1" x14ac:dyDescent="0.15">
      <c r="A3369" s="154">
        <v>110558</v>
      </c>
      <c r="B3369" s="155">
        <v>10558</v>
      </c>
      <c r="C3369" s="154">
        <v>50</v>
      </c>
      <c r="D3369" s="156" t="s">
        <v>383</v>
      </c>
      <c r="E3369" s="157" t="s">
        <v>417</v>
      </c>
      <c r="F3369" s="157" t="s">
        <v>407</v>
      </c>
      <c r="G3369" s="158">
        <v>-1.32315</v>
      </c>
      <c r="H3369" s="159">
        <v>-1</v>
      </c>
      <c r="I3369" s="159">
        <v>0</v>
      </c>
      <c r="J3369" s="158">
        <v>0.39167999999999997</v>
      </c>
      <c r="K3369" s="157" t="s">
        <v>411</v>
      </c>
    </row>
    <row r="3370" spans="1:11" s="58" customFormat="1" ht="14.85" customHeight="1" x14ac:dyDescent="0.15">
      <c r="A3370" s="154">
        <v>110558</v>
      </c>
      <c r="B3370" s="155">
        <v>10558</v>
      </c>
      <c r="C3370" s="154">
        <v>50</v>
      </c>
      <c r="D3370" s="156" t="s">
        <v>383</v>
      </c>
      <c r="E3370" s="157" t="s">
        <v>417</v>
      </c>
      <c r="F3370" s="157" t="s">
        <v>407</v>
      </c>
      <c r="G3370" s="158">
        <v>0.41920000000000002</v>
      </c>
      <c r="H3370" s="159">
        <v>0</v>
      </c>
      <c r="I3370" s="159">
        <v>0</v>
      </c>
      <c r="J3370" s="158">
        <v>0.74997000000000003</v>
      </c>
      <c r="K3370" s="157" t="s">
        <v>408</v>
      </c>
    </row>
    <row r="3371" spans="1:11" s="58" customFormat="1" ht="14.85" customHeight="1" x14ac:dyDescent="0.15">
      <c r="A3371" s="154">
        <v>110558</v>
      </c>
      <c r="B3371" s="155">
        <v>10558</v>
      </c>
      <c r="C3371" s="154">
        <v>50</v>
      </c>
      <c r="D3371" s="156" t="s">
        <v>383</v>
      </c>
      <c r="E3371" s="157" t="s">
        <v>419</v>
      </c>
      <c r="F3371" s="157" t="s">
        <v>414</v>
      </c>
      <c r="G3371" s="158">
        <v>8.8517299999999999</v>
      </c>
      <c r="H3371" s="159">
        <v>0</v>
      </c>
      <c r="I3371" s="159">
        <v>0</v>
      </c>
      <c r="J3371" s="158">
        <v>55.883270000000003</v>
      </c>
      <c r="K3371" s="157" t="s">
        <v>411</v>
      </c>
    </row>
    <row r="3372" spans="1:11" s="58" customFormat="1" ht="14.85" customHeight="1" x14ac:dyDescent="0.15">
      <c r="A3372" s="154">
        <v>110558</v>
      </c>
      <c r="B3372" s="155">
        <v>10558</v>
      </c>
      <c r="C3372" s="154">
        <v>50</v>
      </c>
      <c r="D3372" s="156" t="s">
        <v>383</v>
      </c>
      <c r="E3372" s="157" t="s">
        <v>419</v>
      </c>
      <c r="F3372" s="157" t="s">
        <v>414</v>
      </c>
      <c r="G3372" s="158">
        <v>1.0896699999999999</v>
      </c>
      <c r="H3372" s="159">
        <v>-1</v>
      </c>
      <c r="I3372" s="159">
        <v>0</v>
      </c>
      <c r="J3372" s="158">
        <v>15.82512</v>
      </c>
      <c r="K3372" s="157" t="s">
        <v>408</v>
      </c>
    </row>
    <row r="3373" spans="1:11" s="58" customFormat="1" ht="14.85" customHeight="1" x14ac:dyDescent="0.15">
      <c r="A3373" s="154">
        <v>110570</v>
      </c>
      <c r="B3373" s="155">
        <v>10570</v>
      </c>
      <c r="C3373" s="154">
        <v>50</v>
      </c>
      <c r="D3373" s="156" t="s">
        <v>383</v>
      </c>
      <c r="E3373" s="157" t="s">
        <v>412</v>
      </c>
      <c r="F3373" s="157" t="s">
        <v>407</v>
      </c>
      <c r="G3373" s="158">
        <v>1.44143</v>
      </c>
      <c r="H3373" s="159">
        <v>1</v>
      </c>
      <c r="I3373" s="159">
        <v>2</v>
      </c>
      <c r="J3373" s="158">
        <v>7.7814899999999998</v>
      </c>
      <c r="K3373" s="157" t="s">
        <v>411</v>
      </c>
    </row>
    <row r="3374" spans="1:11" s="58" customFormat="1" ht="14.85" customHeight="1" x14ac:dyDescent="0.15">
      <c r="A3374" s="154">
        <v>110570</v>
      </c>
      <c r="B3374" s="155">
        <v>10570</v>
      </c>
      <c r="C3374" s="154">
        <v>50</v>
      </c>
      <c r="D3374" s="156" t="s">
        <v>383</v>
      </c>
      <c r="E3374" s="157" t="s">
        <v>412</v>
      </c>
      <c r="F3374" s="157" t="s">
        <v>407</v>
      </c>
      <c r="G3374" s="158">
        <v>-0.14579</v>
      </c>
      <c r="H3374" s="159">
        <v>-2</v>
      </c>
      <c r="I3374" s="159">
        <v>0</v>
      </c>
      <c r="J3374" s="158">
        <v>5.3719999999999999</v>
      </c>
      <c r="K3374" s="157" t="s">
        <v>408</v>
      </c>
    </row>
    <row r="3375" spans="1:11" s="58" customFormat="1" ht="14.85" customHeight="1" x14ac:dyDescent="0.15">
      <c r="A3375" s="154">
        <v>110570</v>
      </c>
      <c r="B3375" s="155">
        <v>10570</v>
      </c>
      <c r="C3375" s="154">
        <v>50</v>
      </c>
      <c r="D3375" s="156" t="s">
        <v>383</v>
      </c>
      <c r="E3375" s="157" t="s">
        <v>412</v>
      </c>
      <c r="F3375" s="157" t="s">
        <v>413</v>
      </c>
      <c r="G3375" s="158">
        <v>-55.294800000000002</v>
      </c>
      <c r="H3375" s="159">
        <v>-1</v>
      </c>
      <c r="I3375" s="159">
        <v>0</v>
      </c>
      <c r="J3375" s="158">
        <v>186.98492999999999</v>
      </c>
      <c r="K3375" s="157" t="s">
        <v>408</v>
      </c>
    </row>
    <row r="3376" spans="1:11" s="58" customFormat="1" ht="14.85" customHeight="1" x14ac:dyDescent="0.15">
      <c r="A3376" s="154">
        <v>110570</v>
      </c>
      <c r="B3376" s="155">
        <v>10570</v>
      </c>
      <c r="C3376" s="154">
        <v>50</v>
      </c>
      <c r="D3376" s="156" t="s">
        <v>383</v>
      </c>
      <c r="E3376" s="157" t="s">
        <v>412</v>
      </c>
      <c r="F3376" s="157" t="s">
        <v>414</v>
      </c>
      <c r="G3376" s="158">
        <v>-1.30209</v>
      </c>
      <c r="H3376" s="159">
        <v>0</v>
      </c>
      <c r="I3376" s="159">
        <v>5</v>
      </c>
      <c r="J3376" s="158">
        <v>126.17195</v>
      </c>
      <c r="K3376" s="157" t="s">
        <v>411</v>
      </c>
    </row>
    <row r="3377" spans="1:11" s="58" customFormat="1" ht="14.85" customHeight="1" x14ac:dyDescent="0.15">
      <c r="A3377" s="154">
        <v>110570</v>
      </c>
      <c r="B3377" s="155">
        <v>10570</v>
      </c>
      <c r="C3377" s="154">
        <v>50</v>
      </c>
      <c r="D3377" s="156" t="s">
        <v>383</v>
      </c>
      <c r="E3377" s="157" t="s">
        <v>412</v>
      </c>
      <c r="F3377" s="157" t="s">
        <v>414</v>
      </c>
      <c r="G3377" s="158">
        <v>-10.78368</v>
      </c>
      <c r="H3377" s="159">
        <v>0</v>
      </c>
      <c r="I3377" s="159">
        <v>0</v>
      </c>
      <c r="J3377" s="158">
        <v>39.602760000000004</v>
      </c>
      <c r="K3377" s="157" t="s">
        <v>408</v>
      </c>
    </row>
    <row r="3378" spans="1:11" s="58" customFormat="1" ht="14.85" customHeight="1" x14ac:dyDescent="0.15">
      <c r="A3378" s="154">
        <v>110570</v>
      </c>
      <c r="B3378" s="155">
        <v>10570</v>
      </c>
      <c r="C3378" s="154">
        <v>50</v>
      </c>
      <c r="D3378" s="156" t="s">
        <v>383</v>
      </c>
      <c r="E3378" s="157" t="s">
        <v>412</v>
      </c>
      <c r="F3378" s="157" t="s">
        <v>415</v>
      </c>
      <c r="G3378" s="158">
        <v>0.72</v>
      </c>
      <c r="H3378" s="159">
        <v>0</v>
      </c>
      <c r="I3378" s="159">
        <v>0</v>
      </c>
      <c r="J3378" s="158">
        <v>0.72</v>
      </c>
      <c r="K3378" s="157" t="s">
        <v>411</v>
      </c>
    </row>
    <row r="3379" spans="1:11" s="58" customFormat="1" ht="14.85" customHeight="1" x14ac:dyDescent="0.15">
      <c r="A3379" s="154">
        <v>110570</v>
      </c>
      <c r="B3379" s="155">
        <v>10570</v>
      </c>
      <c r="C3379" s="154">
        <v>50</v>
      </c>
      <c r="D3379" s="156" t="s">
        <v>383</v>
      </c>
      <c r="E3379" s="157" t="s">
        <v>412</v>
      </c>
      <c r="F3379" s="157" t="s">
        <v>415</v>
      </c>
      <c r="G3379" s="158">
        <v>-0.2</v>
      </c>
      <c r="H3379" s="159">
        <v>0</v>
      </c>
      <c r="I3379" s="159">
        <v>0</v>
      </c>
      <c r="J3379" s="158">
        <v>0</v>
      </c>
      <c r="K3379" s="157" t="s">
        <v>408</v>
      </c>
    </row>
    <row r="3380" spans="1:11" s="58" customFormat="1" ht="14.85" customHeight="1" x14ac:dyDescent="0.15">
      <c r="A3380" s="154">
        <v>110570</v>
      </c>
      <c r="B3380" s="155">
        <v>10570</v>
      </c>
      <c r="C3380" s="154">
        <v>50</v>
      </c>
      <c r="D3380" s="156" t="s">
        <v>383</v>
      </c>
      <c r="E3380" s="157" t="s">
        <v>412</v>
      </c>
      <c r="F3380" s="157" t="s">
        <v>416</v>
      </c>
      <c r="G3380" s="158">
        <v>9.0835899999999992</v>
      </c>
      <c r="H3380" s="159">
        <v>0</v>
      </c>
      <c r="I3380" s="159">
        <v>0</v>
      </c>
      <c r="J3380" s="158">
        <v>9.0835899999999992</v>
      </c>
      <c r="K3380" s="157" t="s">
        <v>411</v>
      </c>
    </row>
    <row r="3381" spans="1:11" s="58" customFormat="1" ht="14.85" customHeight="1" x14ac:dyDescent="0.15">
      <c r="A3381" s="154">
        <v>110570</v>
      </c>
      <c r="B3381" s="155">
        <v>10570</v>
      </c>
      <c r="C3381" s="154">
        <v>50</v>
      </c>
      <c r="D3381" s="156" t="s">
        <v>383</v>
      </c>
      <c r="E3381" s="157" t="s">
        <v>412</v>
      </c>
      <c r="F3381" s="157" t="s">
        <v>416</v>
      </c>
      <c r="G3381" s="158">
        <v>2.83385</v>
      </c>
      <c r="H3381" s="159">
        <v>0</v>
      </c>
      <c r="I3381" s="159">
        <v>0</v>
      </c>
      <c r="J3381" s="158">
        <v>2.83385</v>
      </c>
      <c r="K3381" s="157" t="s">
        <v>408</v>
      </c>
    </row>
    <row r="3382" spans="1:11" s="58" customFormat="1" ht="14.85" customHeight="1" x14ac:dyDescent="0.15">
      <c r="A3382" s="154">
        <v>110570</v>
      </c>
      <c r="B3382" s="155">
        <v>10570</v>
      </c>
      <c r="C3382" s="154">
        <v>50</v>
      </c>
      <c r="D3382" s="156" t="s">
        <v>383</v>
      </c>
      <c r="E3382" s="157" t="s">
        <v>417</v>
      </c>
      <c r="F3382" s="157" t="s">
        <v>418</v>
      </c>
      <c r="G3382" s="158">
        <v>-14.602359999999999</v>
      </c>
      <c r="H3382" s="159">
        <v>-3</v>
      </c>
      <c r="I3382" s="159">
        <v>0</v>
      </c>
      <c r="J3382" s="158">
        <v>2.64</v>
      </c>
      <c r="K3382" s="157" t="s">
        <v>411</v>
      </c>
    </row>
    <row r="3383" spans="1:11" s="58" customFormat="1" ht="14.85" customHeight="1" x14ac:dyDescent="0.15">
      <c r="A3383" s="154">
        <v>110570</v>
      </c>
      <c r="B3383" s="155">
        <v>10570</v>
      </c>
      <c r="C3383" s="154">
        <v>50</v>
      </c>
      <c r="D3383" s="156" t="s">
        <v>383</v>
      </c>
      <c r="E3383" s="157" t="s">
        <v>417</v>
      </c>
      <c r="F3383" s="157" t="s">
        <v>418</v>
      </c>
      <c r="G3383" s="158">
        <v>1.08</v>
      </c>
      <c r="H3383" s="159">
        <v>0</v>
      </c>
      <c r="I3383" s="159">
        <v>0</v>
      </c>
      <c r="J3383" s="158">
        <v>1.08</v>
      </c>
      <c r="K3383" s="157" t="s">
        <v>408</v>
      </c>
    </row>
    <row r="3384" spans="1:11" s="58" customFormat="1" ht="14.85" customHeight="1" x14ac:dyDescent="0.15">
      <c r="A3384" s="154">
        <v>110570</v>
      </c>
      <c r="B3384" s="155">
        <v>10570</v>
      </c>
      <c r="C3384" s="154">
        <v>50</v>
      </c>
      <c r="D3384" s="156" t="s">
        <v>383</v>
      </c>
      <c r="E3384" s="157" t="s">
        <v>417</v>
      </c>
      <c r="F3384" s="157" t="s">
        <v>407</v>
      </c>
      <c r="G3384" s="158">
        <v>6.7580000000000001E-2</v>
      </c>
      <c r="H3384" s="159">
        <v>0</v>
      </c>
      <c r="I3384" s="159">
        <v>0</v>
      </c>
      <c r="J3384" s="158">
        <v>8.2739999999999994E-2</v>
      </c>
      <c r="K3384" s="157" t="s">
        <v>411</v>
      </c>
    </row>
    <row r="3385" spans="1:11" s="58" customFormat="1" ht="14.85" customHeight="1" x14ac:dyDescent="0.15">
      <c r="A3385" s="154">
        <v>110570</v>
      </c>
      <c r="B3385" s="155">
        <v>10570</v>
      </c>
      <c r="C3385" s="154">
        <v>50</v>
      </c>
      <c r="D3385" s="156" t="s">
        <v>383</v>
      </c>
      <c r="E3385" s="157" t="s">
        <v>417</v>
      </c>
      <c r="F3385" s="157" t="s">
        <v>407</v>
      </c>
      <c r="G3385" s="158">
        <v>4.4999999999999997E-3</v>
      </c>
      <c r="H3385" s="159">
        <v>0</v>
      </c>
      <c r="I3385" s="159">
        <v>0</v>
      </c>
      <c r="J3385" s="158">
        <v>4.4999999999999997E-3</v>
      </c>
      <c r="K3385" s="157" t="s">
        <v>408</v>
      </c>
    </row>
    <row r="3386" spans="1:11" s="58" customFormat="1" ht="14.85" customHeight="1" x14ac:dyDescent="0.15">
      <c r="A3386" s="154">
        <v>110570</v>
      </c>
      <c r="B3386" s="155">
        <v>10570</v>
      </c>
      <c r="C3386" s="154">
        <v>50</v>
      </c>
      <c r="D3386" s="156" t="s">
        <v>383</v>
      </c>
      <c r="E3386" s="157" t="s">
        <v>419</v>
      </c>
      <c r="F3386" s="157" t="s">
        <v>414</v>
      </c>
      <c r="G3386" s="158">
        <v>98.09187</v>
      </c>
      <c r="H3386" s="159">
        <v>-4</v>
      </c>
      <c r="I3386" s="159">
        <v>1</v>
      </c>
      <c r="J3386" s="158">
        <v>211.09952000000001</v>
      </c>
      <c r="K3386" s="157" t="s">
        <v>411</v>
      </c>
    </row>
    <row r="3387" spans="1:11" s="58" customFormat="1" ht="14.85" customHeight="1" x14ac:dyDescent="0.15">
      <c r="A3387" s="154">
        <v>110570</v>
      </c>
      <c r="B3387" s="155">
        <v>10570</v>
      </c>
      <c r="C3387" s="154">
        <v>50</v>
      </c>
      <c r="D3387" s="156" t="s">
        <v>383</v>
      </c>
      <c r="E3387" s="157" t="s">
        <v>419</v>
      </c>
      <c r="F3387" s="157" t="s">
        <v>414</v>
      </c>
      <c r="G3387" s="158">
        <v>1.1355500000000001</v>
      </c>
      <c r="H3387" s="159">
        <v>-1</v>
      </c>
      <c r="I3387" s="159">
        <v>0</v>
      </c>
      <c r="J3387" s="158">
        <v>67.430070000000001</v>
      </c>
      <c r="K3387" s="157" t="s">
        <v>408</v>
      </c>
    </row>
    <row r="3388" spans="1:11" s="58" customFormat="1" ht="14.85" customHeight="1" x14ac:dyDescent="0.15">
      <c r="A3388" s="154">
        <v>110590</v>
      </c>
      <c r="B3388" s="155">
        <v>10590</v>
      </c>
      <c r="C3388" s="154">
        <v>50</v>
      </c>
      <c r="D3388" s="156" t="s">
        <v>383</v>
      </c>
      <c r="E3388" s="157" t="s">
        <v>412</v>
      </c>
      <c r="F3388" s="157" t="s">
        <v>407</v>
      </c>
      <c r="G3388" s="158">
        <v>-1.26827</v>
      </c>
      <c r="H3388" s="159">
        <v>0</v>
      </c>
      <c r="I3388" s="159">
        <v>0</v>
      </c>
      <c r="J3388" s="158">
        <v>0</v>
      </c>
      <c r="K3388" s="157" t="s">
        <v>411</v>
      </c>
    </row>
    <row r="3389" spans="1:11" s="58" customFormat="1" ht="14.85" customHeight="1" x14ac:dyDescent="0.15">
      <c r="A3389" s="154">
        <v>110590</v>
      </c>
      <c r="B3389" s="155">
        <v>10590</v>
      </c>
      <c r="C3389" s="154">
        <v>50</v>
      </c>
      <c r="D3389" s="156" t="s">
        <v>383</v>
      </c>
      <c r="E3389" s="157" t="s">
        <v>412</v>
      </c>
      <c r="F3389" s="157" t="s">
        <v>407</v>
      </c>
      <c r="G3389" s="158">
        <v>0</v>
      </c>
      <c r="H3389" s="159">
        <v>2</v>
      </c>
      <c r="I3389" s="159">
        <v>2</v>
      </c>
      <c r="J3389" s="158">
        <v>0</v>
      </c>
      <c r="K3389" s="157" t="s">
        <v>408</v>
      </c>
    </row>
    <row r="3390" spans="1:11" s="58" customFormat="1" ht="14.85" customHeight="1" x14ac:dyDescent="0.15">
      <c r="A3390" s="154">
        <v>110590</v>
      </c>
      <c r="B3390" s="155">
        <v>10590</v>
      </c>
      <c r="C3390" s="154">
        <v>50</v>
      </c>
      <c r="D3390" s="156" t="s">
        <v>383</v>
      </c>
      <c r="E3390" s="157" t="s">
        <v>412</v>
      </c>
      <c r="F3390" s="157" t="s">
        <v>413</v>
      </c>
      <c r="G3390" s="158">
        <v>207.98061999999999</v>
      </c>
      <c r="H3390" s="159">
        <v>3</v>
      </c>
      <c r="I3390" s="159">
        <v>3</v>
      </c>
      <c r="J3390" s="158">
        <v>274.09974</v>
      </c>
      <c r="K3390" s="157" t="s">
        <v>408</v>
      </c>
    </row>
    <row r="3391" spans="1:11" s="58" customFormat="1" ht="14.85" customHeight="1" x14ac:dyDescent="0.15">
      <c r="A3391" s="154">
        <v>110590</v>
      </c>
      <c r="B3391" s="155">
        <v>10590</v>
      </c>
      <c r="C3391" s="154">
        <v>50</v>
      </c>
      <c r="D3391" s="156" t="s">
        <v>383</v>
      </c>
      <c r="E3391" s="157" t="s">
        <v>412</v>
      </c>
      <c r="F3391" s="157" t="s">
        <v>414</v>
      </c>
      <c r="G3391" s="158">
        <v>19.985569999999999</v>
      </c>
      <c r="H3391" s="159">
        <v>-1</v>
      </c>
      <c r="I3391" s="159">
        <v>2</v>
      </c>
      <c r="J3391" s="158">
        <v>55.216380000000001</v>
      </c>
      <c r="K3391" s="157" t="s">
        <v>411</v>
      </c>
    </row>
    <row r="3392" spans="1:11" s="58" customFormat="1" ht="14.85" customHeight="1" x14ac:dyDescent="0.15">
      <c r="A3392" s="154">
        <v>110590</v>
      </c>
      <c r="B3392" s="155">
        <v>10590</v>
      </c>
      <c r="C3392" s="154">
        <v>50</v>
      </c>
      <c r="D3392" s="156" t="s">
        <v>383</v>
      </c>
      <c r="E3392" s="157" t="s">
        <v>412</v>
      </c>
      <c r="F3392" s="157" t="s">
        <v>414</v>
      </c>
      <c r="G3392" s="158">
        <v>3.3335300000000001</v>
      </c>
      <c r="H3392" s="159">
        <v>-1</v>
      </c>
      <c r="I3392" s="159">
        <v>0</v>
      </c>
      <c r="J3392" s="158">
        <v>45.12706</v>
      </c>
      <c r="K3392" s="157" t="s">
        <v>408</v>
      </c>
    </row>
    <row r="3393" spans="1:11" s="58" customFormat="1" ht="14.85" customHeight="1" x14ac:dyDescent="0.15">
      <c r="A3393" s="154">
        <v>110590</v>
      </c>
      <c r="B3393" s="155">
        <v>10590</v>
      </c>
      <c r="C3393" s="154">
        <v>50</v>
      </c>
      <c r="D3393" s="156" t="s">
        <v>383</v>
      </c>
      <c r="E3393" s="157" t="s">
        <v>412</v>
      </c>
      <c r="F3393" s="157" t="s">
        <v>415</v>
      </c>
      <c r="G3393" s="158">
        <v>0.12</v>
      </c>
      <c r="H3393" s="159">
        <v>0</v>
      </c>
      <c r="I3393" s="159">
        <v>0</v>
      </c>
      <c r="J3393" s="158">
        <v>0.12</v>
      </c>
      <c r="K3393" s="157" t="s">
        <v>411</v>
      </c>
    </row>
    <row r="3394" spans="1:11" s="58" customFormat="1" ht="14.85" customHeight="1" x14ac:dyDescent="0.15">
      <c r="A3394" s="154">
        <v>110590</v>
      </c>
      <c r="B3394" s="155">
        <v>10590</v>
      </c>
      <c r="C3394" s="154">
        <v>50</v>
      </c>
      <c r="D3394" s="156" t="s">
        <v>383</v>
      </c>
      <c r="E3394" s="157" t="s">
        <v>412</v>
      </c>
      <c r="F3394" s="157" t="s">
        <v>415</v>
      </c>
      <c r="G3394" s="158">
        <v>98.44</v>
      </c>
      <c r="H3394" s="159">
        <v>0</v>
      </c>
      <c r="I3394" s="159">
        <v>0</v>
      </c>
      <c r="J3394" s="158">
        <v>98.44</v>
      </c>
      <c r="K3394" s="157" t="s">
        <v>408</v>
      </c>
    </row>
    <row r="3395" spans="1:11" s="58" customFormat="1" ht="14.85" customHeight="1" x14ac:dyDescent="0.15">
      <c r="A3395" s="154">
        <v>110590</v>
      </c>
      <c r="B3395" s="155">
        <v>10590</v>
      </c>
      <c r="C3395" s="154">
        <v>50</v>
      </c>
      <c r="D3395" s="156" t="s">
        <v>383</v>
      </c>
      <c r="E3395" s="157" t="s">
        <v>412</v>
      </c>
      <c r="F3395" s="157" t="s">
        <v>416</v>
      </c>
      <c r="G3395" s="158">
        <v>7.0949999999999998</v>
      </c>
      <c r="H3395" s="159">
        <v>0</v>
      </c>
      <c r="I3395" s="159">
        <v>0</v>
      </c>
      <c r="J3395" s="158">
        <v>7.0949999999999998</v>
      </c>
      <c r="K3395" s="157" t="s">
        <v>411</v>
      </c>
    </row>
    <row r="3396" spans="1:11" s="58" customFormat="1" ht="14.85" customHeight="1" x14ac:dyDescent="0.15">
      <c r="A3396" s="154">
        <v>110590</v>
      </c>
      <c r="B3396" s="155">
        <v>10590</v>
      </c>
      <c r="C3396" s="154">
        <v>50</v>
      </c>
      <c r="D3396" s="156" t="s">
        <v>383</v>
      </c>
      <c r="E3396" s="157" t="s">
        <v>412</v>
      </c>
      <c r="F3396" s="157" t="s">
        <v>416</v>
      </c>
      <c r="G3396" s="158">
        <v>-7.4561900000000003</v>
      </c>
      <c r="H3396" s="159">
        <v>-2</v>
      </c>
      <c r="I3396" s="159">
        <v>0</v>
      </c>
      <c r="J3396" s="158">
        <v>3.7597399999999999</v>
      </c>
      <c r="K3396" s="157" t="s">
        <v>408</v>
      </c>
    </row>
    <row r="3397" spans="1:11" s="58" customFormat="1" ht="14.85" customHeight="1" x14ac:dyDescent="0.15">
      <c r="A3397" s="154">
        <v>110590</v>
      </c>
      <c r="B3397" s="155">
        <v>10590</v>
      </c>
      <c r="C3397" s="154">
        <v>50</v>
      </c>
      <c r="D3397" s="156" t="s">
        <v>383</v>
      </c>
      <c r="E3397" s="157" t="s">
        <v>417</v>
      </c>
      <c r="F3397" s="157" t="s">
        <v>418</v>
      </c>
      <c r="G3397" s="158">
        <v>-53.6691</v>
      </c>
      <c r="H3397" s="159">
        <v>0</v>
      </c>
      <c r="I3397" s="159">
        <v>2</v>
      </c>
      <c r="J3397" s="158">
        <v>48.78</v>
      </c>
      <c r="K3397" s="157" t="s">
        <v>411</v>
      </c>
    </row>
    <row r="3398" spans="1:11" s="58" customFormat="1" ht="14.85" customHeight="1" x14ac:dyDescent="0.15">
      <c r="A3398" s="154">
        <v>110590</v>
      </c>
      <c r="B3398" s="155">
        <v>10590</v>
      </c>
      <c r="C3398" s="154">
        <v>50</v>
      </c>
      <c r="D3398" s="156" t="s">
        <v>383</v>
      </c>
      <c r="E3398" s="157" t="s">
        <v>417</v>
      </c>
      <c r="F3398" s="157" t="s">
        <v>418</v>
      </c>
      <c r="G3398" s="158">
        <v>-0.98553000000000002</v>
      </c>
      <c r="H3398" s="159">
        <v>-1</v>
      </c>
      <c r="I3398" s="159">
        <v>1</v>
      </c>
      <c r="J3398" s="158">
        <v>2.1107999999999998</v>
      </c>
      <c r="K3398" s="157" t="s">
        <v>408</v>
      </c>
    </row>
    <row r="3399" spans="1:11" s="58" customFormat="1" ht="14.85" customHeight="1" x14ac:dyDescent="0.15">
      <c r="A3399" s="154">
        <v>110590</v>
      </c>
      <c r="B3399" s="155">
        <v>10590</v>
      </c>
      <c r="C3399" s="154">
        <v>50</v>
      </c>
      <c r="D3399" s="156" t="s">
        <v>383</v>
      </c>
      <c r="E3399" s="157" t="s">
        <v>417</v>
      </c>
      <c r="F3399" s="157" t="s">
        <v>407</v>
      </c>
      <c r="G3399" s="158">
        <v>0.29398000000000002</v>
      </c>
      <c r="H3399" s="159">
        <v>0</v>
      </c>
      <c r="I3399" s="159">
        <v>0</v>
      </c>
      <c r="J3399" s="158">
        <v>2.4348700000000001</v>
      </c>
      <c r="K3399" s="157" t="s">
        <v>411</v>
      </c>
    </row>
    <row r="3400" spans="1:11" s="58" customFormat="1" ht="14.85" customHeight="1" x14ac:dyDescent="0.15">
      <c r="A3400" s="154">
        <v>110590</v>
      </c>
      <c r="B3400" s="155">
        <v>10590</v>
      </c>
      <c r="C3400" s="154">
        <v>50</v>
      </c>
      <c r="D3400" s="156" t="s">
        <v>383</v>
      </c>
      <c r="E3400" s="157" t="s">
        <v>417</v>
      </c>
      <c r="F3400" s="157" t="s">
        <v>407</v>
      </c>
      <c r="G3400" s="158">
        <v>0.29487999999999998</v>
      </c>
      <c r="H3400" s="159">
        <v>0</v>
      </c>
      <c r="I3400" s="159">
        <v>0</v>
      </c>
      <c r="J3400" s="158">
        <v>0.48411999999999999</v>
      </c>
      <c r="K3400" s="157" t="s">
        <v>408</v>
      </c>
    </row>
    <row r="3401" spans="1:11" s="58" customFormat="1" ht="14.85" customHeight="1" x14ac:dyDescent="0.15">
      <c r="A3401" s="154">
        <v>110590</v>
      </c>
      <c r="B3401" s="155">
        <v>10590</v>
      </c>
      <c r="C3401" s="154">
        <v>50</v>
      </c>
      <c r="D3401" s="156" t="s">
        <v>383</v>
      </c>
      <c r="E3401" s="157" t="s">
        <v>419</v>
      </c>
      <c r="F3401" s="157" t="s">
        <v>414</v>
      </c>
      <c r="G3401" s="158">
        <v>1.15123</v>
      </c>
      <c r="H3401" s="159">
        <v>1</v>
      </c>
      <c r="I3401" s="159">
        <v>1</v>
      </c>
      <c r="J3401" s="158">
        <v>117.64852999999999</v>
      </c>
      <c r="K3401" s="157" t="s">
        <v>411</v>
      </c>
    </row>
    <row r="3402" spans="1:11" s="58" customFormat="1" ht="14.85" customHeight="1" x14ac:dyDescent="0.15">
      <c r="A3402" s="154">
        <v>110590</v>
      </c>
      <c r="B3402" s="155">
        <v>10590</v>
      </c>
      <c r="C3402" s="154">
        <v>50</v>
      </c>
      <c r="D3402" s="156" t="s">
        <v>383</v>
      </c>
      <c r="E3402" s="157" t="s">
        <v>419</v>
      </c>
      <c r="F3402" s="157" t="s">
        <v>414</v>
      </c>
      <c r="G3402" s="158">
        <v>-4.6657500000000001</v>
      </c>
      <c r="H3402" s="159">
        <v>0</v>
      </c>
      <c r="I3402" s="159">
        <v>0</v>
      </c>
      <c r="J3402" s="158">
        <v>28.563569999999999</v>
      </c>
      <c r="K3402" s="157" t="s">
        <v>408</v>
      </c>
    </row>
    <row r="3403" spans="1:11" s="58" customFormat="1" ht="14.85" customHeight="1" x14ac:dyDescent="0.15">
      <c r="A3403" s="154">
        <v>151103</v>
      </c>
      <c r="B3403" s="155">
        <v>51103</v>
      </c>
      <c r="C3403" s="154">
        <v>30</v>
      </c>
      <c r="D3403" s="156" t="s">
        <v>422</v>
      </c>
      <c r="E3403" s="157" t="s">
        <v>412</v>
      </c>
      <c r="F3403" s="157" t="s">
        <v>407</v>
      </c>
      <c r="G3403" s="158">
        <v>-5.6014200000000001</v>
      </c>
      <c r="H3403" s="159">
        <v>3</v>
      </c>
      <c r="I3403" s="159">
        <v>5</v>
      </c>
      <c r="J3403" s="158">
        <v>9.2672600000000003</v>
      </c>
      <c r="K3403" s="157" t="s">
        <v>411</v>
      </c>
    </row>
    <row r="3404" spans="1:11" s="58" customFormat="1" ht="14.85" customHeight="1" x14ac:dyDescent="0.15">
      <c r="A3404" s="154">
        <v>151103</v>
      </c>
      <c r="B3404" s="155">
        <v>51103</v>
      </c>
      <c r="C3404" s="154">
        <v>30</v>
      </c>
      <c r="D3404" s="156" t="s">
        <v>422</v>
      </c>
      <c r="E3404" s="157" t="s">
        <v>412</v>
      </c>
      <c r="F3404" s="157" t="s">
        <v>407</v>
      </c>
      <c r="G3404" s="158">
        <v>3.7391399999999999</v>
      </c>
      <c r="H3404" s="159">
        <v>-9</v>
      </c>
      <c r="I3404" s="159">
        <v>2</v>
      </c>
      <c r="J3404" s="158">
        <v>6.7102899999999996</v>
      </c>
      <c r="K3404" s="157" t="s">
        <v>408</v>
      </c>
    </row>
    <row r="3405" spans="1:11" s="58" customFormat="1" ht="14.85" customHeight="1" x14ac:dyDescent="0.15">
      <c r="A3405" s="154">
        <v>151103</v>
      </c>
      <c r="B3405" s="155">
        <v>51103</v>
      </c>
      <c r="C3405" s="154">
        <v>30</v>
      </c>
      <c r="D3405" s="156" t="s">
        <v>422</v>
      </c>
      <c r="E3405" s="157" t="s">
        <v>412</v>
      </c>
      <c r="F3405" s="157" t="s">
        <v>413</v>
      </c>
      <c r="G3405" s="158">
        <v>-14.953849999999999</v>
      </c>
      <c r="H3405" s="159">
        <v>1</v>
      </c>
      <c r="I3405" s="159">
        <v>3</v>
      </c>
      <c r="J3405" s="158">
        <v>127.75498</v>
      </c>
      <c r="K3405" s="157" t="s">
        <v>408</v>
      </c>
    </row>
    <row r="3406" spans="1:11" s="58" customFormat="1" ht="14.85" customHeight="1" x14ac:dyDescent="0.15">
      <c r="A3406" s="154">
        <v>151103</v>
      </c>
      <c r="B3406" s="155">
        <v>51103</v>
      </c>
      <c r="C3406" s="154">
        <v>30</v>
      </c>
      <c r="D3406" s="156" t="s">
        <v>422</v>
      </c>
      <c r="E3406" s="157" t="s">
        <v>412</v>
      </c>
      <c r="F3406" s="157" t="s">
        <v>414</v>
      </c>
      <c r="G3406" s="158">
        <v>-35.033079999999998</v>
      </c>
      <c r="H3406" s="159">
        <v>-6</v>
      </c>
      <c r="I3406" s="159">
        <v>1</v>
      </c>
      <c r="J3406" s="158">
        <v>32.434609999999999</v>
      </c>
      <c r="K3406" s="157" t="s">
        <v>411</v>
      </c>
    </row>
    <row r="3407" spans="1:11" s="58" customFormat="1" ht="14.85" customHeight="1" x14ac:dyDescent="0.15">
      <c r="A3407" s="154">
        <v>151103</v>
      </c>
      <c r="B3407" s="155">
        <v>51103</v>
      </c>
      <c r="C3407" s="154">
        <v>30</v>
      </c>
      <c r="D3407" s="156" t="s">
        <v>422</v>
      </c>
      <c r="E3407" s="157" t="s">
        <v>412</v>
      </c>
      <c r="F3407" s="157" t="s">
        <v>414</v>
      </c>
      <c r="G3407" s="158">
        <v>-10.07367</v>
      </c>
      <c r="H3407" s="159">
        <v>-1</v>
      </c>
      <c r="I3407" s="159">
        <v>1</v>
      </c>
      <c r="J3407" s="158">
        <v>52.056269999999998</v>
      </c>
      <c r="K3407" s="157" t="s">
        <v>408</v>
      </c>
    </row>
    <row r="3408" spans="1:11" s="58" customFormat="1" ht="14.85" customHeight="1" x14ac:dyDescent="0.15">
      <c r="A3408" s="154">
        <v>151103</v>
      </c>
      <c r="B3408" s="155">
        <v>51103</v>
      </c>
      <c r="C3408" s="154">
        <v>30</v>
      </c>
      <c r="D3408" s="156" t="s">
        <v>422</v>
      </c>
      <c r="E3408" s="157" t="s">
        <v>412</v>
      </c>
      <c r="F3408" s="157" t="s">
        <v>415</v>
      </c>
      <c r="G3408" s="158">
        <v>-0.1</v>
      </c>
      <c r="H3408" s="159">
        <v>0</v>
      </c>
      <c r="I3408" s="159">
        <v>0</v>
      </c>
      <c r="J3408" s="158">
        <v>0</v>
      </c>
      <c r="K3408" s="157" t="s">
        <v>411</v>
      </c>
    </row>
    <row r="3409" spans="1:11" s="58" customFormat="1" ht="14.85" customHeight="1" x14ac:dyDescent="0.15">
      <c r="A3409" s="154">
        <v>151103</v>
      </c>
      <c r="B3409" s="155">
        <v>51103</v>
      </c>
      <c r="C3409" s="154">
        <v>30</v>
      </c>
      <c r="D3409" s="156" t="s">
        <v>422</v>
      </c>
      <c r="E3409" s="157" t="s">
        <v>412</v>
      </c>
      <c r="F3409" s="157" t="s">
        <v>415</v>
      </c>
      <c r="G3409" s="158">
        <v>24.06</v>
      </c>
      <c r="H3409" s="159">
        <v>0</v>
      </c>
      <c r="I3409" s="159">
        <v>0</v>
      </c>
      <c r="J3409" s="158">
        <v>24.06</v>
      </c>
      <c r="K3409" s="157" t="s">
        <v>408</v>
      </c>
    </row>
    <row r="3410" spans="1:11" s="58" customFormat="1" ht="14.85" customHeight="1" x14ac:dyDescent="0.15">
      <c r="A3410" s="154">
        <v>151103</v>
      </c>
      <c r="B3410" s="155">
        <v>51103</v>
      </c>
      <c r="C3410" s="154">
        <v>30</v>
      </c>
      <c r="D3410" s="156" t="s">
        <v>422</v>
      </c>
      <c r="E3410" s="157" t="s">
        <v>412</v>
      </c>
      <c r="F3410" s="157" t="s">
        <v>416</v>
      </c>
      <c r="G3410" s="158">
        <v>10.17399</v>
      </c>
      <c r="H3410" s="159">
        <v>-1</v>
      </c>
      <c r="I3410" s="159">
        <v>0</v>
      </c>
      <c r="J3410" s="158">
        <v>33.670250000000003</v>
      </c>
      <c r="K3410" s="157" t="s">
        <v>411</v>
      </c>
    </row>
    <row r="3411" spans="1:11" s="58" customFormat="1" ht="14.85" customHeight="1" x14ac:dyDescent="0.15">
      <c r="A3411" s="154">
        <v>151103</v>
      </c>
      <c r="B3411" s="155">
        <v>51103</v>
      </c>
      <c r="C3411" s="154">
        <v>30</v>
      </c>
      <c r="D3411" s="156" t="s">
        <v>422</v>
      </c>
      <c r="E3411" s="157" t="s">
        <v>412</v>
      </c>
      <c r="F3411" s="157" t="s">
        <v>416</v>
      </c>
      <c r="G3411" s="158">
        <v>-7.7081499999999998</v>
      </c>
      <c r="H3411" s="159">
        <v>-2</v>
      </c>
      <c r="I3411" s="159">
        <v>1</v>
      </c>
      <c r="J3411" s="158">
        <v>4.1903899999999998</v>
      </c>
      <c r="K3411" s="157" t="s">
        <v>408</v>
      </c>
    </row>
    <row r="3412" spans="1:11" s="58" customFormat="1" ht="14.85" customHeight="1" x14ac:dyDescent="0.15">
      <c r="A3412" s="154">
        <v>151103</v>
      </c>
      <c r="B3412" s="155">
        <v>51103</v>
      </c>
      <c r="C3412" s="154">
        <v>30</v>
      </c>
      <c r="D3412" s="156" t="s">
        <v>422</v>
      </c>
      <c r="E3412" s="157" t="s">
        <v>417</v>
      </c>
      <c r="F3412" s="157" t="s">
        <v>418</v>
      </c>
      <c r="G3412" s="158">
        <v>10.7</v>
      </c>
      <c r="H3412" s="159">
        <v>1</v>
      </c>
      <c r="I3412" s="159">
        <v>1</v>
      </c>
      <c r="J3412" s="158">
        <v>10.7</v>
      </c>
      <c r="K3412" s="157" t="s">
        <v>411</v>
      </c>
    </row>
    <row r="3413" spans="1:11" s="58" customFormat="1" ht="14.85" customHeight="1" x14ac:dyDescent="0.15">
      <c r="A3413" s="154">
        <v>151103</v>
      </c>
      <c r="B3413" s="155">
        <v>51103</v>
      </c>
      <c r="C3413" s="154">
        <v>30</v>
      </c>
      <c r="D3413" s="156" t="s">
        <v>422</v>
      </c>
      <c r="E3413" s="157" t="s">
        <v>417</v>
      </c>
      <c r="F3413" s="157" t="s">
        <v>418</v>
      </c>
      <c r="G3413" s="158">
        <v>250</v>
      </c>
      <c r="H3413" s="159">
        <v>2</v>
      </c>
      <c r="I3413" s="159">
        <v>2</v>
      </c>
      <c r="J3413" s="158">
        <v>250</v>
      </c>
      <c r="K3413" s="157" t="s">
        <v>408</v>
      </c>
    </row>
    <row r="3414" spans="1:11" s="58" customFormat="1" ht="14.85" customHeight="1" x14ac:dyDescent="0.15">
      <c r="A3414" s="154">
        <v>151103</v>
      </c>
      <c r="B3414" s="155">
        <v>51103</v>
      </c>
      <c r="C3414" s="154">
        <v>30</v>
      </c>
      <c r="D3414" s="156" t="s">
        <v>422</v>
      </c>
      <c r="E3414" s="157" t="s">
        <v>417</v>
      </c>
      <c r="F3414" s="157" t="s">
        <v>407</v>
      </c>
      <c r="G3414" s="158">
        <v>2.7865099999999998</v>
      </c>
      <c r="H3414" s="159">
        <v>1</v>
      </c>
      <c r="I3414" s="159">
        <v>2</v>
      </c>
      <c r="J3414" s="158">
        <v>25.030200000000001</v>
      </c>
      <c r="K3414" s="157" t="s">
        <v>411</v>
      </c>
    </row>
    <row r="3415" spans="1:11" s="58" customFormat="1" ht="14.85" customHeight="1" x14ac:dyDescent="0.15">
      <c r="A3415" s="154">
        <v>151103</v>
      </c>
      <c r="B3415" s="155">
        <v>51103</v>
      </c>
      <c r="C3415" s="154">
        <v>30</v>
      </c>
      <c r="D3415" s="156" t="s">
        <v>422</v>
      </c>
      <c r="E3415" s="157" t="s">
        <v>417</v>
      </c>
      <c r="F3415" s="157" t="s">
        <v>407</v>
      </c>
      <c r="G3415" s="158">
        <v>1.2245600000000001</v>
      </c>
      <c r="H3415" s="159">
        <v>0</v>
      </c>
      <c r="I3415" s="159">
        <v>0</v>
      </c>
      <c r="J3415" s="158">
        <v>1.2525599999999999</v>
      </c>
      <c r="K3415" s="157" t="s">
        <v>408</v>
      </c>
    </row>
    <row r="3416" spans="1:11" s="58" customFormat="1" ht="14.85" customHeight="1" x14ac:dyDescent="0.15">
      <c r="A3416" s="154">
        <v>151103</v>
      </c>
      <c r="B3416" s="155">
        <v>51103</v>
      </c>
      <c r="C3416" s="154">
        <v>30</v>
      </c>
      <c r="D3416" s="156" t="s">
        <v>422</v>
      </c>
      <c r="E3416" s="157" t="s">
        <v>419</v>
      </c>
      <c r="F3416" s="157" t="s">
        <v>414</v>
      </c>
      <c r="G3416" s="158">
        <v>19.406179999999999</v>
      </c>
      <c r="H3416" s="159">
        <v>-4</v>
      </c>
      <c r="I3416" s="159">
        <v>0</v>
      </c>
      <c r="J3416" s="158">
        <v>178.92506</v>
      </c>
      <c r="K3416" s="157" t="s">
        <v>411</v>
      </c>
    </row>
    <row r="3417" spans="1:11" s="58" customFormat="1" ht="14.85" customHeight="1" x14ac:dyDescent="0.15">
      <c r="A3417" s="154">
        <v>151103</v>
      </c>
      <c r="B3417" s="155">
        <v>51103</v>
      </c>
      <c r="C3417" s="154">
        <v>30</v>
      </c>
      <c r="D3417" s="156" t="s">
        <v>422</v>
      </c>
      <c r="E3417" s="157" t="s">
        <v>419</v>
      </c>
      <c r="F3417" s="157" t="s">
        <v>414</v>
      </c>
      <c r="G3417" s="158">
        <v>14.68985</v>
      </c>
      <c r="H3417" s="159">
        <v>-1</v>
      </c>
      <c r="I3417" s="159">
        <v>0</v>
      </c>
      <c r="J3417" s="158">
        <v>110.62662</v>
      </c>
      <c r="K3417" s="157" t="s">
        <v>408</v>
      </c>
    </row>
    <row r="3418" spans="1:11" s="58" customFormat="1" ht="14.85" customHeight="1" x14ac:dyDescent="0.15">
      <c r="A3418" s="154">
        <v>151110</v>
      </c>
      <c r="B3418" s="155">
        <v>51110</v>
      </c>
      <c r="C3418" s="154">
        <v>30</v>
      </c>
      <c r="D3418" s="156" t="s">
        <v>422</v>
      </c>
      <c r="E3418" s="157" t="s">
        <v>412</v>
      </c>
      <c r="F3418" s="157" t="s">
        <v>407</v>
      </c>
      <c r="G3418" s="158">
        <v>8.9113100000000003</v>
      </c>
      <c r="H3418" s="159">
        <v>0</v>
      </c>
      <c r="I3418" s="159">
        <v>2</v>
      </c>
      <c r="J3418" s="158">
        <v>10.28396</v>
      </c>
      <c r="K3418" s="157" t="s">
        <v>411</v>
      </c>
    </row>
    <row r="3419" spans="1:11" s="58" customFormat="1" ht="14.85" customHeight="1" x14ac:dyDescent="0.15">
      <c r="A3419" s="154">
        <v>151110</v>
      </c>
      <c r="B3419" s="155">
        <v>51110</v>
      </c>
      <c r="C3419" s="154">
        <v>30</v>
      </c>
      <c r="D3419" s="156" t="s">
        <v>422</v>
      </c>
      <c r="E3419" s="157" t="s">
        <v>412</v>
      </c>
      <c r="F3419" s="157" t="s">
        <v>407</v>
      </c>
      <c r="G3419" s="158">
        <v>-95.763300000000001</v>
      </c>
      <c r="H3419" s="159">
        <v>-4</v>
      </c>
      <c r="I3419" s="159">
        <v>0</v>
      </c>
      <c r="J3419" s="158">
        <v>27.258649999999999</v>
      </c>
      <c r="K3419" s="157" t="s">
        <v>408</v>
      </c>
    </row>
    <row r="3420" spans="1:11" s="58" customFormat="1" ht="14.85" customHeight="1" x14ac:dyDescent="0.15">
      <c r="A3420" s="154">
        <v>151110</v>
      </c>
      <c r="B3420" s="155">
        <v>51110</v>
      </c>
      <c r="C3420" s="154">
        <v>30</v>
      </c>
      <c r="D3420" s="156" t="s">
        <v>422</v>
      </c>
      <c r="E3420" s="157" t="s">
        <v>412</v>
      </c>
      <c r="F3420" s="157" t="s">
        <v>413</v>
      </c>
      <c r="G3420" s="158">
        <v>1524.3144</v>
      </c>
      <c r="H3420" s="159">
        <v>7</v>
      </c>
      <c r="I3420" s="159">
        <v>9</v>
      </c>
      <c r="J3420" s="158">
        <v>2596.4738000000002</v>
      </c>
      <c r="K3420" s="157" t="s">
        <v>408</v>
      </c>
    </row>
    <row r="3421" spans="1:11" s="58" customFormat="1" ht="14.85" customHeight="1" x14ac:dyDescent="0.15">
      <c r="A3421" s="154">
        <v>151110</v>
      </c>
      <c r="B3421" s="155">
        <v>51110</v>
      </c>
      <c r="C3421" s="154">
        <v>30</v>
      </c>
      <c r="D3421" s="156" t="s">
        <v>422</v>
      </c>
      <c r="E3421" s="157" t="s">
        <v>412</v>
      </c>
      <c r="F3421" s="157" t="s">
        <v>414</v>
      </c>
      <c r="G3421" s="158">
        <v>-537.89626999999996</v>
      </c>
      <c r="H3421" s="159">
        <v>-2</v>
      </c>
      <c r="I3421" s="159">
        <v>2</v>
      </c>
      <c r="J3421" s="158">
        <v>328.55054000000001</v>
      </c>
      <c r="K3421" s="157" t="s">
        <v>411</v>
      </c>
    </row>
    <row r="3422" spans="1:11" s="58" customFormat="1" ht="14.85" customHeight="1" x14ac:dyDescent="0.15">
      <c r="A3422" s="154">
        <v>151110</v>
      </c>
      <c r="B3422" s="155">
        <v>51110</v>
      </c>
      <c r="C3422" s="154">
        <v>30</v>
      </c>
      <c r="D3422" s="156" t="s">
        <v>422</v>
      </c>
      <c r="E3422" s="157" t="s">
        <v>412</v>
      </c>
      <c r="F3422" s="157" t="s">
        <v>414</v>
      </c>
      <c r="G3422" s="158">
        <v>-124.25152</v>
      </c>
      <c r="H3422" s="159">
        <v>-2</v>
      </c>
      <c r="I3422" s="159">
        <v>1</v>
      </c>
      <c r="J3422" s="158">
        <v>1067.16968</v>
      </c>
      <c r="K3422" s="157" t="s">
        <v>408</v>
      </c>
    </row>
    <row r="3423" spans="1:11" s="58" customFormat="1" ht="14.85" customHeight="1" x14ac:dyDescent="0.15">
      <c r="A3423" s="154">
        <v>151110</v>
      </c>
      <c r="B3423" s="155">
        <v>51110</v>
      </c>
      <c r="C3423" s="154">
        <v>30</v>
      </c>
      <c r="D3423" s="156" t="s">
        <v>422</v>
      </c>
      <c r="E3423" s="157" t="s">
        <v>412</v>
      </c>
      <c r="F3423" s="157" t="s">
        <v>415</v>
      </c>
      <c r="G3423" s="158">
        <v>4.62</v>
      </c>
      <c r="H3423" s="159">
        <v>0</v>
      </c>
      <c r="I3423" s="159">
        <v>0</v>
      </c>
      <c r="J3423" s="158">
        <v>5.38</v>
      </c>
      <c r="K3423" s="157" t="s">
        <v>411</v>
      </c>
    </row>
    <row r="3424" spans="1:11" s="58" customFormat="1" ht="14.85" customHeight="1" x14ac:dyDescent="0.15">
      <c r="A3424" s="154">
        <v>151110</v>
      </c>
      <c r="B3424" s="155">
        <v>51110</v>
      </c>
      <c r="C3424" s="154">
        <v>30</v>
      </c>
      <c r="D3424" s="156" t="s">
        <v>422</v>
      </c>
      <c r="E3424" s="157" t="s">
        <v>412</v>
      </c>
      <c r="F3424" s="157" t="s">
        <v>415</v>
      </c>
      <c r="G3424" s="158">
        <v>-163.98</v>
      </c>
      <c r="H3424" s="159">
        <v>0</v>
      </c>
      <c r="I3424" s="159">
        <v>0</v>
      </c>
      <c r="J3424" s="158">
        <v>20.420000000000002</v>
      </c>
      <c r="K3424" s="157" t="s">
        <v>408</v>
      </c>
    </row>
    <row r="3425" spans="1:11" s="58" customFormat="1" ht="14.85" customHeight="1" x14ac:dyDescent="0.15">
      <c r="A3425" s="154">
        <v>151110</v>
      </c>
      <c r="B3425" s="155">
        <v>51110</v>
      </c>
      <c r="C3425" s="154">
        <v>30</v>
      </c>
      <c r="D3425" s="156" t="s">
        <v>422</v>
      </c>
      <c r="E3425" s="157" t="s">
        <v>412</v>
      </c>
      <c r="F3425" s="157" t="s">
        <v>416</v>
      </c>
      <c r="G3425" s="158">
        <v>25.401700000000002</v>
      </c>
      <c r="H3425" s="159">
        <v>-4</v>
      </c>
      <c r="I3425" s="159">
        <v>0</v>
      </c>
      <c r="J3425" s="158">
        <v>47.671909999999997</v>
      </c>
      <c r="K3425" s="157" t="s">
        <v>411</v>
      </c>
    </row>
    <row r="3426" spans="1:11" s="58" customFormat="1" ht="14.85" customHeight="1" x14ac:dyDescent="0.15">
      <c r="A3426" s="154">
        <v>151110</v>
      </c>
      <c r="B3426" s="155">
        <v>51110</v>
      </c>
      <c r="C3426" s="154">
        <v>30</v>
      </c>
      <c r="D3426" s="156" t="s">
        <v>422</v>
      </c>
      <c r="E3426" s="157" t="s">
        <v>412</v>
      </c>
      <c r="F3426" s="157" t="s">
        <v>416</v>
      </c>
      <c r="G3426" s="158">
        <v>-30.69088</v>
      </c>
      <c r="H3426" s="159">
        <v>-2</v>
      </c>
      <c r="I3426" s="159">
        <v>0</v>
      </c>
      <c r="J3426" s="158">
        <v>9.7315799999999992</v>
      </c>
      <c r="K3426" s="157" t="s">
        <v>408</v>
      </c>
    </row>
    <row r="3427" spans="1:11" s="58" customFormat="1" ht="14.85" customHeight="1" x14ac:dyDescent="0.15">
      <c r="A3427" s="154">
        <v>151110</v>
      </c>
      <c r="B3427" s="155">
        <v>51110</v>
      </c>
      <c r="C3427" s="154">
        <v>30</v>
      </c>
      <c r="D3427" s="156" t="s">
        <v>422</v>
      </c>
      <c r="E3427" s="157" t="s">
        <v>417</v>
      </c>
      <c r="F3427" s="157" t="s">
        <v>418</v>
      </c>
      <c r="G3427" s="158">
        <v>202.52081999999999</v>
      </c>
      <c r="H3427" s="159">
        <v>2</v>
      </c>
      <c r="I3427" s="159">
        <v>3</v>
      </c>
      <c r="J3427" s="158">
        <v>258.68060000000003</v>
      </c>
      <c r="K3427" s="157" t="s">
        <v>411</v>
      </c>
    </row>
    <row r="3428" spans="1:11" s="58" customFormat="1" ht="14.85" customHeight="1" x14ac:dyDescent="0.15">
      <c r="A3428" s="154">
        <v>151110</v>
      </c>
      <c r="B3428" s="155">
        <v>51110</v>
      </c>
      <c r="C3428" s="154">
        <v>30</v>
      </c>
      <c r="D3428" s="156" t="s">
        <v>422</v>
      </c>
      <c r="E3428" s="157" t="s">
        <v>417</v>
      </c>
      <c r="F3428" s="157" t="s">
        <v>418</v>
      </c>
      <c r="G3428" s="158">
        <v>-7.2795699999999997</v>
      </c>
      <c r="H3428" s="159">
        <v>-1</v>
      </c>
      <c r="I3428" s="159">
        <v>0</v>
      </c>
      <c r="J3428" s="158">
        <v>1.3872199999999999</v>
      </c>
      <c r="K3428" s="157" t="s">
        <v>408</v>
      </c>
    </row>
    <row r="3429" spans="1:11" s="58" customFormat="1" ht="14.85" customHeight="1" x14ac:dyDescent="0.15">
      <c r="A3429" s="154">
        <v>151110</v>
      </c>
      <c r="B3429" s="155">
        <v>51110</v>
      </c>
      <c r="C3429" s="154">
        <v>30</v>
      </c>
      <c r="D3429" s="156" t="s">
        <v>422</v>
      </c>
      <c r="E3429" s="157" t="s">
        <v>417</v>
      </c>
      <c r="F3429" s="157" t="s">
        <v>407</v>
      </c>
      <c r="G3429" s="158">
        <v>13.870900000000001</v>
      </c>
      <c r="H3429" s="159">
        <v>1</v>
      </c>
      <c r="I3429" s="159">
        <v>1</v>
      </c>
      <c r="J3429" s="158">
        <v>35.979340000000001</v>
      </c>
      <c r="K3429" s="157" t="s">
        <v>411</v>
      </c>
    </row>
    <row r="3430" spans="1:11" s="58" customFormat="1" ht="14.85" customHeight="1" x14ac:dyDescent="0.15">
      <c r="A3430" s="154">
        <v>151110</v>
      </c>
      <c r="B3430" s="155">
        <v>51110</v>
      </c>
      <c r="C3430" s="154">
        <v>30</v>
      </c>
      <c r="D3430" s="156" t="s">
        <v>422</v>
      </c>
      <c r="E3430" s="157" t="s">
        <v>417</v>
      </c>
      <c r="F3430" s="157" t="s">
        <v>407</v>
      </c>
      <c r="G3430" s="158">
        <v>0.55686000000000002</v>
      </c>
      <c r="H3430" s="159">
        <v>0</v>
      </c>
      <c r="I3430" s="159">
        <v>0</v>
      </c>
      <c r="J3430" s="158">
        <v>0.90578000000000003</v>
      </c>
      <c r="K3430" s="157" t="s">
        <v>408</v>
      </c>
    </row>
    <row r="3431" spans="1:11" s="58" customFormat="1" ht="14.85" customHeight="1" x14ac:dyDescent="0.15">
      <c r="A3431" s="154">
        <v>151110</v>
      </c>
      <c r="B3431" s="155">
        <v>51110</v>
      </c>
      <c r="C3431" s="154">
        <v>30</v>
      </c>
      <c r="D3431" s="156" t="s">
        <v>422</v>
      </c>
      <c r="E3431" s="157" t="s">
        <v>419</v>
      </c>
      <c r="F3431" s="157" t="s">
        <v>414</v>
      </c>
      <c r="G3431" s="158">
        <v>-7.0996899999999998</v>
      </c>
      <c r="H3431" s="159">
        <v>-4</v>
      </c>
      <c r="I3431" s="159">
        <v>0</v>
      </c>
      <c r="J3431" s="158">
        <v>357.84231999999997</v>
      </c>
      <c r="K3431" s="157" t="s">
        <v>411</v>
      </c>
    </row>
    <row r="3432" spans="1:11" s="58" customFormat="1" ht="14.85" customHeight="1" x14ac:dyDescent="0.15">
      <c r="A3432" s="154">
        <v>151110</v>
      </c>
      <c r="B3432" s="155">
        <v>51110</v>
      </c>
      <c r="C3432" s="154">
        <v>30</v>
      </c>
      <c r="D3432" s="156" t="s">
        <v>422</v>
      </c>
      <c r="E3432" s="157" t="s">
        <v>419</v>
      </c>
      <c r="F3432" s="157" t="s">
        <v>414</v>
      </c>
      <c r="G3432" s="158">
        <v>40.449979999999996</v>
      </c>
      <c r="H3432" s="159">
        <v>-1</v>
      </c>
      <c r="I3432" s="159">
        <v>0</v>
      </c>
      <c r="J3432" s="158">
        <v>210.39222000000001</v>
      </c>
      <c r="K3432" s="157" t="s">
        <v>408</v>
      </c>
    </row>
    <row r="3433" spans="1:11" s="58" customFormat="1" ht="14.85" customHeight="1" x14ac:dyDescent="0.15">
      <c r="A3433" s="154">
        <v>151128</v>
      </c>
      <c r="B3433" s="155">
        <v>51128</v>
      </c>
      <c r="C3433" s="154">
        <v>30</v>
      </c>
      <c r="D3433" s="156" t="s">
        <v>422</v>
      </c>
      <c r="E3433" s="157" t="s">
        <v>412</v>
      </c>
      <c r="F3433" s="157" t="s">
        <v>407</v>
      </c>
      <c r="G3433" s="158">
        <v>-42.347740000000002</v>
      </c>
      <c r="H3433" s="159">
        <v>-2</v>
      </c>
      <c r="I3433" s="159">
        <v>0</v>
      </c>
      <c r="J3433" s="158">
        <v>5.5880999999999998</v>
      </c>
      <c r="K3433" s="157" t="s">
        <v>411</v>
      </c>
    </row>
    <row r="3434" spans="1:11" s="58" customFormat="1" ht="14.85" customHeight="1" x14ac:dyDescent="0.15">
      <c r="A3434" s="154">
        <v>151128</v>
      </c>
      <c r="B3434" s="155">
        <v>51128</v>
      </c>
      <c r="C3434" s="154">
        <v>30</v>
      </c>
      <c r="D3434" s="156" t="s">
        <v>422</v>
      </c>
      <c r="E3434" s="157" t="s">
        <v>412</v>
      </c>
      <c r="F3434" s="157" t="s">
        <v>407</v>
      </c>
      <c r="G3434" s="158">
        <v>-33.505310000000001</v>
      </c>
      <c r="H3434" s="159">
        <v>-3</v>
      </c>
      <c r="I3434" s="159">
        <v>1</v>
      </c>
      <c r="J3434" s="158">
        <v>26.081990000000001</v>
      </c>
      <c r="K3434" s="157" t="s">
        <v>408</v>
      </c>
    </row>
    <row r="3435" spans="1:11" s="58" customFormat="1" ht="14.85" customHeight="1" x14ac:dyDescent="0.15">
      <c r="A3435" s="154">
        <v>151128</v>
      </c>
      <c r="B3435" s="155">
        <v>51128</v>
      </c>
      <c r="C3435" s="154">
        <v>30</v>
      </c>
      <c r="D3435" s="156" t="s">
        <v>422</v>
      </c>
      <c r="E3435" s="157" t="s">
        <v>412</v>
      </c>
      <c r="F3435" s="157" t="s">
        <v>413</v>
      </c>
      <c r="G3435" s="158">
        <v>480.46046999999999</v>
      </c>
      <c r="H3435" s="159">
        <v>-5</v>
      </c>
      <c r="I3435" s="159">
        <v>2</v>
      </c>
      <c r="J3435" s="158">
        <v>1041.1498899999999</v>
      </c>
      <c r="K3435" s="157" t="s">
        <v>408</v>
      </c>
    </row>
    <row r="3436" spans="1:11" s="58" customFormat="1" ht="14.85" customHeight="1" x14ac:dyDescent="0.15">
      <c r="A3436" s="154">
        <v>151128</v>
      </c>
      <c r="B3436" s="155">
        <v>51128</v>
      </c>
      <c r="C3436" s="154">
        <v>30</v>
      </c>
      <c r="D3436" s="156" t="s">
        <v>422</v>
      </c>
      <c r="E3436" s="157" t="s">
        <v>412</v>
      </c>
      <c r="F3436" s="157" t="s">
        <v>414</v>
      </c>
      <c r="G3436" s="158">
        <v>-2.29996</v>
      </c>
      <c r="H3436" s="159">
        <v>-3</v>
      </c>
      <c r="I3436" s="159">
        <v>2</v>
      </c>
      <c r="J3436" s="158">
        <v>61.056460000000001</v>
      </c>
      <c r="K3436" s="157" t="s">
        <v>411</v>
      </c>
    </row>
    <row r="3437" spans="1:11" s="58" customFormat="1" ht="14.85" customHeight="1" x14ac:dyDescent="0.15">
      <c r="A3437" s="154">
        <v>151128</v>
      </c>
      <c r="B3437" s="155">
        <v>51128</v>
      </c>
      <c r="C3437" s="154">
        <v>30</v>
      </c>
      <c r="D3437" s="156" t="s">
        <v>422</v>
      </c>
      <c r="E3437" s="157" t="s">
        <v>412</v>
      </c>
      <c r="F3437" s="157" t="s">
        <v>414</v>
      </c>
      <c r="G3437" s="158">
        <v>11.016349999999999</v>
      </c>
      <c r="H3437" s="159">
        <v>-8</v>
      </c>
      <c r="I3437" s="159">
        <v>1</v>
      </c>
      <c r="J3437" s="158">
        <v>69.259039999999999</v>
      </c>
      <c r="K3437" s="157" t="s">
        <v>408</v>
      </c>
    </row>
    <row r="3438" spans="1:11" s="58" customFormat="1" ht="14.85" customHeight="1" x14ac:dyDescent="0.15">
      <c r="A3438" s="154">
        <v>151128</v>
      </c>
      <c r="B3438" s="155">
        <v>51128</v>
      </c>
      <c r="C3438" s="154">
        <v>30</v>
      </c>
      <c r="D3438" s="156" t="s">
        <v>422</v>
      </c>
      <c r="E3438" s="157" t="s">
        <v>412</v>
      </c>
      <c r="F3438" s="157" t="s">
        <v>415</v>
      </c>
      <c r="G3438" s="158">
        <v>-1.02</v>
      </c>
      <c r="H3438" s="159">
        <v>0</v>
      </c>
      <c r="I3438" s="159">
        <v>0</v>
      </c>
      <c r="J3438" s="158">
        <v>0</v>
      </c>
      <c r="K3438" s="157" t="s">
        <v>411</v>
      </c>
    </row>
    <row r="3439" spans="1:11" s="58" customFormat="1" ht="14.85" customHeight="1" x14ac:dyDescent="0.15">
      <c r="A3439" s="154">
        <v>151128</v>
      </c>
      <c r="B3439" s="155">
        <v>51128</v>
      </c>
      <c r="C3439" s="154">
        <v>30</v>
      </c>
      <c r="D3439" s="156" t="s">
        <v>422</v>
      </c>
      <c r="E3439" s="157" t="s">
        <v>412</v>
      </c>
      <c r="F3439" s="157" t="s">
        <v>415</v>
      </c>
      <c r="G3439" s="158">
        <v>4.26</v>
      </c>
      <c r="H3439" s="159">
        <v>0</v>
      </c>
      <c r="I3439" s="159">
        <v>0</v>
      </c>
      <c r="J3439" s="158">
        <v>5.52</v>
      </c>
      <c r="K3439" s="157" t="s">
        <v>408</v>
      </c>
    </row>
    <row r="3440" spans="1:11" s="58" customFormat="1" ht="14.85" customHeight="1" x14ac:dyDescent="0.15">
      <c r="A3440" s="154">
        <v>151128</v>
      </c>
      <c r="B3440" s="155">
        <v>51128</v>
      </c>
      <c r="C3440" s="154">
        <v>30</v>
      </c>
      <c r="D3440" s="156" t="s">
        <v>422</v>
      </c>
      <c r="E3440" s="157" t="s">
        <v>412</v>
      </c>
      <c r="F3440" s="157" t="s">
        <v>416</v>
      </c>
      <c r="G3440" s="158">
        <v>-4.68377</v>
      </c>
      <c r="H3440" s="159">
        <v>-3</v>
      </c>
      <c r="I3440" s="159">
        <v>0</v>
      </c>
      <c r="J3440" s="158">
        <v>10.792339999999999</v>
      </c>
      <c r="K3440" s="157" t="s">
        <v>411</v>
      </c>
    </row>
    <row r="3441" spans="1:11" s="58" customFormat="1" ht="14.85" customHeight="1" x14ac:dyDescent="0.15">
      <c r="A3441" s="154">
        <v>151128</v>
      </c>
      <c r="B3441" s="155">
        <v>51128</v>
      </c>
      <c r="C3441" s="154">
        <v>30</v>
      </c>
      <c r="D3441" s="156" t="s">
        <v>422</v>
      </c>
      <c r="E3441" s="157" t="s">
        <v>412</v>
      </c>
      <c r="F3441" s="157" t="s">
        <v>416</v>
      </c>
      <c r="G3441" s="158">
        <v>67.792609999999996</v>
      </c>
      <c r="H3441" s="159">
        <v>-1</v>
      </c>
      <c r="I3441" s="159">
        <v>0</v>
      </c>
      <c r="J3441" s="158">
        <v>70.289270000000002</v>
      </c>
      <c r="K3441" s="157" t="s">
        <v>408</v>
      </c>
    </row>
    <row r="3442" spans="1:11" s="58" customFormat="1" ht="14.85" customHeight="1" x14ac:dyDescent="0.15">
      <c r="A3442" s="154">
        <v>151128</v>
      </c>
      <c r="B3442" s="155">
        <v>51128</v>
      </c>
      <c r="C3442" s="154">
        <v>30</v>
      </c>
      <c r="D3442" s="156" t="s">
        <v>422</v>
      </c>
      <c r="E3442" s="157" t="s">
        <v>417</v>
      </c>
      <c r="F3442" s="157" t="s">
        <v>418</v>
      </c>
      <c r="G3442" s="158">
        <v>53.438389999999998</v>
      </c>
      <c r="H3442" s="159">
        <v>1</v>
      </c>
      <c r="I3442" s="159">
        <v>1</v>
      </c>
      <c r="J3442" s="158">
        <v>53.438389999999998</v>
      </c>
      <c r="K3442" s="157" t="s">
        <v>411</v>
      </c>
    </row>
    <row r="3443" spans="1:11" s="58" customFormat="1" ht="14.85" customHeight="1" x14ac:dyDescent="0.15">
      <c r="A3443" s="154">
        <v>151128</v>
      </c>
      <c r="B3443" s="155">
        <v>51128</v>
      </c>
      <c r="C3443" s="154">
        <v>30</v>
      </c>
      <c r="D3443" s="156" t="s">
        <v>422</v>
      </c>
      <c r="E3443" s="157" t="s">
        <v>417</v>
      </c>
      <c r="F3443" s="157" t="s">
        <v>418</v>
      </c>
      <c r="G3443" s="158">
        <v>49.008629999999997</v>
      </c>
      <c r="H3443" s="159">
        <v>-1</v>
      </c>
      <c r="I3443" s="159">
        <v>0</v>
      </c>
      <c r="J3443" s="158">
        <v>69.722319999999996</v>
      </c>
      <c r="K3443" s="157" t="s">
        <v>408</v>
      </c>
    </row>
    <row r="3444" spans="1:11" s="58" customFormat="1" ht="14.85" customHeight="1" x14ac:dyDescent="0.15">
      <c r="A3444" s="154">
        <v>151128</v>
      </c>
      <c r="B3444" s="155">
        <v>51128</v>
      </c>
      <c r="C3444" s="154">
        <v>30</v>
      </c>
      <c r="D3444" s="156" t="s">
        <v>422</v>
      </c>
      <c r="E3444" s="157" t="s">
        <v>417</v>
      </c>
      <c r="F3444" s="157" t="s">
        <v>407</v>
      </c>
      <c r="G3444" s="158">
        <v>-19.086010000000002</v>
      </c>
      <c r="H3444" s="159">
        <v>-1</v>
      </c>
      <c r="I3444" s="159">
        <v>0</v>
      </c>
      <c r="J3444" s="158">
        <v>20.71264</v>
      </c>
      <c r="K3444" s="157" t="s">
        <v>411</v>
      </c>
    </row>
    <row r="3445" spans="1:11" s="58" customFormat="1" ht="14.85" customHeight="1" x14ac:dyDescent="0.15">
      <c r="A3445" s="154">
        <v>151128</v>
      </c>
      <c r="B3445" s="155">
        <v>51128</v>
      </c>
      <c r="C3445" s="154">
        <v>30</v>
      </c>
      <c r="D3445" s="156" t="s">
        <v>422</v>
      </c>
      <c r="E3445" s="157" t="s">
        <v>417</v>
      </c>
      <c r="F3445" s="157" t="s">
        <v>407</v>
      </c>
      <c r="G3445" s="158">
        <v>-1.58246</v>
      </c>
      <c r="H3445" s="159">
        <v>-1</v>
      </c>
      <c r="I3445" s="159">
        <v>0</v>
      </c>
      <c r="J3445" s="158">
        <v>0.54827999999999999</v>
      </c>
      <c r="K3445" s="157" t="s">
        <v>408</v>
      </c>
    </row>
    <row r="3446" spans="1:11" s="58" customFormat="1" ht="14.85" customHeight="1" x14ac:dyDescent="0.15">
      <c r="A3446" s="154">
        <v>151128</v>
      </c>
      <c r="B3446" s="155">
        <v>51128</v>
      </c>
      <c r="C3446" s="154">
        <v>30</v>
      </c>
      <c r="D3446" s="156" t="s">
        <v>422</v>
      </c>
      <c r="E3446" s="157" t="s">
        <v>419</v>
      </c>
      <c r="F3446" s="157" t="s">
        <v>414</v>
      </c>
      <c r="G3446" s="158">
        <v>-70.175870000000003</v>
      </c>
      <c r="H3446" s="159">
        <v>-4</v>
      </c>
      <c r="I3446" s="159">
        <v>0</v>
      </c>
      <c r="J3446" s="158">
        <v>156.51354000000001</v>
      </c>
      <c r="K3446" s="157" t="s">
        <v>411</v>
      </c>
    </row>
    <row r="3447" spans="1:11" s="58" customFormat="1" ht="14.85" customHeight="1" x14ac:dyDescent="0.15">
      <c r="A3447" s="154">
        <v>151128</v>
      </c>
      <c r="B3447" s="155">
        <v>51128</v>
      </c>
      <c r="C3447" s="154">
        <v>30</v>
      </c>
      <c r="D3447" s="156" t="s">
        <v>422</v>
      </c>
      <c r="E3447" s="157" t="s">
        <v>419</v>
      </c>
      <c r="F3447" s="157" t="s">
        <v>414</v>
      </c>
      <c r="G3447" s="158">
        <v>26.748090000000001</v>
      </c>
      <c r="H3447" s="159">
        <v>-3</v>
      </c>
      <c r="I3447" s="159">
        <v>0</v>
      </c>
      <c r="J3447" s="158">
        <v>229.09043</v>
      </c>
      <c r="K3447" s="157" t="s">
        <v>408</v>
      </c>
    </row>
    <row r="3448" spans="1:11" s="58" customFormat="1" ht="14.85" customHeight="1" x14ac:dyDescent="0.15">
      <c r="A3448" s="154">
        <v>151157</v>
      </c>
      <c r="B3448" s="155">
        <v>51157</v>
      </c>
      <c r="C3448" s="154">
        <v>50</v>
      </c>
      <c r="D3448" s="156" t="s">
        <v>383</v>
      </c>
      <c r="E3448" s="157" t="s">
        <v>412</v>
      </c>
      <c r="F3448" s="157" t="s">
        <v>407</v>
      </c>
      <c r="G3448" s="158">
        <v>3.4560399999999998</v>
      </c>
      <c r="H3448" s="159">
        <v>-2</v>
      </c>
      <c r="I3448" s="159">
        <v>0</v>
      </c>
      <c r="J3448" s="158">
        <v>9.6156900000000007</v>
      </c>
      <c r="K3448" s="157" t="s">
        <v>411</v>
      </c>
    </row>
    <row r="3449" spans="1:11" s="58" customFormat="1" ht="14.85" customHeight="1" x14ac:dyDescent="0.15">
      <c r="A3449" s="154">
        <v>151157</v>
      </c>
      <c r="B3449" s="155">
        <v>51157</v>
      </c>
      <c r="C3449" s="154">
        <v>50</v>
      </c>
      <c r="D3449" s="156" t="s">
        <v>383</v>
      </c>
      <c r="E3449" s="157" t="s">
        <v>412</v>
      </c>
      <c r="F3449" s="157" t="s">
        <v>407</v>
      </c>
      <c r="G3449" s="158">
        <v>0.76236000000000004</v>
      </c>
      <c r="H3449" s="159">
        <v>-2</v>
      </c>
      <c r="I3449" s="159">
        <v>1</v>
      </c>
      <c r="J3449" s="158">
        <v>4.51877</v>
      </c>
      <c r="K3449" s="157" t="s">
        <v>408</v>
      </c>
    </row>
    <row r="3450" spans="1:11" s="58" customFormat="1" ht="14.85" customHeight="1" x14ac:dyDescent="0.15">
      <c r="A3450" s="154">
        <v>151157</v>
      </c>
      <c r="B3450" s="155">
        <v>51157</v>
      </c>
      <c r="C3450" s="154">
        <v>50</v>
      </c>
      <c r="D3450" s="156" t="s">
        <v>383</v>
      </c>
      <c r="E3450" s="157" t="s">
        <v>412</v>
      </c>
      <c r="F3450" s="157" t="s">
        <v>413</v>
      </c>
      <c r="G3450" s="158">
        <v>43.710340000000002</v>
      </c>
      <c r="H3450" s="159">
        <v>-1</v>
      </c>
      <c r="I3450" s="159">
        <v>0</v>
      </c>
      <c r="J3450" s="158">
        <v>154.39734000000001</v>
      </c>
      <c r="K3450" s="157" t="s">
        <v>408</v>
      </c>
    </row>
    <row r="3451" spans="1:11" s="58" customFormat="1" ht="14.85" customHeight="1" x14ac:dyDescent="0.15">
      <c r="A3451" s="154">
        <v>151157</v>
      </c>
      <c r="B3451" s="155">
        <v>51157</v>
      </c>
      <c r="C3451" s="154">
        <v>50</v>
      </c>
      <c r="D3451" s="156" t="s">
        <v>383</v>
      </c>
      <c r="E3451" s="157" t="s">
        <v>412</v>
      </c>
      <c r="F3451" s="157" t="s">
        <v>414</v>
      </c>
      <c r="G3451" s="158">
        <v>-27.674990000000001</v>
      </c>
      <c r="H3451" s="159">
        <v>0</v>
      </c>
      <c r="I3451" s="159">
        <v>1</v>
      </c>
      <c r="J3451" s="158">
        <v>44.277549999999998</v>
      </c>
      <c r="K3451" s="157" t="s">
        <v>411</v>
      </c>
    </row>
    <row r="3452" spans="1:11" s="58" customFormat="1" ht="14.85" customHeight="1" x14ac:dyDescent="0.15">
      <c r="A3452" s="154">
        <v>151157</v>
      </c>
      <c r="B3452" s="155">
        <v>51157</v>
      </c>
      <c r="C3452" s="154">
        <v>50</v>
      </c>
      <c r="D3452" s="156" t="s">
        <v>383</v>
      </c>
      <c r="E3452" s="157" t="s">
        <v>412</v>
      </c>
      <c r="F3452" s="157" t="s">
        <v>414</v>
      </c>
      <c r="G3452" s="158">
        <v>12.778169999999999</v>
      </c>
      <c r="H3452" s="159">
        <v>1</v>
      </c>
      <c r="I3452" s="159">
        <v>3</v>
      </c>
      <c r="J3452" s="158">
        <v>27.229179999999999</v>
      </c>
      <c r="K3452" s="157" t="s">
        <v>408</v>
      </c>
    </row>
    <row r="3453" spans="1:11" s="58" customFormat="1" ht="14.85" customHeight="1" x14ac:dyDescent="0.15">
      <c r="A3453" s="154">
        <v>151157</v>
      </c>
      <c r="B3453" s="155">
        <v>51157</v>
      </c>
      <c r="C3453" s="154">
        <v>50</v>
      </c>
      <c r="D3453" s="156" t="s">
        <v>383</v>
      </c>
      <c r="E3453" s="157" t="s">
        <v>412</v>
      </c>
      <c r="F3453" s="157" t="s">
        <v>415</v>
      </c>
      <c r="G3453" s="158">
        <v>0.18</v>
      </c>
      <c r="H3453" s="159">
        <v>0</v>
      </c>
      <c r="I3453" s="159">
        <v>0</v>
      </c>
      <c r="J3453" s="158">
        <v>0.18</v>
      </c>
      <c r="K3453" s="157" t="s">
        <v>411</v>
      </c>
    </row>
    <row r="3454" spans="1:11" s="58" customFormat="1" ht="14.85" customHeight="1" x14ac:dyDescent="0.15">
      <c r="A3454" s="154">
        <v>151157</v>
      </c>
      <c r="B3454" s="155">
        <v>51157</v>
      </c>
      <c r="C3454" s="154">
        <v>50</v>
      </c>
      <c r="D3454" s="156" t="s">
        <v>383</v>
      </c>
      <c r="E3454" s="157" t="s">
        <v>412</v>
      </c>
      <c r="F3454" s="157" t="s">
        <v>415</v>
      </c>
      <c r="G3454" s="158">
        <v>-179.34</v>
      </c>
      <c r="H3454" s="159">
        <v>0</v>
      </c>
      <c r="I3454" s="159">
        <v>0</v>
      </c>
      <c r="J3454" s="158">
        <v>0.68</v>
      </c>
      <c r="K3454" s="157" t="s">
        <v>408</v>
      </c>
    </row>
    <row r="3455" spans="1:11" s="58" customFormat="1" ht="14.85" customHeight="1" x14ac:dyDescent="0.15">
      <c r="A3455" s="154">
        <v>151157</v>
      </c>
      <c r="B3455" s="155">
        <v>51157</v>
      </c>
      <c r="C3455" s="154">
        <v>50</v>
      </c>
      <c r="D3455" s="156" t="s">
        <v>383</v>
      </c>
      <c r="E3455" s="157" t="s">
        <v>412</v>
      </c>
      <c r="F3455" s="157" t="s">
        <v>416</v>
      </c>
      <c r="G3455" s="158">
        <v>7.33371</v>
      </c>
      <c r="H3455" s="159">
        <v>-1</v>
      </c>
      <c r="I3455" s="159">
        <v>0</v>
      </c>
      <c r="J3455" s="158">
        <v>20.05086</v>
      </c>
      <c r="K3455" s="157" t="s">
        <v>411</v>
      </c>
    </row>
    <row r="3456" spans="1:11" s="58" customFormat="1" ht="14.85" customHeight="1" x14ac:dyDescent="0.15">
      <c r="A3456" s="154">
        <v>151157</v>
      </c>
      <c r="B3456" s="155">
        <v>51157</v>
      </c>
      <c r="C3456" s="154">
        <v>50</v>
      </c>
      <c r="D3456" s="156" t="s">
        <v>383</v>
      </c>
      <c r="E3456" s="157" t="s">
        <v>412</v>
      </c>
      <c r="F3456" s="157" t="s">
        <v>416</v>
      </c>
      <c r="G3456" s="158">
        <v>-5.1138399999999997</v>
      </c>
      <c r="H3456" s="159">
        <v>-2</v>
      </c>
      <c r="I3456" s="159">
        <v>0</v>
      </c>
      <c r="J3456" s="158">
        <v>38.99004</v>
      </c>
      <c r="K3456" s="157" t="s">
        <v>408</v>
      </c>
    </row>
    <row r="3457" spans="1:11" s="58" customFormat="1" ht="14.85" customHeight="1" x14ac:dyDescent="0.15">
      <c r="A3457" s="154">
        <v>151157</v>
      </c>
      <c r="B3457" s="155">
        <v>51157</v>
      </c>
      <c r="C3457" s="154">
        <v>50</v>
      </c>
      <c r="D3457" s="156" t="s">
        <v>383</v>
      </c>
      <c r="E3457" s="157" t="s">
        <v>417</v>
      </c>
      <c r="F3457" s="157" t="s">
        <v>418</v>
      </c>
      <c r="G3457" s="158">
        <v>2.1</v>
      </c>
      <c r="H3457" s="159">
        <v>0</v>
      </c>
      <c r="I3457" s="159">
        <v>0</v>
      </c>
      <c r="J3457" s="158">
        <v>2.1</v>
      </c>
      <c r="K3457" s="157" t="s">
        <v>411</v>
      </c>
    </row>
    <row r="3458" spans="1:11" s="58" customFormat="1" ht="14.85" customHeight="1" x14ac:dyDescent="0.15">
      <c r="A3458" s="154">
        <v>151157</v>
      </c>
      <c r="B3458" s="155">
        <v>51157</v>
      </c>
      <c r="C3458" s="154">
        <v>50</v>
      </c>
      <c r="D3458" s="156" t="s">
        <v>383</v>
      </c>
      <c r="E3458" s="157" t="s">
        <v>417</v>
      </c>
      <c r="F3458" s="157" t="s">
        <v>418</v>
      </c>
      <c r="G3458" s="158">
        <v>-0.35852000000000001</v>
      </c>
      <c r="H3458" s="159">
        <v>0</v>
      </c>
      <c r="I3458" s="159">
        <v>0</v>
      </c>
      <c r="J3458" s="158">
        <v>2.6648000000000001</v>
      </c>
      <c r="K3458" s="157" t="s">
        <v>408</v>
      </c>
    </row>
    <row r="3459" spans="1:11" s="58" customFormat="1" ht="14.85" customHeight="1" x14ac:dyDescent="0.15">
      <c r="A3459" s="154">
        <v>151157</v>
      </c>
      <c r="B3459" s="155">
        <v>51157</v>
      </c>
      <c r="C3459" s="154">
        <v>50</v>
      </c>
      <c r="D3459" s="156" t="s">
        <v>383</v>
      </c>
      <c r="E3459" s="157" t="s">
        <v>417</v>
      </c>
      <c r="F3459" s="157" t="s">
        <v>407</v>
      </c>
      <c r="G3459" s="158">
        <v>7.8437200000000002</v>
      </c>
      <c r="H3459" s="159">
        <v>0</v>
      </c>
      <c r="I3459" s="159">
        <v>0</v>
      </c>
      <c r="J3459" s="158">
        <v>8.2334099999999992</v>
      </c>
      <c r="K3459" s="157" t="s">
        <v>411</v>
      </c>
    </row>
    <row r="3460" spans="1:11" s="58" customFormat="1" ht="14.85" customHeight="1" x14ac:dyDescent="0.15">
      <c r="A3460" s="154">
        <v>151157</v>
      </c>
      <c r="B3460" s="155">
        <v>51157</v>
      </c>
      <c r="C3460" s="154">
        <v>50</v>
      </c>
      <c r="D3460" s="156" t="s">
        <v>383</v>
      </c>
      <c r="E3460" s="157" t="s">
        <v>417</v>
      </c>
      <c r="F3460" s="157" t="s">
        <v>407</v>
      </c>
      <c r="G3460" s="158">
        <v>1.247E-2</v>
      </c>
      <c r="H3460" s="159">
        <v>-1</v>
      </c>
      <c r="I3460" s="159">
        <v>0</v>
      </c>
      <c r="J3460" s="158">
        <v>1.1988099999999999</v>
      </c>
      <c r="K3460" s="157" t="s">
        <v>408</v>
      </c>
    </row>
    <row r="3461" spans="1:11" s="58" customFormat="1" ht="14.85" customHeight="1" x14ac:dyDescent="0.15">
      <c r="A3461" s="154">
        <v>151157</v>
      </c>
      <c r="B3461" s="155">
        <v>51157</v>
      </c>
      <c r="C3461" s="154">
        <v>50</v>
      </c>
      <c r="D3461" s="156" t="s">
        <v>383</v>
      </c>
      <c r="E3461" s="157" t="s">
        <v>419</v>
      </c>
      <c r="F3461" s="157" t="s">
        <v>414</v>
      </c>
      <c r="G3461" s="158">
        <v>31.46612</v>
      </c>
      <c r="H3461" s="159">
        <v>1</v>
      </c>
      <c r="I3461" s="159">
        <v>1</v>
      </c>
      <c r="J3461" s="158">
        <v>142.82772</v>
      </c>
      <c r="K3461" s="157" t="s">
        <v>411</v>
      </c>
    </row>
    <row r="3462" spans="1:11" s="58" customFormat="1" ht="14.85" customHeight="1" x14ac:dyDescent="0.15">
      <c r="A3462" s="154">
        <v>151157</v>
      </c>
      <c r="B3462" s="155">
        <v>51157</v>
      </c>
      <c r="C3462" s="154">
        <v>50</v>
      </c>
      <c r="D3462" s="156" t="s">
        <v>383</v>
      </c>
      <c r="E3462" s="157" t="s">
        <v>419</v>
      </c>
      <c r="F3462" s="157" t="s">
        <v>414</v>
      </c>
      <c r="G3462" s="158">
        <v>39.777540000000002</v>
      </c>
      <c r="H3462" s="159">
        <v>-2</v>
      </c>
      <c r="I3462" s="159">
        <v>0</v>
      </c>
      <c r="J3462" s="158">
        <v>82.913420000000002</v>
      </c>
      <c r="K3462" s="157" t="s">
        <v>408</v>
      </c>
    </row>
    <row r="3463" spans="1:11" s="58" customFormat="1" ht="14.85" customHeight="1" x14ac:dyDescent="0.15">
      <c r="A3463" s="154">
        <v>151305</v>
      </c>
      <c r="B3463" s="155">
        <v>51305</v>
      </c>
      <c r="C3463" s="154">
        <v>30</v>
      </c>
      <c r="D3463" s="156" t="s">
        <v>422</v>
      </c>
      <c r="E3463" s="157" t="s">
        <v>412</v>
      </c>
      <c r="F3463" s="157" t="s">
        <v>407</v>
      </c>
      <c r="G3463" s="158">
        <v>-1.5256400000000001</v>
      </c>
      <c r="H3463" s="159">
        <v>15</v>
      </c>
      <c r="I3463" s="159">
        <v>21</v>
      </c>
      <c r="J3463" s="158">
        <v>28.648779999999999</v>
      </c>
      <c r="K3463" s="157" t="s">
        <v>411</v>
      </c>
    </row>
    <row r="3464" spans="1:11" s="58" customFormat="1" ht="14.85" customHeight="1" x14ac:dyDescent="0.15">
      <c r="A3464" s="154">
        <v>151305</v>
      </c>
      <c r="B3464" s="155">
        <v>51305</v>
      </c>
      <c r="C3464" s="154">
        <v>30</v>
      </c>
      <c r="D3464" s="156" t="s">
        <v>422</v>
      </c>
      <c r="E3464" s="157" t="s">
        <v>412</v>
      </c>
      <c r="F3464" s="157" t="s">
        <v>407</v>
      </c>
      <c r="G3464" s="158">
        <v>1.66943</v>
      </c>
      <c r="H3464" s="159">
        <v>20</v>
      </c>
      <c r="I3464" s="159">
        <v>23</v>
      </c>
      <c r="J3464" s="158">
        <v>72.678970000000007</v>
      </c>
      <c r="K3464" s="157" t="s">
        <v>408</v>
      </c>
    </row>
    <row r="3465" spans="1:11" s="58" customFormat="1" ht="14.85" customHeight="1" x14ac:dyDescent="0.15">
      <c r="A3465" s="154">
        <v>151305</v>
      </c>
      <c r="B3465" s="155">
        <v>51305</v>
      </c>
      <c r="C3465" s="154">
        <v>30</v>
      </c>
      <c r="D3465" s="156" t="s">
        <v>422</v>
      </c>
      <c r="E3465" s="157" t="s">
        <v>412</v>
      </c>
      <c r="F3465" s="157" t="s">
        <v>413</v>
      </c>
      <c r="G3465" s="158">
        <v>78.631820000000005</v>
      </c>
      <c r="H3465" s="159">
        <v>1</v>
      </c>
      <c r="I3465" s="159">
        <v>2</v>
      </c>
      <c r="J3465" s="158">
        <v>160.71087</v>
      </c>
      <c r="K3465" s="157" t="s">
        <v>408</v>
      </c>
    </row>
    <row r="3466" spans="1:11" s="58" customFormat="1" ht="14.85" customHeight="1" x14ac:dyDescent="0.15">
      <c r="A3466" s="154">
        <v>151305</v>
      </c>
      <c r="B3466" s="155">
        <v>51305</v>
      </c>
      <c r="C3466" s="154">
        <v>30</v>
      </c>
      <c r="D3466" s="156" t="s">
        <v>422</v>
      </c>
      <c r="E3466" s="157" t="s">
        <v>412</v>
      </c>
      <c r="F3466" s="157" t="s">
        <v>414</v>
      </c>
      <c r="G3466" s="158">
        <v>195.78446</v>
      </c>
      <c r="H3466" s="159">
        <v>-3</v>
      </c>
      <c r="I3466" s="159">
        <v>6</v>
      </c>
      <c r="J3466" s="158">
        <v>346.29692999999997</v>
      </c>
      <c r="K3466" s="157" t="s">
        <v>411</v>
      </c>
    </row>
    <row r="3467" spans="1:11" s="58" customFormat="1" ht="14.85" customHeight="1" x14ac:dyDescent="0.15">
      <c r="A3467" s="154">
        <v>151305</v>
      </c>
      <c r="B3467" s="155">
        <v>51305</v>
      </c>
      <c r="C3467" s="154">
        <v>30</v>
      </c>
      <c r="D3467" s="156" t="s">
        <v>422</v>
      </c>
      <c r="E3467" s="157" t="s">
        <v>412</v>
      </c>
      <c r="F3467" s="157" t="s">
        <v>414</v>
      </c>
      <c r="G3467" s="158">
        <v>6.60360999999999</v>
      </c>
      <c r="H3467" s="159">
        <v>3</v>
      </c>
      <c r="I3467" s="159">
        <v>6</v>
      </c>
      <c r="J3467" s="158">
        <v>261.84841999999998</v>
      </c>
      <c r="K3467" s="157" t="s">
        <v>408</v>
      </c>
    </row>
    <row r="3468" spans="1:11" s="58" customFormat="1" ht="14.85" customHeight="1" x14ac:dyDescent="0.15">
      <c r="A3468" s="154">
        <v>151305</v>
      </c>
      <c r="B3468" s="155">
        <v>51305</v>
      </c>
      <c r="C3468" s="154">
        <v>30</v>
      </c>
      <c r="D3468" s="156" t="s">
        <v>422</v>
      </c>
      <c r="E3468" s="157" t="s">
        <v>412</v>
      </c>
      <c r="F3468" s="157" t="s">
        <v>415</v>
      </c>
      <c r="G3468" s="158">
        <v>7.56</v>
      </c>
      <c r="H3468" s="159">
        <v>0</v>
      </c>
      <c r="I3468" s="159">
        <v>0</v>
      </c>
      <c r="J3468" s="158">
        <v>7.92</v>
      </c>
      <c r="K3468" s="157" t="s">
        <v>411</v>
      </c>
    </row>
    <row r="3469" spans="1:11" s="58" customFormat="1" ht="14.85" customHeight="1" x14ac:dyDescent="0.15">
      <c r="A3469" s="154">
        <v>151305</v>
      </c>
      <c r="B3469" s="155">
        <v>51305</v>
      </c>
      <c r="C3469" s="154">
        <v>30</v>
      </c>
      <c r="D3469" s="156" t="s">
        <v>422</v>
      </c>
      <c r="E3469" s="157" t="s">
        <v>412</v>
      </c>
      <c r="F3469" s="157" t="s">
        <v>415</v>
      </c>
      <c r="G3469" s="158">
        <v>46.42</v>
      </c>
      <c r="H3469" s="159">
        <v>0</v>
      </c>
      <c r="I3469" s="159">
        <v>0</v>
      </c>
      <c r="J3469" s="158">
        <v>51.5</v>
      </c>
      <c r="K3469" s="157" t="s">
        <v>408</v>
      </c>
    </row>
    <row r="3470" spans="1:11" s="58" customFormat="1" ht="14.85" customHeight="1" x14ac:dyDescent="0.15">
      <c r="A3470" s="154">
        <v>151305</v>
      </c>
      <c r="B3470" s="155">
        <v>51305</v>
      </c>
      <c r="C3470" s="154">
        <v>30</v>
      </c>
      <c r="D3470" s="156" t="s">
        <v>422</v>
      </c>
      <c r="E3470" s="157" t="s">
        <v>412</v>
      </c>
      <c r="F3470" s="157" t="s">
        <v>416</v>
      </c>
      <c r="G3470" s="158">
        <v>-48.019030000000001</v>
      </c>
      <c r="H3470" s="159">
        <v>-1</v>
      </c>
      <c r="I3470" s="159">
        <v>3</v>
      </c>
      <c r="J3470" s="158">
        <v>53.820189999999997</v>
      </c>
      <c r="K3470" s="157" t="s">
        <v>411</v>
      </c>
    </row>
    <row r="3471" spans="1:11" s="58" customFormat="1" ht="14.85" customHeight="1" x14ac:dyDescent="0.15">
      <c r="A3471" s="154">
        <v>151305</v>
      </c>
      <c r="B3471" s="155">
        <v>51305</v>
      </c>
      <c r="C3471" s="154">
        <v>30</v>
      </c>
      <c r="D3471" s="156" t="s">
        <v>422</v>
      </c>
      <c r="E3471" s="157" t="s">
        <v>412</v>
      </c>
      <c r="F3471" s="157" t="s">
        <v>416</v>
      </c>
      <c r="G3471" s="158">
        <v>12.63589</v>
      </c>
      <c r="H3471" s="159">
        <v>-2</v>
      </c>
      <c r="I3471" s="159">
        <v>2</v>
      </c>
      <c r="J3471" s="158">
        <v>58.760480000000001</v>
      </c>
      <c r="K3471" s="157" t="s">
        <v>408</v>
      </c>
    </row>
    <row r="3472" spans="1:11" s="58" customFormat="1" ht="14.85" customHeight="1" x14ac:dyDescent="0.15">
      <c r="A3472" s="154">
        <v>151305</v>
      </c>
      <c r="B3472" s="155">
        <v>51305</v>
      </c>
      <c r="C3472" s="154">
        <v>30</v>
      </c>
      <c r="D3472" s="156" t="s">
        <v>422</v>
      </c>
      <c r="E3472" s="157" t="s">
        <v>417</v>
      </c>
      <c r="F3472" s="157" t="s">
        <v>418</v>
      </c>
      <c r="G3472" s="158">
        <v>4.0959500000000002</v>
      </c>
      <c r="H3472" s="159">
        <v>2</v>
      </c>
      <c r="I3472" s="159">
        <v>2</v>
      </c>
      <c r="J3472" s="158">
        <v>10.204499999999999</v>
      </c>
      <c r="K3472" s="157" t="s">
        <v>411</v>
      </c>
    </row>
    <row r="3473" spans="1:11" s="58" customFormat="1" ht="14.85" customHeight="1" x14ac:dyDescent="0.15">
      <c r="A3473" s="154">
        <v>151305</v>
      </c>
      <c r="B3473" s="155">
        <v>51305</v>
      </c>
      <c r="C3473" s="154">
        <v>30</v>
      </c>
      <c r="D3473" s="156" t="s">
        <v>422</v>
      </c>
      <c r="E3473" s="157" t="s">
        <v>417</v>
      </c>
      <c r="F3473" s="157" t="s">
        <v>418</v>
      </c>
      <c r="G3473" s="158">
        <v>-87.668360000000007</v>
      </c>
      <c r="H3473" s="159">
        <v>1</v>
      </c>
      <c r="I3473" s="159">
        <v>3</v>
      </c>
      <c r="J3473" s="158">
        <v>15.47147</v>
      </c>
      <c r="K3473" s="157" t="s">
        <v>408</v>
      </c>
    </row>
    <row r="3474" spans="1:11" s="58" customFormat="1" ht="14.85" customHeight="1" x14ac:dyDescent="0.15">
      <c r="A3474" s="154">
        <v>151305</v>
      </c>
      <c r="B3474" s="155">
        <v>51305</v>
      </c>
      <c r="C3474" s="154">
        <v>30</v>
      </c>
      <c r="D3474" s="156" t="s">
        <v>422</v>
      </c>
      <c r="E3474" s="157" t="s">
        <v>417</v>
      </c>
      <c r="F3474" s="157" t="s">
        <v>407</v>
      </c>
      <c r="G3474" s="158">
        <v>18.581679999999999</v>
      </c>
      <c r="H3474" s="159">
        <v>4</v>
      </c>
      <c r="I3474" s="159">
        <v>4</v>
      </c>
      <c r="J3474" s="158">
        <v>277.98361</v>
      </c>
      <c r="K3474" s="157" t="s">
        <v>411</v>
      </c>
    </row>
    <row r="3475" spans="1:11" s="58" customFormat="1" ht="14.85" customHeight="1" x14ac:dyDescent="0.15">
      <c r="A3475" s="154">
        <v>151305</v>
      </c>
      <c r="B3475" s="155">
        <v>51305</v>
      </c>
      <c r="C3475" s="154">
        <v>30</v>
      </c>
      <c r="D3475" s="156" t="s">
        <v>422</v>
      </c>
      <c r="E3475" s="157" t="s">
        <v>417</v>
      </c>
      <c r="F3475" s="157" t="s">
        <v>407</v>
      </c>
      <c r="G3475" s="158">
        <v>35.601759999999999</v>
      </c>
      <c r="H3475" s="159">
        <v>0</v>
      </c>
      <c r="I3475" s="159">
        <v>0</v>
      </c>
      <c r="J3475" s="158">
        <v>71.774959999999993</v>
      </c>
      <c r="K3475" s="157" t="s">
        <v>408</v>
      </c>
    </row>
    <row r="3476" spans="1:11" s="58" customFormat="1" ht="14.85" customHeight="1" x14ac:dyDescent="0.15">
      <c r="A3476" s="154">
        <v>151305</v>
      </c>
      <c r="B3476" s="155">
        <v>51305</v>
      </c>
      <c r="C3476" s="154">
        <v>30</v>
      </c>
      <c r="D3476" s="156" t="s">
        <v>422</v>
      </c>
      <c r="E3476" s="157" t="s">
        <v>419</v>
      </c>
      <c r="F3476" s="157" t="s">
        <v>414</v>
      </c>
      <c r="G3476" s="158">
        <v>-17.778220000000001</v>
      </c>
      <c r="H3476" s="159">
        <v>1</v>
      </c>
      <c r="I3476" s="159">
        <v>5</v>
      </c>
      <c r="J3476" s="158">
        <v>356.64785999999998</v>
      </c>
      <c r="K3476" s="157" t="s">
        <v>411</v>
      </c>
    </row>
    <row r="3477" spans="1:11" s="58" customFormat="1" ht="14.85" customHeight="1" x14ac:dyDescent="0.15">
      <c r="A3477" s="154">
        <v>151305</v>
      </c>
      <c r="B3477" s="155">
        <v>51305</v>
      </c>
      <c r="C3477" s="154">
        <v>30</v>
      </c>
      <c r="D3477" s="156" t="s">
        <v>422</v>
      </c>
      <c r="E3477" s="157" t="s">
        <v>419</v>
      </c>
      <c r="F3477" s="157" t="s">
        <v>414</v>
      </c>
      <c r="G3477" s="158">
        <v>36.53257</v>
      </c>
      <c r="H3477" s="159">
        <v>0</v>
      </c>
      <c r="I3477" s="159">
        <v>3</v>
      </c>
      <c r="J3477" s="158">
        <v>245.54316</v>
      </c>
      <c r="K3477" s="157" t="s">
        <v>408</v>
      </c>
    </row>
    <row r="3478" spans="1:11" s="58" customFormat="1" ht="14.85" customHeight="1" x14ac:dyDescent="0.15">
      <c r="A3478" s="154">
        <v>151306</v>
      </c>
      <c r="B3478" s="155">
        <v>51306</v>
      </c>
      <c r="C3478" s="154">
        <v>30</v>
      </c>
      <c r="D3478" s="156" t="s">
        <v>422</v>
      </c>
      <c r="E3478" s="157" t="s">
        <v>412</v>
      </c>
      <c r="F3478" s="157" t="s">
        <v>407</v>
      </c>
      <c r="G3478" s="158">
        <v>28.021570000000001</v>
      </c>
      <c r="H3478" s="159">
        <v>-4</v>
      </c>
      <c r="I3478" s="159">
        <v>1</v>
      </c>
      <c r="J3478" s="158">
        <v>74.044619999999995</v>
      </c>
      <c r="K3478" s="157" t="s">
        <v>411</v>
      </c>
    </row>
    <row r="3479" spans="1:11" s="58" customFormat="1" ht="14.85" customHeight="1" x14ac:dyDescent="0.15">
      <c r="A3479" s="154">
        <v>151306</v>
      </c>
      <c r="B3479" s="155">
        <v>51306</v>
      </c>
      <c r="C3479" s="154">
        <v>30</v>
      </c>
      <c r="D3479" s="156" t="s">
        <v>422</v>
      </c>
      <c r="E3479" s="157" t="s">
        <v>412</v>
      </c>
      <c r="F3479" s="157" t="s">
        <v>407</v>
      </c>
      <c r="G3479" s="158">
        <v>-191.09432000000001</v>
      </c>
      <c r="H3479" s="159">
        <v>-7</v>
      </c>
      <c r="I3479" s="159">
        <v>2</v>
      </c>
      <c r="J3479" s="158">
        <v>57.811889999999998</v>
      </c>
      <c r="K3479" s="157" t="s">
        <v>408</v>
      </c>
    </row>
    <row r="3480" spans="1:11" s="58" customFormat="1" ht="14.85" customHeight="1" x14ac:dyDescent="0.15">
      <c r="A3480" s="154">
        <v>151306</v>
      </c>
      <c r="B3480" s="155">
        <v>51306</v>
      </c>
      <c r="C3480" s="154">
        <v>30</v>
      </c>
      <c r="D3480" s="156" t="s">
        <v>422</v>
      </c>
      <c r="E3480" s="157" t="s">
        <v>412</v>
      </c>
      <c r="F3480" s="157" t="s">
        <v>413</v>
      </c>
      <c r="G3480" s="158">
        <v>-133.17166</v>
      </c>
      <c r="H3480" s="159">
        <v>5</v>
      </c>
      <c r="I3480" s="159">
        <v>6</v>
      </c>
      <c r="J3480" s="158">
        <v>686.71100000000001</v>
      </c>
      <c r="K3480" s="157" t="s">
        <v>408</v>
      </c>
    </row>
    <row r="3481" spans="1:11" s="58" customFormat="1" ht="14.85" customHeight="1" x14ac:dyDescent="0.15">
      <c r="A3481" s="154">
        <v>151306</v>
      </c>
      <c r="B3481" s="155">
        <v>51306</v>
      </c>
      <c r="C3481" s="154">
        <v>30</v>
      </c>
      <c r="D3481" s="156" t="s">
        <v>422</v>
      </c>
      <c r="E3481" s="157" t="s">
        <v>412</v>
      </c>
      <c r="F3481" s="157" t="s">
        <v>414</v>
      </c>
      <c r="G3481" s="158">
        <v>-19.291509999999999</v>
      </c>
      <c r="H3481" s="159">
        <v>-6</v>
      </c>
      <c r="I3481" s="159">
        <v>1</v>
      </c>
      <c r="J3481" s="158">
        <v>122.73675</v>
      </c>
      <c r="K3481" s="157" t="s">
        <v>411</v>
      </c>
    </row>
    <row r="3482" spans="1:11" s="58" customFormat="1" ht="14.85" customHeight="1" x14ac:dyDescent="0.15">
      <c r="A3482" s="154">
        <v>151306</v>
      </c>
      <c r="B3482" s="155">
        <v>51306</v>
      </c>
      <c r="C3482" s="154">
        <v>30</v>
      </c>
      <c r="D3482" s="156" t="s">
        <v>422</v>
      </c>
      <c r="E3482" s="157" t="s">
        <v>412</v>
      </c>
      <c r="F3482" s="157" t="s">
        <v>414</v>
      </c>
      <c r="G3482" s="158">
        <v>8.3766700000000007</v>
      </c>
      <c r="H3482" s="159">
        <v>-8</v>
      </c>
      <c r="I3482" s="159">
        <v>4</v>
      </c>
      <c r="J3482" s="158">
        <v>841.77156000000002</v>
      </c>
      <c r="K3482" s="157" t="s">
        <v>408</v>
      </c>
    </row>
    <row r="3483" spans="1:11" s="58" customFormat="1" ht="14.85" customHeight="1" x14ac:dyDescent="0.15">
      <c r="A3483" s="154">
        <v>151306</v>
      </c>
      <c r="B3483" s="155">
        <v>51306</v>
      </c>
      <c r="C3483" s="154">
        <v>30</v>
      </c>
      <c r="D3483" s="156" t="s">
        <v>422</v>
      </c>
      <c r="E3483" s="157" t="s">
        <v>412</v>
      </c>
      <c r="F3483" s="157" t="s">
        <v>415</v>
      </c>
      <c r="G3483" s="158">
        <v>-29.12</v>
      </c>
      <c r="H3483" s="159">
        <v>0</v>
      </c>
      <c r="I3483" s="159">
        <v>0</v>
      </c>
      <c r="J3483" s="158">
        <v>0.1</v>
      </c>
      <c r="K3483" s="157" t="s">
        <v>411</v>
      </c>
    </row>
    <row r="3484" spans="1:11" s="58" customFormat="1" ht="14.85" customHeight="1" x14ac:dyDescent="0.15">
      <c r="A3484" s="154">
        <v>151306</v>
      </c>
      <c r="B3484" s="155">
        <v>51306</v>
      </c>
      <c r="C3484" s="154">
        <v>30</v>
      </c>
      <c r="D3484" s="156" t="s">
        <v>422</v>
      </c>
      <c r="E3484" s="157" t="s">
        <v>412</v>
      </c>
      <c r="F3484" s="157" t="s">
        <v>415</v>
      </c>
      <c r="G3484" s="158">
        <v>37.76</v>
      </c>
      <c r="H3484" s="159">
        <v>0</v>
      </c>
      <c r="I3484" s="159">
        <v>0</v>
      </c>
      <c r="J3484" s="158">
        <v>44.4</v>
      </c>
      <c r="K3484" s="157" t="s">
        <v>408</v>
      </c>
    </row>
    <row r="3485" spans="1:11" s="58" customFormat="1" ht="14.85" customHeight="1" x14ac:dyDescent="0.15">
      <c r="A3485" s="154">
        <v>151306</v>
      </c>
      <c r="B3485" s="155">
        <v>51306</v>
      </c>
      <c r="C3485" s="154">
        <v>30</v>
      </c>
      <c r="D3485" s="156" t="s">
        <v>422</v>
      </c>
      <c r="E3485" s="157" t="s">
        <v>412</v>
      </c>
      <c r="F3485" s="157" t="s">
        <v>416</v>
      </c>
      <c r="G3485" s="158">
        <v>-7.74329</v>
      </c>
      <c r="H3485" s="159">
        <v>-3</v>
      </c>
      <c r="I3485" s="159">
        <v>0</v>
      </c>
      <c r="J3485" s="158">
        <v>13.33676</v>
      </c>
      <c r="K3485" s="157" t="s">
        <v>411</v>
      </c>
    </row>
    <row r="3486" spans="1:11" s="58" customFormat="1" ht="14.85" customHeight="1" x14ac:dyDescent="0.15">
      <c r="A3486" s="154">
        <v>151306</v>
      </c>
      <c r="B3486" s="155">
        <v>51306</v>
      </c>
      <c r="C3486" s="154">
        <v>30</v>
      </c>
      <c r="D3486" s="156" t="s">
        <v>422</v>
      </c>
      <c r="E3486" s="157" t="s">
        <v>412</v>
      </c>
      <c r="F3486" s="157" t="s">
        <v>416</v>
      </c>
      <c r="G3486" s="158">
        <v>6.2194099999999999</v>
      </c>
      <c r="H3486" s="159">
        <v>-2</v>
      </c>
      <c r="I3486" s="159">
        <v>0</v>
      </c>
      <c r="J3486" s="158">
        <v>11.541829999999999</v>
      </c>
      <c r="K3486" s="157" t="s">
        <v>408</v>
      </c>
    </row>
    <row r="3487" spans="1:11" s="58" customFormat="1" ht="14.85" customHeight="1" x14ac:dyDescent="0.15">
      <c r="A3487" s="154">
        <v>151306</v>
      </c>
      <c r="B3487" s="155">
        <v>51306</v>
      </c>
      <c r="C3487" s="154">
        <v>30</v>
      </c>
      <c r="D3487" s="156" t="s">
        <v>422</v>
      </c>
      <c r="E3487" s="157" t="s">
        <v>417</v>
      </c>
      <c r="F3487" s="157" t="s">
        <v>418</v>
      </c>
      <c r="G3487" s="158">
        <v>1.5480100000000001</v>
      </c>
      <c r="H3487" s="159">
        <v>2</v>
      </c>
      <c r="I3487" s="159">
        <v>6</v>
      </c>
      <c r="J3487" s="158">
        <v>129.72373999999999</v>
      </c>
      <c r="K3487" s="157" t="s">
        <v>411</v>
      </c>
    </row>
    <row r="3488" spans="1:11" s="58" customFormat="1" ht="14.85" customHeight="1" x14ac:dyDescent="0.15">
      <c r="A3488" s="154">
        <v>151306</v>
      </c>
      <c r="B3488" s="155">
        <v>51306</v>
      </c>
      <c r="C3488" s="154">
        <v>30</v>
      </c>
      <c r="D3488" s="156" t="s">
        <v>422</v>
      </c>
      <c r="E3488" s="157" t="s">
        <v>417</v>
      </c>
      <c r="F3488" s="157" t="s">
        <v>418</v>
      </c>
      <c r="G3488" s="158">
        <v>241.54900000000001</v>
      </c>
      <c r="H3488" s="159">
        <v>5</v>
      </c>
      <c r="I3488" s="159">
        <v>7</v>
      </c>
      <c r="J3488" s="158">
        <v>391.44389999999999</v>
      </c>
      <c r="K3488" s="157" t="s">
        <v>408</v>
      </c>
    </row>
    <row r="3489" spans="1:11" s="58" customFormat="1" ht="14.85" customHeight="1" x14ac:dyDescent="0.15">
      <c r="A3489" s="154">
        <v>151306</v>
      </c>
      <c r="B3489" s="155">
        <v>51306</v>
      </c>
      <c r="C3489" s="154">
        <v>30</v>
      </c>
      <c r="D3489" s="156" t="s">
        <v>422</v>
      </c>
      <c r="E3489" s="157" t="s">
        <v>417</v>
      </c>
      <c r="F3489" s="157" t="s">
        <v>407</v>
      </c>
      <c r="G3489" s="158">
        <v>1.5655399999999999</v>
      </c>
      <c r="H3489" s="159">
        <v>-2</v>
      </c>
      <c r="I3489" s="159">
        <v>2</v>
      </c>
      <c r="J3489" s="158">
        <v>22.589590000000001</v>
      </c>
      <c r="K3489" s="157" t="s">
        <v>411</v>
      </c>
    </row>
    <row r="3490" spans="1:11" s="58" customFormat="1" ht="14.85" customHeight="1" x14ac:dyDescent="0.15">
      <c r="A3490" s="154">
        <v>151306</v>
      </c>
      <c r="B3490" s="155">
        <v>51306</v>
      </c>
      <c r="C3490" s="154">
        <v>30</v>
      </c>
      <c r="D3490" s="156" t="s">
        <v>422</v>
      </c>
      <c r="E3490" s="157" t="s">
        <v>417</v>
      </c>
      <c r="F3490" s="157" t="s">
        <v>407</v>
      </c>
      <c r="G3490" s="158">
        <v>-20.779050000000002</v>
      </c>
      <c r="H3490" s="159">
        <v>-2</v>
      </c>
      <c r="I3490" s="159">
        <v>4</v>
      </c>
      <c r="J3490" s="158">
        <v>112.30646</v>
      </c>
      <c r="K3490" s="157" t="s">
        <v>408</v>
      </c>
    </row>
    <row r="3491" spans="1:11" s="58" customFormat="1" ht="14.85" customHeight="1" x14ac:dyDescent="0.15">
      <c r="A3491" s="154">
        <v>151306</v>
      </c>
      <c r="B3491" s="155">
        <v>51306</v>
      </c>
      <c r="C3491" s="154">
        <v>30</v>
      </c>
      <c r="D3491" s="156" t="s">
        <v>422</v>
      </c>
      <c r="E3491" s="157" t="s">
        <v>419</v>
      </c>
      <c r="F3491" s="157" t="s">
        <v>414</v>
      </c>
      <c r="G3491" s="158">
        <v>0.38465000000000099</v>
      </c>
      <c r="H3491" s="159">
        <v>-2</v>
      </c>
      <c r="I3491" s="159">
        <v>1</v>
      </c>
      <c r="J3491" s="158">
        <v>388.03935000000001</v>
      </c>
      <c r="K3491" s="157" t="s">
        <v>411</v>
      </c>
    </row>
    <row r="3492" spans="1:11" s="58" customFormat="1" ht="14.85" customHeight="1" x14ac:dyDescent="0.15">
      <c r="A3492" s="154">
        <v>151306</v>
      </c>
      <c r="B3492" s="155">
        <v>51306</v>
      </c>
      <c r="C3492" s="154">
        <v>30</v>
      </c>
      <c r="D3492" s="156" t="s">
        <v>422</v>
      </c>
      <c r="E3492" s="157" t="s">
        <v>419</v>
      </c>
      <c r="F3492" s="157" t="s">
        <v>414</v>
      </c>
      <c r="G3492" s="158">
        <v>58.203969999999998</v>
      </c>
      <c r="H3492" s="159">
        <v>-1</v>
      </c>
      <c r="I3492" s="159">
        <v>1</v>
      </c>
      <c r="J3492" s="158">
        <v>361.73239999999998</v>
      </c>
      <c r="K3492" s="157" t="s">
        <v>408</v>
      </c>
    </row>
    <row r="3493" spans="1:11" s="58" customFormat="1" ht="14.85" customHeight="1" x14ac:dyDescent="0.15">
      <c r="A3493" s="154">
        <v>151307</v>
      </c>
      <c r="B3493" s="155">
        <v>51307</v>
      </c>
      <c r="C3493" s="154">
        <v>30</v>
      </c>
      <c r="D3493" s="156" t="s">
        <v>422</v>
      </c>
      <c r="E3493" s="157" t="s">
        <v>412</v>
      </c>
      <c r="F3493" s="157" t="s">
        <v>407</v>
      </c>
      <c r="G3493" s="158">
        <v>-3.11171</v>
      </c>
      <c r="H3493" s="159">
        <v>0</v>
      </c>
      <c r="I3493" s="159">
        <v>0</v>
      </c>
      <c r="J3493" s="158">
        <v>44.788290000000003</v>
      </c>
      <c r="K3493" s="157" t="s">
        <v>411</v>
      </c>
    </row>
    <row r="3494" spans="1:11" s="58" customFormat="1" ht="14.85" customHeight="1" x14ac:dyDescent="0.15">
      <c r="A3494" s="154">
        <v>151307</v>
      </c>
      <c r="B3494" s="155">
        <v>51307</v>
      </c>
      <c r="C3494" s="154">
        <v>30</v>
      </c>
      <c r="D3494" s="156" t="s">
        <v>422</v>
      </c>
      <c r="E3494" s="157" t="s">
        <v>412</v>
      </c>
      <c r="F3494" s="157" t="s">
        <v>407</v>
      </c>
      <c r="G3494" s="158">
        <v>-31.177890000000001</v>
      </c>
      <c r="H3494" s="159">
        <v>1</v>
      </c>
      <c r="I3494" s="159">
        <v>1</v>
      </c>
      <c r="J3494" s="158">
        <v>18.524760000000001</v>
      </c>
      <c r="K3494" s="157" t="s">
        <v>408</v>
      </c>
    </row>
    <row r="3495" spans="1:11" s="58" customFormat="1" ht="14.85" customHeight="1" x14ac:dyDescent="0.15">
      <c r="A3495" s="154">
        <v>151307</v>
      </c>
      <c r="B3495" s="155">
        <v>51307</v>
      </c>
      <c r="C3495" s="154">
        <v>30</v>
      </c>
      <c r="D3495" s="156" t="s">
        <v>422</v>
      </c>
      <c r="E3495" s="157" t="s">
        <v>412</v>
      </c>
      <c r="F3495" s="157" t="s">
        <v>413</v>
      </c>
      <c r="G3495" s="158">
        <v>291.68527</v>
      </c>
      <c r="H3495" s="159">
        <v>4</v>
      </c>
      <c r="I3495" s="159">
        <v>5</v>
      </c>
      <c r="J3495" s="158">
        <v>521.81661999999994</v>
      </c>
      <c r="K3495" s="157" t="s">
        <v>408</v>
      </c>
    </row>
    <row r="3496" spans="1:11" s="58" customFormat="1" ht="14.85" customHeight="1" x14ac:dyDescent="0.15">
      <c r="A3496" s="154">
        <v>151307</v>
      </c>
      <c r="B3496" s="155">
        <v>51307</v>
      </c>
      <c r="C3496" s="154">
        <v>30</v>
      </c>
      <c r="D3496" s="156" t="s">
        <v>422</v>
      </c>
      <c r="E3496" s="157" t="s">
        <v>412</v>
      </c>
      <c r="F3496" s="157" t="s">
        <v>414</v>
      </c>
      <c r="G3496" s="158">
        <v>23.13082</v>
      </c>
      <c r="H3496" s="159">
        <v>-2</v>
      </c>
      <c r="I3496" s="159">
        <v>0</v>
      </c>
      <c r="J3496" s="158">
        <v>76.155150000000006</v>
      </c>
      <c r="K3496" s="157" t="s">
        <v>411</v>
      </c>
    </row>
    <row r="3497" spans="1:11" s="58" customFormat="1" ht="14.85" customHeight="1" x14ac:dyDescent="0.15">
      <c r="A3497" s="154">
        <v>151307</v>
      </c>
      <c r="B3497" s="155">
        <v>51307</v>
      </c>
      <c r="C3497" s="154">
        <v>30</v>
      </c>
      <c r="D3497" s="156" t="s">
        <v>422</v>
      </c>
      <c r="E3497" s="157" t="s">
        <v>412</v>
      </c>
      <c r="F3497" s="157" t="s">
        <v>414</v>
      </c>
      <c r="G3497" s="158">
        <v>2.4587300000000001</v>
      </c>
      <c r="H3497" s="159">
        <v>0</v>
      </c>
      <c r="I3497" s="159">
        <v>0</v>
      </c>
      <c r="J3497" s="158">
        <v>146.11500000000001</v>
      </c>
      <c r="K3497" s="157" t="s">
        <v>408</v>
      </c>
    </row>
    <row r="3498" spans="1:11" s="58" customFormat="1" ht="14.85" customHeight="1" x14ac:dyDescent="0.15">
      <c r="A3498" s="154">
        <v>151307</v>
      </c>
      <c r="B3498" s="155">
        <v>51307</v>
      </c>
      <c r="C3498" s="154">
        <v>30</v>
      </c>
      <c r="D3498" s="156" t="s">
        <v>422</v>
      </c>
      <c r="E3498" s="157" t="s">
        <v>412</v>
      </c>
      <c r="F3498" s="157" t="s">
        <v>415</v>
      </c>
      <c r="G3498" s="158">
        <v>-6.96</v>
      </c>
      <c r="H3498" s="159">
        <v>0</v>
      </c>
      <c r="I3498" s="159">
        <v>0</v>
      </c>
      <c r="J3498" s="158">
        <v>0.14000000000000001</v>
      </c>
      <c r="K3498" s="157" t="s">
        <v>408</v>
      </c>
    </row>
    <row r="3499" spans="1:11" s="58" customFormat="1" ht="14.85" customHeight="1" x14ac:dyDescent="0.15">
      <c r="A3499" s="154">
        <v>151307</v>
      </c>
      <c r="B3499" s="155">
        <v>51307</v>
      </c>
      <c r="C3499" s="154">
        <v>30</v>
      </c>
      <c r="D3499" s="156" t="s">
        <v>422</v>
      </c>
      <c r="E3499" s="157" t="s">
        <v>412</v>
      </c>
      <c r="F3499" s="157" t="s">
        <v>416</v>
      </c>
      <c r="G3499" s="158">
        <v>12.23</v>
      </c>
      <c r="H3499" s="159">
        <v>0</v>
      </c>
      <c r="I3499" s="159">
        <v>0</v>
      </c>
      <c r="J3499" s="158">
        <v>12.23</v>
      </c>
      <c r="K3499" s="157" t="s">
        <v>411</v>
      </c>
    </row>
    <row r="3500" spans="1:11" s="58" customFormat="1" ht="14.85" customHeight="1" x14ac:dyDescent="0.15">
      <c r="A3500" s="154">
        <v>151307</v>
      </c>
      <c r="B3500" s="155">
        <v>51307</v>
      </c>
      <c r="C3500" s="154">
        <v>30</v>
      </c>
      <c r="D3500" s="156" t="s">
        <v>422</v>
      </c>
      <c r="E3500" s="157" t="s">
        <v>412</v>
      </c>
      <c r="F3500" s="157" t="s">
        <v>416</v>
      </c>
      <c r="G3500" s="158">
        <v>5.4249999999999998</v>
      </c>
      <c r="H3500" s="159">
        <v>0</v>
      </c>
      <c r="I3500" s="159">
        <v>0</v>
      </c>
      <c r="J3500" s="158">
        <v>5.4249999999999998</v>
      </c>
      <c r="K3500" s="157" t="s">
        <v>408</v>
      </c>
    </row>
    <row r="3501" spans="1:11" s="58" customFormat="1" ht="14.85" customHeight="1" x14ac:dyDescent="0.15">
      <c r="A3501" s="154">
        <v>151307</v>
      </c>
      <c r="B3501" s="155">
        <v>51307</v>
      </c>
      <c r="C3501" s="154">
        <v>30</v>
      </c>
      <c r="D3501" s="156" t="s">
        <v>422</v>
      </c>
      <c r="E3501" s="157" t="s">
        <v>417</v>
      </c>
      <c r="F3501" s="157" t="s">
        <v>418</v>
      </c>
      <c r="G3501" s="158">
        <v>92.84</v>
      </c>
      <c r="H3501" s="159">
        <v>2</v>
      </c>
      <c r="I3501" s="159">
        <v>2</v>
      </c>
      <c r="J3501" s="158">
        <v>92.84</v>
      </c>
      <c r="K3501" s="157" t="s">
        <v>411</v>
      </c>
    </row>
    <row r="3502" spans="1:11" s="58" customFormat="1" ht="14.85" customHeight="1" x14ac:dyDescent="0.15">
      <c r="A3502" s="154">
        <v>151307</v>
      </c>
      <c r="B3502" s="155">
        <v>51307</v>
      </c>
      <c r="C3502" s="154">
        <v>30</v>
      </c>
      <c r="D3502" s="156" t="s">
        <v>422</v>
      </c>
      <c r="E3502" s="157" t="s">
        <v>417</v>
      </c>
      <c r="F3502" s="157" t="s">
        <v>418</v>
      </c>
      <c r="G3502" s="158">
        <v>2.25</v>
      </c>
      <c r="H3502" s="159">
        <v>0</v>
      </c>
      <c r="I3502" s="159">
        <v>0</v>
      </c>
      <c r="J3502" s="158">
        <v>2.25</v>
      </c>
      <c r="K3502" s="157" t="s">
        <v>408</v>
      </c>
    </row>
    <row r="3503" spans="1:11" s="58" customFormat="1" ht="14.85" customHeight="1" x14ac:dyDescent="0.15">
      <c r="A3503" s="154">
        <v>151307</v>
      </c>
      <c r="B3503" s="155">
        <v>51307</v>
      </c>
      <c r="C3503" s="154">
        <v>30</v>
      </c>
      <c r="D3503" s="156" t="s">
        <v>422</v>
      </c>
      <c r="E3503" s="157" t="s">
        <v>417</v>
      </c>
      <c r="F3503" s="157" t="s">
        <v>407</v>
      </c>
      <c r="G3503" s="158">
        <v>6.87432</v>
      </c>
      <c r="H3503" s="159">
        <v>3</v>
      </c>
      <c r="I3503" s="159">
        <v>3</v>
      </c>
      <c r="J3503" s="158">
        <v>6.87432</v>
      </c>
      <c r="K3503" s="157" t="s">
        <v>411</v>
      </c>
    </row>
    <row r="3504" spans="1:11" s="58" customFormat="1" ht="14.85" customHeight="1" x14ac:dyDescent="0.15">
      <c r="A3504" s="154">
        <v>151307</v>
      </c>
      <c r="B3504" s="155">
        <v>51307</v>
      </c>
      <c r="C3504" s="154">
        <v>30</v>
      </c>
      <c r="D3504" s="156" t="s">
        <v>422</v>
      </c>
      <c r="E3504" s="157" t="s">
        <v>417</v>
      </c>
      <c r="F3504" s="157" t="s">
        <v>407</v>
      </c>
      <c r="G3504" s="158">
        <v>7.6978999999999997</v>
      </c>
      <c r="H3504" s="159">
        <v>1</v>
      </c>
      <c r="I3504" s="159">
        <v>1</v>
      </c>
      <c r="J3504" s="158">
        <v>7.7259000000000002</v>
      </c>
      <c r="K3504" s="157" t="s">
        <v>408</v>
      </c>
    </row>
    <row r="3505" spans="1:11" s="58" customFormat="1" ht="14.85" customHeight="1" x14ac:dyDescent="0.15">
      <c r="A3505" s="154">
        <v>151307</v>
      </c>
      <c r="B3505" s="155">
        <v>51307</v>
      </c>
      <c r="C3505" s="154">
        <v>30</v>
      </c>
      <c r="D3505" s="156" t="s">
        <v>422</v>
      </c>
      <c r="E3505" s="157" t="s">
        <v>419</v>
      </c>
      <c r="F3505" s="157" t="s">
        <v>414</v>
      </c>
      <c r="G3505" s="158">
        <v>42.115839999999999</v>
      </c>
      <c r="H3505" s="159">
        <v>2</v>
      </c>
      <c r="I3505" s="159">
        <v>3</v>
      </c>
      <c r="J3505" s="158">
        <v>216.60006999999999</v>
      </c>
      <c r="K3505" s="157" t="s">
        <v>411</v>
      </c>
    </row>
    <row r="3506" spans="1:11" s="58" customFormat="1" ht="14.85" customHeight="1" x14ac:dyDescent="0.15">
      <c r="A3506" s="154">
        <v>151307</v>
      </c>
      <c r="B3506" s="155">
        <v>51307</v>
      </c>
      <c r="C3506" s="154">
        <v>30</v>
      </c>
      <c r="D3506" s="156" t="s">
        <v>422</v>
      </c>
      <c r="E3506" s="157" t="s">
        <v>419</v>
      </c>
      <c r="F3506" s="157" t="s">
        <v>414</v>
      </c>
      <c r="G3506" s="158">
        <v>17.036460000000002</v>
      </c>
      <c r="H3506" s="159">
        <v>0</v>
      </c>
      <c r="I3506" s="159">
        <v>0</v>
      </c>
      <c r="J3506" s="158">
        <v>42.08146</v>
      </c>
      <c r="K3506" s="157" t="s">
        <v>408</v>
      </c>
    </row>
    <row r="3507" spans="1:11" s="58" customFormat="1" ht="14.85" customHeight="1" x14ac:dyDescent="0.15">
      <c r="A3507" s="154">
        <v>151309</v>
      </c>
      <c r="B3507" s="155">
        <v>51309</v>
      </c>
      <c r="C3507" s="154">
        <v>30</v>
      </c>
      <c r="D3507" s="156" t="s">
        <v>422</v>
      </c>
      <c r="E3507" s="157" t="s">
        <v>412</v>
      </c>
      <c r="F3507" s="157" t="s">
        <v>407</v>
      </c>
      <c r="G3507" s="158">
        <v>-3.67</v>
      </c>
      <c r="H3507" s="159">
        <v>0</v>
      </c>
      <c r="I3507" s="159">
        <v>0</v>
      </c>
      <c r="J3507" s="158">
        <v>15.824999999999999</v>
      </c>
      <c r="K3507" s="157" t="s">
        <v>411</v>
      </c>
    </row>
    <row r="3508" spans="1:11" s="58" customFormat="1" ht="14.85" customHeight="1" x14ac:dyDescent="0.15">
      <c r="A3508" s="154">
        <v>151309</v>
      </c>
      <c r="B3508" s="155">
        <v>51309</v>
      </c>
      <c r="C3508" s="154">
        <v>30</v>
      </c>
      <c r="D3508" s="156" t="s">
        <v>422</v>
      </c>
      <c r="E3508" s="157" t="s">
        <v>412</v>
      </c>
      <c r="F3508" s="157" t="s">
        <v>407</v>
      </c>
      <c r="G3508" s="158">
        <v>-21.731619999999999</v>
      </c>
      <c r="H3508" s="159">
        <v>-1</v>
      </c>
      <c r="I3508" s="159">
        <v>2</v>
      </c>
      <c r="J3508" s="158">
        <v>42.940350000000002</v>
      </c>
      <c r="K3508" s="157" t="s">
        <v>408</v>
      </c>
    </row>
    <row r="3509" spans="1:11" s="58" customFormat="1" ht="14.85" customHeight="1" x14ac:dyDescent="0.15">
      <c r="A3509" s="154">
        <v>151309</v>
      </c>
      <c r="B3509" s="155">
        <v>51309</v>
      </c>
      <c r="C3509" s="154">
        <v>30</v>
      </c>
      <c r="D3509" s="156" t="s">
        <v>422</v>
      </c>
      <c r="E3509" s="157" t="s">
        <v>412</v>
      </c>
      <c r="F3509" s="157" t="s">
        <v>413</v>
      </c>
      <c r="G3509" s="158">
        <v>-254.86232000000001</v>
      </c>
      <c r="H3509" s="159">
        <v>0</v>
      </c>
      <c r="I3509" s="159">
        <v>1</v>
      </c>
      <c r="J3509" s="158">
        <v>214.69195999999999</v>
      </c>
      <c r="K3509" s="157" t="s">
        <v>408</v>
      </c>
    </row>
    <row r="3510" spans="1:11" s="58" customFormat="1" ht="14.85" customHeight="1" x14ac:dyDescent="0.15">
      <c r="A3510" s="154">
        <v>151309</v>
      </c>
      <c r="B3510" s="155">
        <v>51309</v>
      </c>
      <c r="C3510" s="154">
        <v>30</v>
      </c>
      <c r="D3510" s="156" t="s">
        <v>422</v>
      </c>
      <c r="E3510" s="157" t="s">
        <v>412</v>
      </c>
      <c r="F3510" s="157" t="s">
        <v>414</v>
      </c>
      <c r="G3510" s="158">
        <v>12.81087</v>
      </c>
      <c r="H3510" s="159">
        <v>0</v>
      </c>
      <c r="I3510" s="159">
        <v>4</v>
      </c>
      <c r="J3510" s="158">
        <v>167.29859999999999</v>
      </c>
      <c r="K3510" s="157" t="s">
        <v>411</v>
      </c>
    </row>
    <row r="3511" spans="1:11" s="58" customFormat="1" ht="14.85" customHeight="1" x14ac:dyDescent="0.15">
      <c r="A3511" s="154">
        <v>151309</v>
      </c>
      <c r="B3511" s="155">
        <v>51309</v>
      </c>
      <c r="C3511" s="154">
        <v>30</v>
      </c>
      <c r="D3511" s="156" t="s">
        <v>422</v>
      </c>
      <c r="E3511" s="157" t="s">
        <v>412</v>
      </c>
      <c r="F3511" s="157" t="s">
        <v>414</v>
      </c>
      <c r="G3511" s="158">
        <v>12.215859999999999</v>
      </c>
      <c r="H3511" s="159">
        <v>-3</v>
      </c>
      <c r="I3511" s="159">
        <v>1</v>
      </c>
      <c r="J3511" s="158">
        <v>147.34891999999999</v>
      </c>
      <c r="K3511" s="157" t="s">
        <v>408</v>
      </c>
    </row>
    <row r="3512" spans="1:11" s="58" customFormat="1" ht="14.85" customHeight="1" x14ac:dyDescent="0.15">
      <c r="A3512" s="154">
        <v>151309</v>
      </c>
      <c r="B3512" s="155">
        <v>51309</v>
      </c>
      <c r="C3512" s="154">
        <v>30</v>
      </c>
      <c r="D3512" s="156" t="s">
        <v>422</v>
      </c>
      <c r="E3512" s="157" t="s">
        <v>412</v>
      </c>
      <c r="F3512" s="157" t="s">
        <v>415</v>
      </c>
      <c r="G3512" s="158">
        <v>1.88</v>
      </c>
      <c r="H3512" s="159">
        <v>0</v>
      </c>
      <c r="I3512" s="159">
        <v>0</v>
      </c>
      <c r="J3512" s="158">
        <v>1.88</v>
      </c>
      <c r="K3512" s="157" t="s">
        <v>411</v>
      </c>
    </row>
    <row r="3513" spans="1:11" s="58" customFormat="1" ht="14.85" customHeight="1" x14ac:dyDescent="0.15">
      <c r="A3513" s="154">
        <v>151309</v>
      </c>
      <c r="B3513" s="155">
        <v>51309</v>
      </c>
      <c r="C3513" s="154">
        <v>30</v>
      </c>
      <c r="D3513" s="156" t="s">
        <v>422</v>
      </c>
      <c r="E3513" s="157" t="s">
        <v>412</v>
      </c>
      <c r="F3513" s="157" t="s">
        <v>415</v>
      </c>
      <c r="G3513" s="158">
        <v>79.900000000000006</v>
      </c>
      <c r="H3513" s="159">
        <v>0</v>
      </c>
      <c r="I3513" s="159">
        <v>0</v>
      </c>
      <c r="J3513" s="158">
        <v>110</v>
      </c>
      <c r="K3513" s="157" t="s">
        <v>408</v>
      </c>
    </row>
    <row r="3514" spans="1:11" s="58" customFormat="1" ht="14.85" customHeight="1" x14ac:dyDescent="0.15">
      <c r="A3514" s="154">
        <v>151309</v>
      </c>
      <c r="B3514" s="155">
        <v>51309</v>
      </c>
      <c r="C3514" s="154">
        <v>30</v>
      </c>
      <c r="D3514" s="156" t="s">
        <v>422</v>
      </c>
      <c r="E3514" s="157" t="s">
        <v>412</v>
      </c>
      <c r="F3514" s="157" t="s">
        <v>416</v>
      </c>
      <c r="G3514" s="158">
        <v>7.3849999999999998</v>
      </c>
      <c r="H3514" s="159">
        <v>0</v>
      </c>
      <c r="I3514" s="159">
        <v>0</v>
      </c>
      <c r="J3514" s="158">
        <v>7.3849999999999998</v>
      </c>
      <c r="K3514" s="157" t="s">
        <v>411</v>
      </c>
    </row>
    <row r="3515" spans="1:11" s="58" customFormat="1" ht="14.85" customHeight="1" x14ac:dyDescent="0.15">
      <c r="A3515" s="154">
        <v>151309</v>
      </c>
      <c r="B3515" s="155">
        <v>51309</v>
      </c>
      <c r="C3515" s="154">
        <v>30</v>
      </c>
      <c r="D3515" s="156" t="s">
        <v>422</v>
      </c>
      <c r="E3515" s="157" t="s">
        <v>412</v>
      </c>
      <c r="F3515" s="157" t="s">
        <v>416</v>
      </c>
      <c r="G3515" s="158">
        <v>-10.814299999999999</v>
      </c>
      <c r="H3515" s="159">
        <v>-2</v>
      </c>
      <c r="I3515" s="159">
        <v>0</v>
      </c>
      <c r="J3515" s="158">
        <v>2.0360299999999998</v>
      </c>
      <c r="K3515" s="157" t="s">
        <v>408</v>
      </c>
    </row>
    <row r="3516" spans="1:11" s="58" customFormat="1" ht="14.85" customHeight="1" x14ac:dyDescent="0.15">
      <c r="A3516" s="154">
        <v>151309</v>
      </c>
      <c r="B3516" s="155">
        <v>51309</v>
      </c>
      <c r="C3516" s="154">
        <v>30</v>
      </c>
      <c r="D3516" s="156" t="s">
        <v>422</v>
      </c>
      <c r="E3516" s="157" t="s">
        <v>417</v>
      </c>
      <c r="F3516" s="157" t="s">
        <v>418</v>
      </c>
      <c r="G3516" s="158">
        <v>-1.24905</v>
      </c>
      <c r="H3516" s="159">
        <v>1</v>
      </c>
      <c r="I3516" s="159">
        <v>1</v>
      </c>
      <c r="J3516" s="158">
        <v>6.8345200000000004</v>
      </c>
      <c r="K3516" s="157" t="s">
        <v>411</v>
      </c>
    </row>
    <row r="3517" spans="1:11" s="58" customFormat="1" ht="14.85" customHeight="1" x14ac:dyDescent="0.15">
      <c r="A3517" s="154">
        <v>151309</v>
      </c>
      <c r="B3517" s="155">
        <v>51309</v>
      </c>
      <c r="C3517" s="154">
        <v>30</v>
      </c>
      <c r="D3517" s="156" t="s">
        <v>422</v>
      </c>
      <c r="E3517" s="157" t="s">
        <v>417</v>
      </c>
      <c r="F3517" s="157" t="s">
        <v>418</v>
      </c>
      <c r="G3517" s="158">
        <v>-5.0243599999999997</v>
      </c>
      <c r="H3517" s="159">
        <v>-1</v>
      </c>
      <c r="I3517" s="159">
        <v>0</v>
      </c>
      <c r="J3517" s="158">
        <v>0.3</v>
      </c>
      <c r="K3517" s="157" t="s">
        <v>408</v>
      </c>
    </row>
    <row r="3518" spans="1:11" s="58" customFormat="1" ht="14.85" customHeight="1" x14ac:dyDescent="0.15">
      <c r="A3518" s="154">
        <v>151309</v>
      </c>
      <c r="B3518" s="155">
        <v>51309</v>
      </c>
      <c r="C3518" s="154">
        <v>30</v>
      </c>
      <c r="D3518" s="156" t="s">
        <v>422</v>
      </c>
      <c r="E3518" s="157" t="s">
        <v>417</v>
      </c>
      <c r="F3518" s="157" t="s">
        <v>407</v>
      </c>
      <c r="G3518" s="158">
        <v>-6.5699999999999804E-3</v>
      </c>
      <c r="H3518" s="159">
        <v>-1</v>
      </c>
      <c r="I3518" s="159">
        <v>0</v>
      </c>
      <c r="J3518" s="158">
        <v>1.3052699999999999</v>
      </c>
      <c r="K3518" s="157" t="s">
        <v>411</v>
      </c>
    </row>
    <row r="3519" spans="1:11" s="58" customFormat="1" ht="14.85" customHeight="1" x14ac:dyDescent="0.15">
      <c r="A3519" s="154">
        <v>151309</v>
      </c>
      <c r="B3519" s="155">
        <v>51309</v>
      </c>
      <c r="C3519" s="154">
        <v>30</v>
      </c>
      <c r="D3519" s="156" t="s">
        <v>422</v>
      </c>
      <c r="E3519" s="157" t="s">
        <v>417</v>
      </c>
      <c r="F3519" s="157" t="s">
        <v>407</v>
      </c>
      <c r="G3519" s="158">
        <v>1.129E-2</v>
      </c>
      <c r="H3519" s="159">
        <v>-1</v>
      </c>
      <c r="I3519" s="159">
        <v>0</v>
      </c>
      <c r="J3519" s="158">
        <v>1.3706499999999999</v>
      </c>
      <c r="K3519" s="157" t="s">
        <v>408</v>
      </c>
    </row>
    <row r="3520" spans="1:11" s="58" customFormat="1" ht="14.85" customHeight="1" x14ac:dyDescent="0.15">
      <c r="A3520" s="154">
        <v>151309</v>
      </c>
      <c r="B3520" s="155">
        <v>51309</v>
      </c>
      <c r="C3520" s="154">
        <v>30</v>
      </c>
      <c r="D3520" s="156" t="s">
        <v>422</v>
      </c>
      <c r="E3520" s="157" t="s">
        <v>419</v>
      </c>
      <c r="F3520" s="157" t="s">
        <v>414</v>
      </c>
      <c r="G3520" s="158">
        <v>12.09872</v>
      </c>
      <c r="H3520" s="159">
        <v>2</v>
      </c>
      <c r="I3520" s="159">
        <v>2</v>
      </c>
      <c r="J3520" s="158">
        <v>109.21993999999999</v>
      </c>
      <c r="K3520" s="157" t="s">
        <v>411</v>
      </c>
    </row>
    <row r="3521" spans="1:11" s="58" customFormat="1" ht="14.85" customHeight="1" x14ac:dyDescent="0.15">
      <c r="A3521" s="154">
        <v>151309</v>
      </c>
      <c r="B3521" s="155">
        <v>51309</v>
      </c>
      <c r="C3521" s="154">
        <v>30</v>
      </c>
      <c r="D3521" s="156" t="s">
        <v>422</v>
      </c>
      <c r="E3521" s="157" t="s">
        <v>419</v>
      </c>
      <c r="F3521" s="157" t="s">
        <v>414</v>
      </c>
      <c r="G3521" s="158">
        <v>10.944509999999999</v>
      </c>
      <c r="H3521" s="159">
        <v>-1</v>
      </c>
      <c r="I3521" s="159">
        <v>0</v>
      </c>
      <c r="J3521" s="158">
        <v>124.34636999999999</v>
      </c>
      <c r="K3521" s="157" t="s">
        <v>408</v>
      </c>
    </row>
    <row r="3522" spans="1:11" s="58" customFormat="1" ht="14.85" customHeight="1" x14ac:dyDescent="0.15">
      <c r="A3522" s="154">
        <v>151310</v>
      </c>
      <c r="B3522" s="155">
        <v>51310</v>
      </c>
      <c r="C3522" s="154">
        <v>30</v>
      </c>
      <c r="D3522" s="156" t="s">
        <v>422</v>
      </c>
      <c r="E3522" s="157" t="s">
        <v>412</v>
      </c>
      <c r="F3522" s="157" t="s">
        <v>407</v>
      </c>
      <c r="G3522" s="158">
        <v>-5.8872600000000004</v>
      </c>
      <c r="H3522" s="159">
        <v>1</v>
      </c>
      <c r="I3522" s="159">
        <v>3</v>
      </c>
      <c r="J3522" s="158">
        <v>8.06006</v>
      </c>
      <c r="K3522" s="157" t="s">
        <v>411</v>
      </c>
    </row>
    <row r="3523" spans="1:11" s="58" customFormat="1" ht="14.85" customHeight="1" x14ac:dyDescent="0.15">
      <c r="A3523" s="154">
        <v>151310</v>
      </c>
      <c r="B3523" s="155">
        <v>51310</v>
      </c>
      <c r="C3523" s="154">
        <v>30</v>
      </c>
      <c r="D3523" s="156" t="s">
        <v>422</v>
      </c>
      <c r="E3523" s="157" t="s">
        <v>412</v>
      </c>
      <c r="F3523" s="157" t="s">
        <v>407</v>
      </c>
      <c r="G3523" s="158">
        <v>-9</v>
      </c>
      <c r="H3523" s="159">
        <v>1</v>
      </c>
      <c r="I3523" s="159">
        <v>2</v>
      </c>
      <c r="J3523" s="158">
        <v>15</v>
      </c>
      <c r="K3523" s="157" t="s">
        <v>408</v>
      </c>
    </row>
    <row r="3524" spans="1:11" s="58" customFormat="1" ht="14.85" customHeight="1" x14ac:dyDescent="0.15">
      <c r="A3524" s="154">
        <v>151310</v>
      </c>
      <c r="B3524" s="155">
        <v>51310</v>
      </c>
      <c r="C3524" s="154">
        <v>30</v>
      </c>
      <c r="D3524" s="156" t="s">
        <v>422</v>
      </c>
      <c r="E3524" s="157" t="s">
        <v>412</v>
      </c>
      <c r="F3524" s="157" t="s">
        <v>413</v>
      </c>
      <c r="G3524" s="158">
        <v>168.45577</v>
      </c>
      <c r="H3524" s="159">
        <v>5</v>
      </c>
      <c r="I3524" s="159">
        <v>6</v>
      </c>
      <c r="J3524" s="158">
        <v>1029.3390999999999</v>
      </c>
      <c r="K3524" s="157" t="s">
        <v>408</v>
      </c>
    </row>
    <row r="3525" spans="1:11" s="58" customFormat="1" ht="14.85" customHeight="1" x14ac:dyDescent="0.15">
      <c r="A3525" s="154">
        <v>151310</v>
      </c>
      <c r="B3525" s="155">
        <v>51310</v>
      </c>
      <c r="C3525" s="154">
        <v>30</v>
      </c>
      <c r="D3525" s="156" t="s">
        <v>422</v>
      </c>
      <c r="E3525" s="157" t="s">
        <v>412</v>
      </c>
      <c r="F3525" s="157" t="s">
        <v>414</v>
      </c>
      <c r="G3525" s="158">
        <v>68.571899999999999</v>
      </c>
      <c r="H3525" s="159">
        <v>0</v>
      </c>
      <c r="I3525" s="159">
        <v>9</v>
      </c>
      <c r="J3525" s="158">
        <v>329.45479999999998</v>
      </c>
      <c r="K3525" s="157" t="s">
        <v>411</v>
      </c>
    </row>
    <row r="3526" spans="1:11" s="58" customFormat="1" ht="14.85" customHeight="1" x14ac:dyDescent="0.15">
      <c r="A3526" s="154">
        <v>151310</v>
      </c>
      <c r="B3526" s="155">
        <v>51310</v>
      </c>
      <c r="C3526" s="154">
        <v>30</v>
      </c>
      <c r="D3526" s="156" t="s">
        <v>422</v>
      </c>
      <c r="E3526" s="157" t="s">
        <v>412</v>
      </c>
      <c r="F3526" s="157" t="s">
        <v>414</v>
      </c>
      <c r="G3526" s="158">
        <v>100.42542</v>
      </c>
      <c r="H3526" s="159">
        <v>-3</v>
      </c>
      <c r="I3526" s="159">
        <v>4</v>
      </c>
      <c r="J3526" s="158">
        <v>182.13419999999999</v>
      </c>
      <c r="K3526" s="157" t="s">
        <v>408</v>
      </c>
    </row>
    <row r="3527" spans="1:11" s="58" customFormat="1" ht="14.85" customHeight="1" x14ac:dyDescent="0.15">
      <c r="A3527" s="154">
        <v>151310</v>
      </c>
      <c r="B3527" s="155">
        <v>51310</v>
      </c>
      <c r="C3527" s="154">
        <v>30</v>
      </c>
      <c r="D3527" s="156" t="s">
        <v>422</v>
      </c>
      <c r="E3527" s="157" t="s">
        <v>412</v>
      </c>
      <c r="F3527" s="157" t="s">
        <v>415</v>
      </c>
      <c r="G3527" s="158">
        <v>14.68</v>
      </c>
      <c r="H3527" s="159">
        <v>0</v>
      </c>
      <c r="I3527" s="159">
        <v>0</v>
      </c>
      <c r="J3527" s="158">
        <v>14.68</v>
      </c>
      <c r="K3527" s="157" t="s">
        <v>411</v>
      </c>
    </row>
    <row r="3528" spans="1:11" s="58" customFormat="1" ht="14.85" customHeight="1" x14ac:dyDescent="0.15">
      <c r="A3528" s="154">
        <v>151310</v>
      </c>
      <c r="B3528" s="155">
        <v>51310</v>
      </c>
      <c r="C3528" s="154">
        <v>30</v>
      </c>
      <c r="D3528" s="156" t="s">
        <v>422</v>
      </c>
      <c r="E3528" s="157" t="s">
        <v>412</v>
      </c>
      <c r="F3528" s="157" t="s">
        <v>415</v>
      </c>
      <c r="G3528" s="158">
        <v>26.44</v>
      </c>
      <c r="H3528" s="159">
        <v>0</v>
      </c>
      <c r="I3528" s="159">
        <v>0</v>
      </c>
      <c r="J3528" s="158">
        <v>33.36</v>
      </c>
      <c r="K3528" s="157" t="s">
        <v>408</v>
      </c>
    </row>
    <row r="3529" spans="1:11" s="58" customFormat="1" ht="14.85" customHeight="1" x14ac:dyDescent="0.15">
      <c r="A3529" s="154">
        <v>151310</v>
      </c>
      <c r="B3529" s="155">
        <v>51310</v>
      </c>
      <c r="C3529" s="154">
        <v>30</v>
      </c>
      <c r="D3529" s="156" t="s">
        <v>422</v>
      </c>
      <c r="E3529" s="157" t="s">
        <v>412</v>
      </c>
      <c r="F3529" s="157" t="s">
        <v>416</v>
      </c>
      <c r="G3529" s="158">
        <v>3.4334199999999999</v>
      </c>
      <c r="H3529" s="159">
        <v>-2</v>
      </c>
      <c r="I3529" s="159">
        <v>1</v>
      </c>
      <c r="J3529" s="158">
        <v>18.750419999999998</v>
      </c>
      <c r="K3529" s="157" t="s">
        <v>411</v>
      </c>
    </row>
    <row r="3530" spans="1:11" s="58" customFormat="1" ht="14.85" customHeight="1" x14ac:dyDescent="0.15">
      <c r="A3530" s="154">
        <v>151310</v>
      </c>
      <c r="B3530" s="155">
        <v>51310</v>
      </c>
      <c r="C3530" s="154">
        <v>30</v>
      </c>
      <c r="D3530" s="156" t="s">
        <v>422</v>
      </c>
      <c r="E3530" s="157" t="s">
        <v>412</v>
      </c>
      <c r="F3530" s="157" t="s">
        <v>416</v>
      </c>
      <c r="G3530" s="158">
        <v>-57.477589999999999</v>
      </c>
      <c r="H3530" s="159">
        <v>-2</v>
      </c>
      <c r="I3530" s="159">
        <v>0</v>
      </c>
      <c r="J3530" s="158">
        <v>8.9087200000000006</v>
      </c>
      <c r="K3530" s="157" t="s">
        <v>408</v>
      </c>
    </row>
    <row r="3531" spans="1:11" s="58" customFormat="1" ht="14.85" customHeight="1" x14ac:dyDescent="0.15">
      <c r="A3531" s="154">
        <v>151310</v>
      </c>
      <c r="B3531" s="155">
        <v>51310</v>
      </c>
      <c r="C3531" s="154">
        <v>30</v>
      </c>
      <c r="D3531" s="156" t="s">
        <v>422</v>
      </c>
      <c r="E3531" s="157" t="s">
        <v>417</v>
      </c>
      <c r="F3531" s="157" t="s">
        <v>418</v>
      </c>
      <c r="G3531" s="158">
        <v>31.028310000000001</v>
      </c>
      <c r="H3531" s="159">
        <v>2</v>
      </c>
      <c r="I3531" s="159">
        <v>4</v>
      </c>
      <c r="J3531" s="158">
        <v>220.90360000000001</v>
      </c>
      <c r="K3531" s="157" t="s">
        <v>411</v>
      </c>
    </row>
    <row r="3532" spans="1:11" s="58" customFormat="1" ht="14.85" customHeight="1" x14ac:dyDescent="0.15">
      <c r="A3532" s="154">
        <v>151310</v>
      </c>
      <c r="B3532" s="155">
        <v>51310</v>
      </c>
      <c r="C3532" s="154">
        <v>30</v>
      </c>
      <c r="D3532" s="156" t="s">
        <v>422</v>
      </c>
      <c r="E3532" s="157" t="s">
        <v>417</v>
      </c>
      <c r="F3532" s="157" t="s">
        <v>418</v>
      </c>
      <c r="G3532" s="158">
        <v>51.39293</v>
      </c>
      <c r="H3532" s="159">
        <v>0</v>
      </c>
      <c r="I3532" s="159">
        <v>1</v>
      </c>
      <c r="J3532" s="158">
        <v>64.040000000000006</v>
      </c>
      <c r="K3532" s="157" t="s">
        <v>408</v>
      </c>
    </row>
    <row r="3533" spans="1:11" s="58" customFormat="1" ht="14.85" customHeight="1" x14ac:dyDescent="0.15">
      <c r="A3533" s="154">
        <v>151310</v>
      </c>
      <c r="B3533" s="155">
        <v>51310</v>
      </c>
      <c r="C3533" s="154">
        <v>30</v>
      </c>
      <c r="D3533" s="156" t="s">
        <v>422</v>
      </c>
      <c r="E3533" s="157" t="s">
        <v>417</v>
      </c>
      <c r="F3533" s="157" t="s">
        <v>407</v>
      </c>
      <c r="G3533" s="158">
        <v>-4.0770600000000004</v>
      </c>
      <c r="H3533" s="159">
        <v>0</v>
      </c>
      <c r="I3533" s="159">
        <v>2</v>
      </c>
      <c r="J3533" s="158">
        <v>76.897930000000002</v>
      </c>
      <c r="K3533" s="157" t="s">
        <v>411</v>
      </c>
    </row>
    <row r="3534" spans="1:11" s="58" customFormat="1" ht="14.85" customHeight="1" x14ac:dyDescent="0.15">
      <c r="A3534" s="154">
        <v>151310</v>
      </c>
      <c r="B3534" s="155">
        <v>51310</v>
      </c>
      <c r="C3534" s="154">
        <v>30</v>
      </c>
      <c r="D3534" s="156" t="s">
        <v>422</v>
      </c>
      <c r="E3534" s="157" t="s">
        <v>417</v>
      </c>
      <c r="F3534" s="157" t="s">
        <v>407</v>
      </c>
      <c r="G3534" s="158">
        <v>-7.1419300000000003</v>
      </c>
      <c r="H3534" s="159">
        <v>0</v>
      </c>
      <c r="I3534" s="159">
        <v>0</v>
      </c>
      <c r="J3534" s="158">
        <v>18.406680000000001</v>
      </c>
      <c r="K3534" s="157" t="s">
        <v>408</v>
      </c>
    </row>
    <row r="3535" spans="1:11" s="58" customFormat="1" ht="14.85" customHeight="1" x14ac:dyDescent="0.15">
      <c r="A3535" s="154">
        <v>151310</v>
      </c>
      <c r="B3535" s="155">
        <v>51310</v>
      </c>
      <c r="C3535" s="154">
        <v>30</v>
      </c>
      <c r="D3535" s="156" t="s">
        <v>422</v>
      </c>
      <c r="E3535" s="157" t="s">
        <v>419</v>
      </c>
      <c r="F3535" s="157" t="s">
        <v>414</v>
      </c>
      <c r="G3535" s="158">
        <v>-37.930239999999998</v>
      </c>
      <c r="H3535" s="159">
        <v>1</v>
      </c>
      <c r="I3535" s="159">
        <v>6</v>
      </c>
      <c r="J3535" s="158">
        <v>421.85221000000001</v>
      </c>
      <c r="K3535" s="157" t="s">
        <v>411</v>
      </c>
    </row>
    <row r="3536" spans="1:11" s="58" customFormat="1" ht="14.85" customHeight="1" x14ac:dyDescent="0.15">
      <c r="A3536" s="154">
        <v>151310</v>
      </c>
      <c r="B3536" s="155">
        <v>51310</v>
      </c>
      <c r="C3536" s="154">
        <v>30</v>
      </c>
      <c r="D3536" s="156" t="s">
        <v>422</v>
      </c>
      <c r="E3536" s="157" t="s">
        <v>419</v>
      </c>
      <c r="F3536" s="157" t="s">
        <v>414</v>
      </c>
      <c r="G3536" s="158">
        <v>11.74999</v>
      </c>
      <c r="H3536" s="159">
        <v>-3</v>
      </c>
      <c r="I3536" s="159">
        <v>0</v>
      </c>
      <c r="J3536" s="158">
        <v>276.86282999999997</v>
      </c>
      <c r="K3536" s="157" t="s">
        <v>408</v>
      </c>
    </row>
    <row r="3537" spans="1:11" s="58" customFormat="1" ht="14.85" customHeight="1" x14ac:dyDescent="0.15">
      <c r="A3537" s="154">
        <v>151314</v>
      </c>
      <c r="B3537" s="155">
        <v>51314</v>
      </c>
      <c r="C3537" s="154">
        <v>30</v>
      </c>
      <c r="D3537" s="156" t="s">
        <v>422</v>
      </c>
      <c r="E3537" s="157" t="s">
        <v>412</v>
      </c>
      <c r="F3537" s="157" t="s">
        <v>407</v>
      </c>
      <c r="G3537" s="158">
        <v>-12.63805</v>
      </c>
      <c r="H3537" s="159">
        <v>-5</v>
      </c>
      <c r="I3537" s="159">
        <v>2</v>
      </c>
      <c r="J3537" s="158">
        <v>44.96801</v>
      </c>
      <c r="K3537" s="157" t="s">
        <v>411</v>
      </c>
    </row>
    <row r="3538" spans="1:11" s="58" customFormat="1" ht="14.85" customHeight="1" x14ac:dyDescent="0.15">
      <c r="A3538" s="154">
        <v>151314</v>
      </c>
      <c r="B3538" s="155">
        <v>51314</v>
      </c>
      <c r="C3538" s="154">
        <v>30</v>
      </c>
      <c r="D3538" s="156" t="s">
        <v>422</v>
      </c>
      <c r="E3538" s="157" t="s">
        <v>412</v>
      </c>
      <c r="F3538" s="157" t="s">
        <v>407</v>
      </c>
      <c r="G3538" s="158">
        <v>-74.906630000000007</v>
      </c>
      <c r="H3538" s="159">
        <v>-2</v>
      </c>
      <c r="I3538" s="159">
        <v>2</v>
      </c>
      <c r="J3538" s="158">
        <v>8.6603499999999993</v>
      </c>
      <c r="K3538" s="157" t="s">
        <v>408</v>
      </c>
    </row>
    <row r="3539" spans="1:11" s="58" customFormat="1" ht="14.85" customHeight="1" x14ac:dyDescent="0.15">
      <c r="A3539" s="154">
        <v>151314</v>
      </c>
      <c r="B3539" s="155">
        <v>51314</v>
      </c>
      <c r="C3539" s="154">
        <v>30</v>
      </c>
      <c r="D3539" s="156" t="s">
        <v>422</v>
      </c>
      <c r="E3539" s="157" t="s">
        <v>412</v>
      </c>
      <c r="F3539" s="157" t="s">
        <v>413</v>
      </c>
      <c r="G3539" s="158">
        <v>44.99221</v>
      </c>
      <c r="H3539" s="159">
        <v>2</v>
      </c>
      <c r="I3539" s="159">
        <v>3</v>
      </c>
      <c r="J3539" s="158">
        <v>955.52463999999998</v>
      </c>
      <c r="K3539" s="157" t="s">
        <v>408</v>
      </c>
    </row>
    <row r="3540" spans="1:11" s="58" customFormat="1" ht="14.85" customHeight="1" x14ac:dyDescent="0.15">
      <c r="A3540" s="154">
        <v>151314</v>
      </c>
      <c r="B3540" s="155">
        <v>51314</v>
      </c>
      <c r="C3540" s="154">
        <v>30</v>
      </c>
      <c r="D3540" s="156" t="s">
        <v>422</v>
      </c>
      <c r="E3540" s="157" t="s">
        <v>412</v>
      </c>
      <c r="F3540" s="157" t="s">
        <v>414</v>
      </c>
      <c r="G3540" s="158">
        <v>-35.213149999999999</v>
      </c>
      <c r="H3540" s="159">
        <v>-7</v>
      </c>
      <c r="I3540" s="159">
        <v>5</v>
      </c>
      <c r="J3540" s="158">
        <v>143.67328000000001</v>
      </c>
      <c r="K3540" s="157" t="s">
        <v>411</v>
      </c>
    </row>
    <row r="3541" spans="1:11" s="58" customFormat="1" ht="14.85" customHeight="1" x14ac:dyDescent="0.15">
      <c r="A3541" s="154">
        <v>151314</v>
      </c>
      <c r="B3541" s="155">
        <v>51314</v>
      </c>
      <c r="C3541" s="154">
        <v>30</v>
      </c>
      <c r="D3541" s="156" t="s">
        <v>422</v>
      </c>
      <c r="E3541" s="157" t="s">
        <v>412</v>
      </c>
      <c r="F3541" s="157" t="s">
        <v>414</v>
      </c>
      <c r="G3541" s="158">
        <v>27.794599999999999</v>
      </c>
      <c r="H3541" s="159">
        <v>0</v>
      </c>
      <c r="I3541" s="159">
        <v>3</v>
      </c>
      <c r="J3541" s="158">
        <v>108.45780999999999</v>
      </c>
      <c r="K3541" s="157" t="s">
        <v>408</v>
      </c>
    </row>
    <row r="3542" spans="1:11" s="58" customFormat="1" ht="14.85" customHeight="1" x14ac:dyDescent="0.15">
      <c r="A3542" s="154">
        <v>151314</v>
      </c>
      <c r="B3542" s="155">
        <v>51314</v>
      </c>
      <c r="C3542" s="154">
        <v>30</v>
      </c>
      <c r="D3542" s="156" t="s">
        <v>422</v>
      </c>
      <c r="E3542" s="157" t="s">
        <v>412</v>
      </c>
      <c r="F3542" s="157" t="s">
        <v>415</v>
      </c>
      <c r="G3542" s="158">
        <v>0.1</v>
      </c>
      <c r="H3542" s="159">
        <v>0</v>
      </c>
      <c r="I3542" s="159">
        <v>0</v>
      </c>
      <c r="J3542" s="158">
        <v>2.6</v>
      </c>
      <c r="K3542" s="157" t="s">
        <v>411</v>
      </c>
    </row>
    <row r="3543" spans="1:11" s="58" customFormat="1" ht="14.85" customHeight="1" x14ac:dyDescent="0.15">
      <c r="A3543" s="154">
        <v>151314</v>
      </c>
      <c r="B3543" s="155">
        <v>51314</v>
      </c>
      <c r="C3543" s="154">
        <v>30</v>
      </c>
      <c r="D3543" s="156" t="s">
        <v>422</v>
      </c>
      <c r="E3543" s="157" t="s">
        <v>412</v>
      </c>
      <c r="F3543" s="157" t="s">
        <v>415</v>
      </c>
      <c r="G3543" s="158">
        <v>5.94</v>
      </c>
      <c r="H3543" s="159">
        <v>0</v>
      </c>
      <c r="I3543" s="159">
        <v>0</v>
      </c>
      <c r="J3543" s="158">
        <v>6.32</v>
      </c>
      <c r="K3543" s="157" t="s">
        <v>408</v>
      </c>
    </row>
    <row r="3544" spans="1:11" s="58" customFormat="1" ht="14.85" customHeight="1" x14ac:dyDescent="0.15">
      <c r="A3544" s="154">
        <v>151314</v>
      </c>
      <c r="B3544" s="155">
        <v>51314</v>
      </c>
      <c r="C3544" s="154">
        <v>30</v>
      </c>
      <c r="D3544" s="156" t="s">
        <v>422</v>
      </c>
      <c r="E3544" s="157" t="s">
        <v>412</v>
      </c>
      <c r="F3544" s="157" t="s">
        <v>416</v>
      </c>
      <c r="G3544" s="158">
        <v>-59.26108</v>
      </c>
      <c r="H3544" s="159">
        <v>-5</v>
      </c>
      <c r="I3544" s="159">
        <v>0</v>
      </c>
      <c r="J3544" s="158">
        <v>22.649249999999999</v>
      </c>
      <c r="K3544" s="157" t="s">
        <v>411</v>
      </c>
    </row>
    <row r="3545" spans="1:11" s="58" customFormat="1" ht="14.85" customHeight="1" x14ac:dyDescent="0.15">
      <c r="A3545" s="154">
        <v>151314</v>
      </c>
      <c r="B3545" s="155">
        <v>51314</v>
      </c>
      <c r="C3545" s="154">
        <v>30</v>
      </c>
      <c r="D3545" s="156" t="s">
        <v>422</v>
      </c>
      <c r="E3545" s="157" t="s">
        <v>412</v>
      </c>
      <c r="F3545" s="157" t="s">
        <v>416</v>
      </c>
      <c r="G3545" s="158">
        <v>13.05</v>
      </c>
      <c r="H3545" s="159">
        <v>0</v>
      </c>
      <c r="I3545" s="159">
        <v>0</v>
      </c>
      <c r="J3545" s="158">
        <v>13.05</v>
      </c>
      <c r="K3545" s="157" t="s">
        <v>408</v>
      </c>
    </row>
    <row r="3546" spans="1:11" s="58" customFormat="1" ht="14.85" customHeight="1" x14ac:dyDescent="0.15">
      <c r="A3546" s="154">
        <v>151314</v>
      </c>
      <c r="B3546" s="155">
        <v>51314</v>
      </c>
      <c r="C3546" s="154">
        <v>30</v>
      </c>
      <c r="D3546" s="156" t="s">
        <v>422</v>
      </c>
      <c r="E3546" s="157" t="s">
        <v>417</v>
      </c>
      <c r="F3546" s="157" t="s">
        <v>418</v>
      </c>
      <c r="G3546" s="158">
        <v>-37.094200000000001</v>
      </c>
      <c r="H3546" s="159">
        <v>-2</v>
      </c>
      <c r="I3546" s="159">
        <v>-1</v>
      </c>
      <c r="J3546" s="158">
        <v>27.881589999999999</v>
      </c>
      <c r="K3546" s="157" t="s">
        <v>411</v>
      </c>
    </row>
    <row r="3547" spans="1:11" s="58" customFormat="1" ht="14.85" customHeight="1" x14ac:dyDescent="0.15">
      <c r="A3547" s="154">
        <v>151314</v>
      </c>
      <c r="B3547" s="155">
        <v>51314</v>
      </c>
      <c r="C3547" s="154">
        <v>30</v>
      </c>
      <c r="D3547" s="156" t="s">
        <v>422</v>
      </c>
      <c r="E3547" s="157" t="s">
        <v>417</v>
      </c>
      <c r="F3547" s="157" t="s">
        <v>418</v>
      </c>
      <c r="G3547" s="158">
        <v>-26.85</v>
      </c>
      <c r="H3547" s="159">
        <v>0</v>
      </c>
      <c r="I3547" s="159">
        <v>0</v>
      </c>
      <c r="J3547" s="158">
        <v>30.6</v>
      </c>
      <c r="K3547" s="157" t="s">
        <v>408</v>
      </c>
    </row>
    <row r="3548" spans="1:11" s="58" customFormat="1" ht="14.85" customHeight="1" x14ac:dyDescent="0.15">
      <c r="A3548" s="154">
        <v>151314</v>
      </c>
      <c r="B3548" s="155">
        <v>51314</v>
      </c>
      <c r="C3548" s="154">
        <v>30</v>
      </c>
      <c r="D3548" s="156" t="s">
        <v>422</v>
      </c>
      <c r="E3548" s="157" t="s">
        <v>417</v>
      </c>
      <c r="F3548" s="157" t="s">
        <v>407</v>
      </c>
      <c r="G3548" s="158">
        <v>0.43679000000000001</v>
      </c>
      <c r="H3548" s="159">
        <v>1</v>
      </c>
      <c r="I3548" s="159">
        <v>1</v>
      </c>
      <c r="J3548" s="158">
        <v>0.85650999999999999</v>
      </c>
      <c r="K3548" s="157" t="s">
        <v>411</v>
      </c>
    </row>
    <row r="3549" spans="1:11" s="58" customFormat="1" ht="14.85" customHeight="1" x14ac:dyDescent="0.15">
      <c r="A3549" s="154">
        <v>151314</v>
      </c>
      <c r="B3549" s="155">
        <v>51314</v>
      </c>
      <c r="C3549" s="154">
        <v>30</v>
      </c>
      <c r="D3549" s="156" t="s">
        <v>422</v>
      </c>
      <c r="E3549" s="157" t="s">
        <v>417</v>
      </c>
      <c r="F3549" s="157" t="s">
        <v>407</v>
      </c>
      <c r="G3549" s="158">
        <v>-0.83355000000000001</v>
      </c>
      <c r="H3549" s="159">
        <v>0</v>
      </c>
      <c r="I3549" s="159">
        <v>0</v>
      </c>
      <c r="J3549" s="158">
        <v>3.0663499999999999</v>
      </c>
      <c r="K3549" s="157" t="s">
        <v>408</v>
      </c>
    </row>
    <row r="3550" spans="1:11" s="58" customFormat="1" ht="14.85" customHeight="1" x14ac:dyDescent="0.15">
      <c r="A3550" s="154">
        <v>151314</v>
      </c>
      <c r="B3550" s="155">
        <v>51314</v>
      </c>
      <c r="C3550" s="154">
        <v>30</v>
      </c>
      <c r="D3550" s="156" t="s">
        <v>422</v>
      </c>
      <c r="E3550" s="157" t="s">
        <v>419</v>
      </c>
      <c r="F3550" s="157" t="s">
        <v>414</v>
      </c>
      <c r="G3550" s="158">
        <v>-38.46651</v>
      </c>
      <c r="H3550" s="159">
        <v>-2</v>
      </c>
      <c r="I3550" s="159">
        <v>0</v>
      </c>
      <c r="J3550" s="158">
        <v>294.15609999999998</v>
      </c>
      <c r="K3550" s="157" t="s">
        <v>411</v>
      </c>
    </row>
    <row r="3551" spans="1:11" s="58" customFormat="1" ht="14.85" customHeight="1" x14ac:dyDescent="0.15">
      <c r="A3551" s="154">
        <v>151314</v>
      </c>
      <c r="B3551" s="155">
        <v>51314</v>
      </c>
      <c r="C3551" s="154">
        <v>30</v>
      </c>
      <c r="D3551" s="156" t="s">
        <v>422</v>
      </c>
      <c r="E3551" s="157" t="s">
        <v>419</v>
      </c>
      <c r="F3551" s="157" t="s">
        <v>414</v>
      </c>
      <c r="G3551" s="158">
        <v>-4.4073399999999996</v>
      </c>
      <c r="H3551" s="159">
        <v>1</v>
      </c>
      <c r="I3551" s="159">
        <v>2</v>
      </c>
      <c r="J3551" s="158">
        <v>224.87725</v>
      </c>
      <c r="K3551" s="157" t="s">
        <v>408</v>
      </c>
    </row>
    <row r="3552" spans="1:11" s="58" customFormat="1" ht="14.85" customHeight="1" x14ac:dyDescent="0.15">
      <c r="A3552" s="154">
        <v>151330</v>
      </c>
      <c r="B3552" s="155">
        <v>51330</v>
      </c>
      <c r="C3552" s="154">
        <v>30</v>
      </c>
      <c r="D3552" s="156" t="s">
        <v>422</v>
      </c>
      <c r="E3552" s="157" t="s">
        <v>412</v>
      </c>
      <c r="F3552" s="157" t="s">
        <v>407</v>
      </c>
      <c r="G3552" s="158">
        <v>-39.992199999999997</v>
      </c>
      <c r="H3552" s="159">
        <v>3</v>
      </c>
      <c r="I3552" s="159">
        <v>3</v>
      </c>
      <c r="J3552" s="158">
        <v>8.3721999999999994</v>
      </c>
      <c r="K3552" s="157" t="s">
        <v>411</v>
      </c>
    </row>
    <row r="3553" spans="1:11" s="58" customFormat="1" ht="14.85" customHeight="1" x14ac:dyDescent="0.15">
      <c r="A3553" s="154">
        <v>151330</v>
      </c>
      <c r="B3553" s="155">
        <v>51330</v>
      </c>
      <c r="C3553" s="154">
        <v>30</v>
      </c>
      <c r="D3553" s="156" t="s">
        <v>422</v>
      </c>
      <c r="E3553" s="157" t="s">
        <v>412</v>
      </c>
      <c r="F3553" s="157" t="s">
        <v>407</v>
      </c>
      <c r="G3553" s="158">
        <v>2.7589100000000002</v>
      </c>
      <c r="H3553" s="159">
        <v>8</v>
      </c>
      <c r="I3553" s="159">
        <v>9</v>
      </c>
      <c r="J3553" s="158">
        <v>6.9339000000000004</v>
      </c>
      <c r="K3553" s="157" t="s">
        <v>408</v>
      </c>
    </row>
    <row r="3554" spans="1:11" s="58" customFormat="1" ht="14.85" customHeight="1" x14ac:dyDescent="0.15">
      <c r="A3554" s="154">
        <v>151330</v>
      </c>
      <c r="B3554" s="155">
        <v>51330</v>
      </c>
      <c r="C3554" s="154">
        <v>30</v>
      </c>
      <c r="D3554" s="156" t="s">
        <v>422</v>
      </c>
      <c r="E3554" s="157" t="s">
        <v>412</v>
      </c>
      <c r="F3554" s="157" t="s">
        <v>413</v>
      </c>
      <c r="G3554" s="158">
        <v>16.542860000000001</v>
      </c>
      <c r="H3554" s="159">
        <v>-3</v>
      </c>
      <c r="I3554" s="159">
        <v>0</v>
      </c>
      <c r="J3554" s="158">
        <v>245.5797</v>
      </c>
      <c r="K3554" s="157" t="s">
        <v>408</v>
      </c>
    </row>
    <row r="3555" spans="1:11" s="58" customFormat="1" ht="14.85" customHeight="1" x14ac:dyDescent="0.15">
      <c r="A3555" s="154">
        <v>151330</v>
      </c>
      <c r="B3555" s="155">
        <v>51330</v>
      </c>
      <c r="C3555" s="154">
        <v>30</v>
      </c>
      <c r="D3555" s="156" t="s">
        <v>422</v>
      </c>
      <c r="E3555" s="157" t="s">
        <v>412</v>
      </c>
      <c r="F3555" s="157" t="s">
        <v>414</v>
      </c>
      <c r="G3555" s="158">
        <v>48.524270000000001</v>
      </c>
      <c r="H3555" s="159">
        <v>-1</v>
      </c>
      <c r="I3555" s="159">
        <v>4</v>
      </c>
      <c r="J3555" s="158">
        <v>118.04646</v>
      </c>
      <c r="K3555" s="157" t="s">
        <v>411</v>
      </c>
    </row>
    <row r="3556" spans="1:11" s="58" customFormat="1" ht="14.85" customHeight="1" x14ac:dyDescent="0.15">
      <c r="A3556" s="154">
        <v>151330</v>
      </c>
      <c r="B3556" s="155">
        <v>51330</v>
      </c>
      <c r="C3556" s="154">
        <v>30</v>
      </c>
      <c r="D3556" s="156" t="s">
        <v>422</v>
      </c>
      <c r="E3556" s="157" t="s">
        <v>412</v>
      </c>
      <c r="F3556" s="157" t="s">
        <v>414</v>
      </c>
      <c r="G3556" s="158">
        <v>-77.759529999999998</v>
      </c>
      <c r="H3556" s="159">
        <v>-3</v>
      </c>
      <c r="I3556" s="159">
        <v>0</v>
      </c>
      <c r="J3556" s="158">
        <v>260.54444999999998</v>
      </c>
      <c r="K3556" s="157" t="s">
        <v>408</v>
      </c>
    </row>
    <row r="3557" spans="1:11" s="58" customFormat="1" ht="14.85" customHeight="1" x14ac:dyDescent="0.15">
      <c r="A3557" s="154">
        <v>151330</v>
      </c>
      <c r="B3557" s="155">
        <v>51330</v>
      </c>
      <c r="C3557" s="154">
        <v>30</v>
      </c>
      <c r="D3557" s="156" t="s">
        <v>422</v>
      </c>
      <c r="E3557" s="157" t="s">
        <v>412</v>
      </c>
      <c r="F3557" s="157" t="s">
        <v>415</v>
      </c>
      <c r="G3557" s="158">
        <v>1.4</v>
      </c>
      <c r="H3557" s="159">
        <v>0</v>
      </c>
      <c r="I3557" s="159">
        <v>0</v>
      </c>
      <c r="J3557" s="158">
        <v>1.4</v>
      </c>
      <c r="K3557" s="157" t="s">
        <v>411</v>
      </c>
    </row>
    <row r="3558" spans="1:11" s="58" customFormat="1" ht="14.85" customHeight="1" x14ac:dyDescent="0.15">
      <c r="A3558" s="154">
        <v>151330</v>
      </c>
      <c r="B3558" s="155">
        <v>51330</v>
      </c>
      <c r="C3558" s="154">
        <v>30</v>
      </c>
      <c r="D3558" s="156" t="s">
        <v>422</v>
      </c>
      <c r="E3558" s="157" t="s">
        <v>412</v>
      </c>
      <c r="F3558" s="157" t="s">
        <v>415</v>
      </c>
      <c r="G3558" s="158">
        <v>-4.4800000000000004</v>
      </c>
      <c r="H3558" s="159">
        <v>0</v>
      </c>
      <c r="I3558" s="159">
        <v>0</v>
      </c>
      <c r="J3558" s="158">
        <v>0.52</v>
      </c>
      <c r="K3558" s="157" t="s">
        <v>408</v>
      </c>
    </row>
    <row r="3559" spans="1:11" s="58" customFormat="1" ht="14.85" customHeight="1" x14ac:dyDescent="0.15">
      <c r="A3559" s="154">
        <v>151330</v>
      </c>
      <c r="B3559" s="155">
        <v>51330</v>
      </c>
      <c r="C3559" s="154">
        <v>30</v>
      </c>
      <c r="D3559" s="156" t="s">
        <v>422</v>
      </c>
      <c r="E3559" s="157" t="s">
        <v>412</v>
      </c>
      <c r="F3559" s="157" t="s">
        <v>416</v>
      </c>
      <c r="G3559" s="158">
        <v>30.61703</v>
      </c>
      <c r="H3559" s="159">
        <v>-1</v>
      </c>
      <c r="I3559" s="159">
        <v>1</v>
      </c>
      <c r="J3559" s="158">
        <v>42.165669999999999</v>
      </c>
      <c r="K3559" s="157" t="s">
        <v>411</v>
      </c>
    </row>
    <row r="3560" spans="1:11" s="58" customFormat="1" ht="14.85" customHeight="1" x14ac:dyDescent="0.15">
      <c r="A3560" s="154">
        <v>151330</v>
      </c>
      <c r="B3560" s="155">
        <v>51330</v>
      </c>
      <c r="C3560" s="154">
        <v>30</v>
      </c>
      <c r="D3560" s="156" t="s">
        <v>422</v>
      </c>
      <c r="E3560" s="157" t="s">
        <v>412</v>
      </c>
      <c r="F3560" s="157" t="s">
        <v>416</v>
      </c>
      <c r="G3560" s="158">
        <v>77.155140000000003</v>
      </c>
      <c r="H3560" s="159">
        <v>1</v>
      </c>
      <c r="I3560" s="159">
        <v>1</v>
      </c>
      <c r="J3560" s="158">
        <v>77.155140000000003</v>
      </c>
      <c r="K3560" s="157" t="s">
        <v>408</v>
      </c>
    </row>
    <row r="3561" spans="1:11" s="58" customFormat="1" ht="14.85" customHeight="1" x14ac:dyDescent="0.15">
      <c r="A3561" s="154">
        <v>151330</v>
      </c>
      <c r="B3561" s="155">
        <v>51330</v>
      </c>
      <c r="C3561" s="154">
        <v>30</v>
      </c>
      <c r="D3561" s="156" t="s">
        <v>422</v>
      </c>
      <c r="E3561" s="157" t="s">
        <v>417</v>
      </c>
      <c r="F3561" s="157" t="s">
        <v>418</v>
      </c>
      <c r="G3561" s="158">
        <v>28.1</v>
      </c>
      <c r="H3561" s="159">
        <v>0</v>
      </c>
      <c r="I3561" s="159">
        <v>0</v>
      </c>
      <c r="J3561" s="158">
        <v>31.2</v>
      </c>
      <c r="K3561" s="157" t="s">
        <v>411</v>
      </c>
    </row>
    <row r="3562" spans="1:11" s="58" customFormat="1" ht="14.85" customHeight="1" x14ac:dyDescent="0.15">
      <c r="A3562" s="154">
        <v>151330</v>
      </c>
      <c r="B3562" s="155">
        <v>51330</v>
      </c>
      <c r="C3562" s="154">
        <v>30</v>
      </c>
      <c r="D3562" s="156" t="s">
        <v>422</v>
      </c>
      <c r="E3562" s="157" t="s">
        <v>417</v>
      </c>
      <c r="F3562" s="157" t="s">
        <v>418</v>
      </c>
      <c r="G3562" s="158">
        <v>-1925.83007</v>
      </c>
      <c r="H3562" s="159">
        <v>-2</v>
      </c>
      <c r="I3562" s="159">
        <v>0</v>
      </c>
      <c r="J3562" s="158">
        <v>32.36768</v>
      </c>
      <c r="K3562" s="157" t="s">
        <v>408</v>
      </c>
    </row>
    <row r="3563" spans="1:11" s="58" customFormat="1" ht="14.85" customHeight="1" x14ac:dyDescent="0.15">
      <c r="A3563" s="154">
        <v>151330</v>
      </c>
      <c r="B3563" s="155">
        <v>51330</v>
      </c>
      <c r="C3563" s="154">
        <v>30</v>
      </c>
      <c r="D3563" s="156" t="s">
        <v>422</v>
      </c>
      <c r="E3563" s="157" t="s">
        <v>417</v>
      </c>
      <c r="F3563" s="157" t="s">
        <v>407</v>
      </c>
      <c r="G3563" s="158">
        <v>-7.8200000000000006E-3</v>
      </c>
      <c r="H3563" s="159">
        <v>0</v>
      </c>
      <c r="I3563" s="159">
        <v>0</v>
      </c>
      <c r="J3563" s="158">
        <v>5.3269999999999998E-2</v>
      </c>
      <c r="K3563" s="157" t="s">
        <v>411</v>
      </c>
    </row>
    <row r="3564" spans="1:11" s="58" customFormat="1" ht="14.85" customHeight="1" x14ac:dyDescent="0.15">
      <c r="A3564" s="154">
        <v>151330</v>
      </c>
      <c r="B3564" s="155">
        <v>51330</v>
      </c>
      <c r="C3564" s="154">
        <v>30</v>
      </c>
      <c r="D3564" s="156" t="s">
        <v>422</v>
      </c>
      <c r="E3564" s="157" t="s">
        <v>417</v>
      </c>
      <c r="F3564" s="157" t="s">
        <v>407</v>
      </c>
      <c r="G3564" s="158">
        <v>0.82862000000000002</v>
      </c>
      <c r="H3564" s="159">
        <v>0</v>
      </c>
      <c r="I3564" s="159">
        <v>0</v>
      </c>
      <c r="J3564" s="158">
        <v>1.0114300000000001</v>
      </c>
      <c r="K3564" s="157" t="s">
        <v>408</v>
      </c>
    </row>
    <row r="3565" spans="1:11" s="58" customFormat="1" ht="14.85" customHeight="1" x14ac:dyDescent="0.15">
      <c r="A3565" s="154">
        <v>151330</v>
      </c>
      <c r="B3565" s="155">
        <v>51330</v>
      </c>
      <c r="C3565" s="154">
        <v>30</v>
      </c>
      <c r="D3565" s="156" t="s">
        <v>422</v>
      </c>
      <c r="E3565" s="157" t="s">
        <v>419</v>
      </c>
      <c r="F3565" s="157" t="s">
        <v>414</v>
      </c>
      <c r="G3565" s="158">
        <v>52.507779999999997</v>
      </c>
      <c r="H3565" s="159">
        <v>-4</v>
      </c>
      <c r="I3565" s="159">
        <v>0</v>
      </c>
      <c r="J3565" s="158">
        <v>224.61855</v>
      </c>
      <c r="K3565" s="157" t="s">
        <v>411</v>
      </c>
    </row>
    <row r="3566" spans="1:11" s="58" customFormat="1" ht="14.85" customHeight="1" x14ac:dyDescent="0.15">
      <c r="A3566" s="154">
        <v>151330</v>
      </c>
      <c r="B3566" s="155">
        <v>51330</v>
      </c>
      <c r="C3566" s="154">
        <v>30</v>
      </c>
      <c r="D3566" s="156" t="s">
        <v>422</v>
      </c>
      <c r="E3566" s="157" t="s">
        <v>419</v>
      </c>
      <c r="F3566" s="157" t="s">
        <v>414</v>
      </c>
      <c r="G3566" s="158">
        <v>-25.015720000000002</v>
      </c>
      <c r="H3566" s="159">
        <v>-2</v>
      </c>
      <c r="I3566" s="159">
        <v>0</v>
      </c>
      <c r="J3566" s="158">
        <v>217.29310000000001</v>
      </c>
      <c r="K3566" s="157" t="s">
        <v>408</v>
      </c>
    </row>
    <row r="3567" spans="1:11" s="58" customFormat="1" ht="14.85" customHeight="1" x14ac:dyDescent="0.15">
      <c r="A3567" s="154">
        <v>151340</v>
      </c>
      <c r="B3567" s="155">
        <v>51340</v>
      </c>
      <c r="C3567" s="154">
        <v>30</v>
      </c>
      <c r="D3567" s="156" t="s">
        <v>422</v>
      </c>
      <c r="E3567" s="157" t="s">
        <v>412</v>
      </c>
      <c r="F3567" s="157" t="s">
        <v>407</v>
      </c>
      <c r="G3567" s="158">
        <v>-100.8271</v>
      </c>
      <c r="H3567" s="159">
        <v>1</v>
      </c>
      <c r="I3567" s="159">
        <v>2</v>
      </c>
      <c r="J3567" s="158">
        <v>2.2000000000000001E-4</v>
      </c>
      <c r="K3567" s="157" t="s">
        <v>411</v>
      </c>
    </row>
    <row r="3568" spans="1:11" s="58" customFormat="1" ht="14.85" customHeight="1" x14ac:dyDescent="0.15">
      <c r="A3568" s="154">
        <v>151340</v>
      </c>
      <c r="B3568" s="155">
        <v>51340</v>
      </c>
      <c r="C3568" s="154">
        <v>30</v>
      </c>
      <c r="D3568" s="156" t="s">
        <v>422</v>
      </c>
      <c r="E3568" s="157" t="s">
        <v>412</v>
      </c>
      <c r="F3568" s="157" t="s">
        <v>407</v>
      </c>
      <c r="G3568" s="158">
        <v>-166.53573</v>
      </c>
      <c r="H3568" s="159">
        <v>2</v>
      </c>
      <c r="I3568" s="159">
        <v>5</v>
      </c>
      <c r="J3568" s="158">
        <v>16.864249999999998</v>
      </c>
      <c r="K3568" s="157" t="s">
        <v>408</v>
      </c>
    </row>
    <row r="3569" spans="1:11" s="58" customFormat="1" ht="14.85" customHeight="1" x14ac:dyDescent="0.15">
      <c r="A3569" s="154">
        <v>151340</v>
      </c>
      <c r="B3569" s="155">
        <v>51340</v>
      </c>
      <c r="C3569" s="154">
        <v>30</v>
      </c>
      <c r="D3569" s="156" t="s">
        <v>422</v>
      </c>
      <c r="E3569" s="157" t="s">
        <v>412</v>
      </c>
      <c r="F3569" s="157" t="s">
        <v>413</v>
      </c>
      <c r="G3569" s="158">
        <v>10.86181</v>
      </c>
      <c r="H3569" s="159">
        <v>10</v>
      </c>
      <c r="I3569" s="159">
        <v>10</v>
      </c>
      <c r="J3569" s="158">
        <v>374.31826000000001</v>
      </c>
      <c r="K3569" s="157" t="s">
        <v>408</v>
      </c>
    </row>
    <row r="3570" spans="1:11" s="58" customFormat="1" ht="14.85" customHeight="1" x14ac:dyDescent="0.15">
      <c r="A3570" s="154">
        <v>151340</v>
      </c>
      <c r="B3570" s="155">
        <v>51340</v>
      </c>
      <c r="C3570" s="154">
        <v>30</v>
      </c>
      <c r="D3570" s="156" t="s">
        <v>422</v>
      </c>
      <c r="E3570" s="157" t="s">
        <v>412</v>
      </c>
      <c r="F3570" s="157" t="s">
        <v>414</v>
      </c>
      <c r="G3570" s="158">
        <v>-97.05301</v>
      </c>
      <c r="H3570" s="159">
        <v>-9</v>
      </c>
      <c r="I3570" s="159">
        <v>7</v>
      </c>
      <c r="J3570" s="158">
        <v>505.60280999999998</v>
      </c>
      <c r="K3570" s="157" t="s">
        <v>411</v>
      </c>
    </row>
    <row r="3571" spans="1:11" s="58" customFormat="1" ht="14.85" customHeight="1" x14ac:dyDescent="0.15">
      <c r="A3571" s="154">
        <v>151340</v>
      </c>
      <c r="B3571" s="155">
        <v>51340</v>
      </c>
      <c r="C3571" s="154">
        <v>30</v>
      </c>
      <c r="D3571" s="156" t="s">
        <v>422</v>
      </c>
      <c r="E3571" s="157" t="s">
        <v>412</v>
      </c>
      <c r="F3571" s="157" t="s">
        <v>414</v>
      </c>
      <c r="G3571" s="158">
        <v>29.579920000000001</v>
      </c>
      <c r="H3571" s="159">
        <v>-5</v>
      </c>
      <c r="I3571" s="159">
        <v>2</v>
      </c>
      <c r="J3571" s="158">
        <v>120.60948999999999</v>
      </c>
      <c r="K3571" s="157" t="s">
        <v>408</v>
      </c>
    </row>
    <row r="3572" spans="1:11" s="58" customFormat="1" ht="14.85" customHeight="1" x14ac:dyDescent="0.15">
      <c r="A3572" s="154">
        <v>151340</v>
      </c>
      <c r="B3572" s="155">
        <v>51340</v>
      </c>
      <c r="C3572" s="154">
        <v>30</v>
      </c>
      <c r="D3572" s="156" t="s">
        <v>422</v>
      </c>
      <c r="E3572" s="157" t="s">
        <v>412</v>
      </c>
      <c r="F3572" s="157" t="s">
        <v>415</v>
      </c>
      <c r="G3572" s="158">
        <v>12.72</v>
      </c>
      <c r="H3572" s="159">
        <v>0</v>
      </c>
      <c r="I3572" s="159">
        <v>0</v>
      </c>
      <c r="J3572" s="158">
        <v>12.72</v>
      </c>
      <c r="K3572" s="157" t="s">
        <v>411</v>
      </c>
    </row>
    <row r="3573" spans="1:11" s="58" customFormat="1" ht="14.85" customHeight="1" x14ac:dyDescent="0.15">
      <c r="A3573" s="154">
        <v>151340</v>
      </c>
      <c r="B3573" s="155">
        <v>51340</v>
      </c>
      <c r="C3573" s="154">
        <v>30</v>
      </c>
      <c r="D3573" s="156" t="s">
        <v>422</v>
      </c>
      <c r="E3573" s="157" t="s">
        <v>412</v>
      </c>
      <c r="F3573" s="157" t="s">
        <v>415</v>
      </c>
      <c r="G3573" s="158">
        <v>352.96</v>
      </c>
      <c r="H3573" s="159">
        <v>0</v>
      </c>
      <c r="I3573" s="159">
        <v>0</v>
      </c>
      <c r="J3573" s="158">
        <v>353.4</v>
      </c>
      <c r="K3573" s="157" t="s">
        <v>408</v>
      </c>
    </row>
    <row r="3574" spans="1:11" s="58" customFormat="1" ht="14.85" customHeight="1" x14ac:dyDescent="0.15">
      <c r="A3574" s="154">
        <v>151340</v>
      </c>
      <c r="B3574" s="155">
        <v>51340</v>
      </c>
      <c r="C3574" s="154">
        <v>30</v>
      </c>
      <c r="D3574" s="156" t="s">
        <v>422</v>
      </c>
      <c r="E3574" s="157" t="s">
        <v>412</v>
      </c>
      <c r="F3574" s="157" t="s">
        <v>416</v>
      </c>
      <c r="G3574" s="158">
        <v>95.596000000000004</v>
      </c>
      <c r="H3574" s="159">
        <v>0</v>
      </c>
      <c r="I3574" s="159">
        <v>1</v>
      </c>
      <c r="J3574" s="158">
        <v>99.400679999999994</v>
      </c>
      <c r="K3574" s="157" t="s">
        <v>411</v>
      </c>
    </row>
    <row r="3575" spans="1:11" s="58" customFormat="1" ht="14.85" customHeight="1" x14ac:dyDescent="0.15">
      <c r="A3575" s="154">
        <v>151340</v>
      </c>
      <c r="B3575" s="155">
        <v>51340</v>
      </c>
      <c r="C3575" s="154">
        <v>30</v>
      </c>
      <c r="D3575" s="156" t="s">
        <v>422</v>
      </c>
      <c r="E3575" s="157" t="s">
        <v>412</v>
      </c>
      <c r="F3575" s="157" t="s">
        <v>416</v>
      </c>
      <c r="G3575" s="158">
        <v>-23.483470000000001</v>
      </c>
      <c r="H3575" s="159">
        <v>-2</v>
      </c>
      <c r="I3575" s="159">
        <v>0</v>
      </c>
      <c r="J3575" s="158">
        <v>21.48049</v>
      </c>
      <c r="K3575" s="157" t="s">
        <v>408</v>
      </c>
    </row>
    <row r="3576" spans="1:11" s="58" customFormat="1" ht="14.85" customHeight="1" x14ac:dyDescent="0.15">
      <c r="A3576" s="154">
        <v>151340</v>
      </c>
      <c r="B3576" s="155">
        <v>51340</v>
      </c>
      <c r="C3576" s="154">
        <v>30</v>
      </c>
      <c r="D3576" s="156" t="s">
        <v>422</v>
      </c>
      <c r="E3576" s="157" t="s">
        <v>417</v>
      </c>
      <c r="F3576" s="157" t="s">
        <v>418</v>
      </c>
      <c r="G3576" s="158">
        <v>238.48021</v>
      </c>
      <c r="H3576" s="159">
        <v>5</v>
      </c>
      <c r="I3576" s="159">
        <v>5</v>
      </c>
      <c r="J3576" s="158">
        <v>242.38021000000001</v>
      </c>
      <c r="K3576" s="157" t="s">
        <v>411</v>
      </c>
    </row>
    <row r="3577" spans="1:11" s="58" customFormat="1" ht="14.85" customHeight="1" x14ac:dyDescent="0.15">
      <c r="A3577" s="154">
        <v>151340</v>
      </c>
      <c r="B3577" s="155">
        <v>51340</v>
      </c>
      <c r="C3577" s="154">
        <v>30</v>
      </c>
      <c r="D3577" s="156" t="s">
        <v>422</v>
      </c>
      <c r="E3577" s="157" t="s">
        <v>417</v>
      </c>
      <c r="F3577" s="157" t="s">
        <v>418</v>
      </c>
      <c r="G3577" s="158">
        <v>300.11</v>
      </c>
      <c r="H3577" s="159">
        <v>0</v>
      </c>
      <c r="I3577" s="159">
        <v>0</v>
      </c>
      <c r="J3577" s="158">
        <v>384.11</v>
      </c>
      <c r="K3577" s="157" t="s">
        <v>408</v>
      </c>
    </row>
    <row r="3578" spans="1:11" s="58" customFormat="1" ht="14.85" customHeight="1" x14ac:dyDescent="0.15">
      <c r="A3578" s="154">
        <v>151340</v>
      </c>
      <c r="B3578" s="155">
        <v>51340</v>
      </c>
      <c r="C3578" s="154">
        <v>30</v>
      </c>
      <c r="D3578" s="156" t="s">
        <v>422</v>
      </c>
      <c r="E3578" s="157" t="s">
        <v>417</v>
      </c>
      <c r="F3578" s="157" t="s">
        <v>407</v>
      </c>
      <c r="G3578" s="158">
        <v>4.2195400000000003</v>
      </c>
      <c r="H3578" s="159">
        <v>-2</v>
      </c>
      <c r="I3578" s="159">
        <v>0</v>
      </c>
      <c r="J3578" s="158">
        <v>7.1033600000000003</v>
      </c>
      <c r="K3578" s="157" t="s">
        <v>411</v>
      </c>
    </row>
    <row r="3579" spans="1:11" s="58" customFormat="1" ht="14.85" customHeight="1" x14ac:dyDescent="0.15">
      <c r="A3579" s="154">
        <v>151340</v>
      </c>
      <c r="B3579" s="155">
        <v>51340</v>
      </c>
      <c r="C3579" s="154">
        <v>30</v>
      </c>
      <c r="D3579" s="156" t="s">
        <v>422</v>
      </c>
      <c r="E3579" s="157" t="s">
        <v>417</v>
      </c>
      <c r="F3579" s="157" t="s">
        <v>407</v>
      </c>
      <c r="G3579" s="158">
        <v>1.0489999999999999E-2</v>
      </c>
      <c r="H3579" s="159">
        <v>0</v>
      </c>
      <c r="I3579" s="159">
        <v>0</v>
      </c>
      <c r="J3579" s="158">
        <v>4.8180000000000001E-2</v>
      </c>
      <c r="K3579" s="157" t="s">
        <v>408</v>
      </c>
    </row>
    <row r="3580" spans="1:11" s="58" customFormat="1" ht="14.85" customHeight="1" x14ac:dyDescent="0.15">
      <c r="A3580" s="154">
        <v>151340</v>
      </c>
      <c r="B3580" s="155">
        <v>51340</v>
      </c>
      <c r="C3580" s="154">
        <v>30</v>
      </c>
      <c r="D3580" s="156" t="s">
        <v>422</v>
      </c>
      <c r="E3580" s="157" t="s">
        <v>419</v>
      </c>
      <c r="F3580" s="157" t="s">
        <v>414</v>
      </c>
      <c r="G3580" s="158">
        <v>-37.702620000000003</v>
      </c>
      <c r="H3580" s="159">
        <v>0</v>
      </c>
      <c r="I3580" s="159">
        <v>1</v>
      </c>
      <c r="J3580" s="158">
        <v>234.56186</v>
      </c>
      <c r="K3580" s="157" t="s">
        <v>411</v>
      </c>
    </row>
    <row r="3581" spans="1:11" s="58" customFormat="1" ht="14.85" customHeight="1" x14ac:dyDescent="0.15">
      <c r="A3581" s="154">
        <v>151340</v>
      </c>
      <c r="B3581" s="155">
        <v>51340</v>
      </c>
      <c r="C3581" s="154">
        <v>30</v>
      </c>
      <c r="D3581" s="156" t="s">
        <v>422</v>
      </c>
      <c r="E3581" s="157" t="s">
        <v>419</v>
      </c>
      <c r="F3581" s="157" t="s">
        <v>414</v>
      </c>
      <c r="G3581" s="158">
        <v>22.164549999999998</v>
      </c>
      <c r="H3581" s="159">
        <v>-1</v>
      </c>
      <c r="I3581" s="159">
        <v>0</v>
      </c>
      <c r="J3581" s="158">
        <v>217.46790999999999</v>
      </c>
      <c r="K3581" s="157" t="s">
        <v>408</v>
      </c>
    </row>
    <row r="3582" spans="1:11" s="58" customFormat="1" ht="14.85" customHeight="1" x14ac:dyDescent="0.15">
      <c r="A3582" s="154">
        <v>151341</v>
      </c>
      <c r="B3582" s="155">
        <v>51341</v>
      </c>
      <c r="C3582" s="154">
        <v>30</v>
      </c>
      <c r="D3582" s="156" t="s">
        <v>422</v>
      </c>
      <c r="E3582" s="157" t="s">
        <v>412</v>
      </c>
      <c r="F3582" s="157" t="s">
        <v>407</v>
      </c>
      <c r="G3582" s="158">
        <v>-15.82649</v>
      </c>
      <c r="H3582" s="159">
        <v>-3</v>
      </c>
      <c r="I3582" s="159">
        <v>0</v>
      </c>
      <c r="J3582" s="158">
        <v>7.3447500000000003</v>
      </c>
      <c r="K3582" s="157" t="s">
        <v>411</v>
      </c>
    </row>
    <row r="3583" spans="1:11" s="58" customFormat="1" ht="14.85" customHeight="1" x14ac:dyDescent="0.15">
      <c r="A3583" s="154">
        <v>151341</v>
      </c>
      <c r="B3583" s="155">
        <v>51341</v>
      </c>
      <c r="C3583" s="154">
        <v>30</v>
      </c>
      <c r="D3583" s="156" t="s">
        <v>422</v>
      </c>
      <c r="E3583" s="157" t="s">
        <v>412</v>
      </c>
      <c r="F3583" s="157" t="s">
        <v>407</v>
      </c>
      <c r="G3583" s="158">
        <v>-434.48741000000001</v>
      </c>
      <c r="H3583" s="159">
        <v>-3</v>
      </c>
      <c r="I3583" s="159">
        <v>1</v>
      </c>
      <c r="J3583" s="158">
        <v>0.5</v>
      </c>
      <c r="K3583" s="157" t="s">
        <v>408</v>
      </c>
    </row>
    <row r="3584" spans="1:11" s="58" customFormat="1" ht="14.85" customHeight="1" x14ac:dyDescent="0.15">
      <c r="A3584" s="154">
        <v>151341</v>
      </c>
      <c r="B3584" s="155">
        <v>51341</v>
      </c>
      <c r="C3584" s="154">
        <v>30</v>
      </c>
      <c r="D3584" s="156" t="s">
        <v>422</v>
      </c>
      <c r="E3584" s="157" t="s">
        <v>412</v>
      </c>
      <c r="F3584" s="157" t="s">
        <v>413</v>
      </c>
      <c r="G3584" s="158">
        <v>116.7039</v>
      </c>
      <c r="H3584" s="159">
        <v>2</v>
      </c>
      <c r="I3584" s="159">
        <v>5</v>
      </c>
      <c r="J3584" s="158">
        <v>931.45599000000004</v>
      </c>
      <c r="K3584" s="157" t="s">
        <v>408</v>
      </c>
    </row>
    <row r="3585" spans="1:11" s="58" customFormat="1" ht="14.85" customHeight="1" x14ac:dyDescent="0.15">
      <c r="A3585" s="154">
        <v>151341</v>
      </c>
      <c r="B3585" s="155">
        <v>51341</v>
      </c>
      <c r="C3585" s="154">
        <v>30</v>
      </c>
      <c r="D3585" s="156" t="s">
        <v>422</v>
      </c>
      <c r="E3585" s="157" t="s">
        <v>412</v>
      </c>
      <c r="F3585" s="157" t="s">
        <v>414</v>
      </c>
      <c r="G3585" s="158">
        <v>83.882180000000005</v>
      </c>
      <c r="H3585" s="159">
        <v>-3</v>
      </c>
      <c r="I3585" s="159">
        <v>6</v>
      </c>
      <c r="J3585" s="158">
        <v>286.09183999999999</v>
      </c>
      <c r="K3585" s="157" t="s">
        <v>411</v>
      </c>
    </row>
    <row r="3586" spans="1:11" s="58" customFormat="1" ht="14.85" customHeight="1" x14ac:dyDescent="0.15">
      <c r="A3586" s="154">
        <v>151341</v>
      </c>
      <c r="B3586" s="155">
        <v>51341</v>
      </c>
      <c r="C3586" s="154">
        <v>30</v>
      </c>
      <c r="D3586" s="156" t="s">
        <v>422</v>
      </c>
      <c r="E3586" s="157" t="s">
        <v>412</v>
      </c>
      <c r="F3586" s="157" t="s">
        <v>414</v>
      </c>
      <c r="G3586" s="158">
        <v>-25.82254</v>
      </c>
      <c r="H3586" s="159">
        <v>-5</v>
      </c>
      <c r="I3586" s="159">
        <v>1</v>
      </c>
      <c r="J3586" s="158">
        <v>35.133620000000001</v>
      </c>
      <c r="K3586" s="157" t="s">
        <v>408</v>
      </c>
    </row>
    <row r="3587" spans="1:11" s="58" customFormat="1" ht="14.85" customHeight="1" x14ac:dyDescent="0.15">
      <c r="A3587" s="154">
        <v>151341</v>
      </c>
      <c r="B3587" s="155">
        <v>51341</v>
      </c>
      <c r="C3587" s="154">
        <v>30</v>
      </c>
      <c r="D3587" s="156" t="s">
        <v>422</v>
      </c>
      <c r="E3587" s="157" t="s">
        <v>412</v>
      </c>
      <c r="F3587" s="157" t="s">
        <v>415</v>
      </c>
      <c r="G3587" s="158">
        <v>17.600000000000001</v>
      </c>
      <c r="H3587" s="159">
        <v>0</v>
      </c>
      <c r="I3587" s="159">
        <v>0</v>
      </c>
      <c r="J3587" s="158">
        <v>17.64</v>
      </c>
      <c r="K3587" s="157" t="s">
        <v>411</v>
      </c>
    </row>
    <row r="3588" spans="1:11" s="58" customFormat="1" ht="14.85" customHeight="1" x14ac:dyDescent="0.15">
      <c r="A3588" s="154">
        <v>151341</v>
      </c>
      <c r="B3588" s="155">
        <v>51341</v>
      </c>
      <c r="C3588" s="154">
        <v>30</v>
      </c>
      <c r="D3588" s="156" t="s">
        <v>422</v>
      </c>
      <c r="E3588" s="157" t="s">
        <v>412</v>
      </c>
      <c r="F3588" s="157" t="s">
        <v>415</v>
      </c>
      <c r="G3588" s="158">
        <v>105.18</v>
      </c>
      <c r="H3588" s="159">
        <v>0</v>
      </c>
      <c r="I3588" s="159">
        <v>0</v>
      </c>
      <c r="J3588" s="158">
        <v>105.44</v>
      </c>
      <c r="K3588" s="157" t="s">
        <v>408</v>
      </c>
    </row>
    <row r="3589" spans="1:11" s="58" customFormat="1" ht="14.85" customHeight="1" x14ac:dyDescent="0.15">
      <c r="A3589" s="154">
        <v>151341</v>
      </c>
      <c r="B3589" s="155">
        <v>51341</v>
      </c>
      <c r="C3589" s="154">
        <v>30</v>
      </c>
      <c r="D3589" s="156" t="s">
        <v>422</v>
      </c>
      <c r="E3589" s="157" t="s">
        <v>412</v>
      </c>
      <c r="F3589" s="157" t="s">
        <v>416</v>
      </c>
      <c r="G3589" s="158">
        <v>-102.11342</v>
      </c>
      <c r="H3589" s="159">
        <v>-4</v>
      </c>
      <c r="I3589" s="159">
        <v>1</v>
      </c>
      <c r="J3589" s="158">
        <v>60.845480000000002</v>
      </c>
      <c r="K3589" s="157" t="s">
        <v>411</v>
      </c>
    </row>
    <row r="3590" spans="1:11" s="58" customFormat="1" ht="14.85" customHeight="1" x14ac:dyDescent="0.15">
      <c r="A3590" s="154">
        <v>151341</v>
      </c>
      <c r="B3590" s="155">
        <v>51341</v>
      </c>
      <c r="C3590" s="154">
        <v>30</v>
      </c>
      <c r="D3590" s="156" t="s">
        <v>422</v>
      </c>
      <c r="E3590" s="157" t="s">
        <v>412</v>
      </c>
      <c r="F3590" s="157" t="s">
        <v>416</v>
      </c>
      <c r="G3590" s="158">
        <v>-25.134450000000001</v>
      </c>
      <c r="H3590" s="159">
        <v>-2</v>
      </c>
      <c r="I3590" s="159">
        <v>0</v>
      </c>
      <c r="J3590" s="158">
        <v>6.0899200000000002</v>
      </c>
      <c r="K3590" s="157" t="s">
        <v>408</v>
      </c>
    </row>
    <row r="3591" spans="1:11" s="58" customFormat="1" ht="14.85" customHeight="1" x14ac:dyDescent="0.15">
      <c r="A3591" s="154">
        <v>151341</v>
      </c>
      <c r="B3591" s="155">
        <v>51341</v>
      </c>
      <c r="C3591" s="154">
        <v>30</v>
      </c>
      <c r="D3591" s="156" t="s">
        <v>422</v>
      </c>
      <c r="E3591" s="157" t="s">
        <v>417</v>
      </c>
      <c r="F3591" s="157" t="s">
        <v>418</v>
      </c>
      <c r="G3591" s="158">
        <v>-78.575379999999996</v>
      </c>
      <c r="H3591" s="159">
        <v>-4</v>
      </c>
      <c r="I3591" s="159">
        <v>0</v>
      </c>
      <c r="J3591" s="158">
        <v>10.039999999999999</v>
      </c>
      <c r="K3591" s="157" t="s">
        <v>411</v>
      </c>
    </row>
    <row r="3592" spans="1:11" s="58" customFormat="1" ht="14.85" customHeight="1" x14ac:dyDescent="0.15">
      <c r="A3592" s="154">
        <v>151341</v>
      </c>
      <c r="B3592" s="155">
        <v>51341</v>
      </c>
      <c r="C3592" s="154">
        <v>30</v>
      </c>
      <c r="D3592" s="156" t="s">
        <v>422</v>
      </c>
      <c r="E3592" s="157" t="s">
        <v>417</v>
      </c>
      <c r="F3592" s="157" t="s">
        <v>418</v>
      </c>
      <c r="G3592" s="158">
        <v>454.12756999999999</v>
      </c>
      <c r="H3592" s="159">
        <v>0</v>
      </c>
      <c r="I3592" s="159">
        <v>0</v>
      </c>
      <c r="J3592" s="158">
        <v>454.12756999999999</v>
      </c>
      <c r="K3592" s="157" t="s">
        <v>408</v>
      </c>
    </row>
    <row r="3593" spans="1:11" s="58" customFormat="1" ht="14.85" customHeight="1" x14ac:dyDescent="0.15">
      <c r="A3593" s="154">
        <v>151341</v>
      </c>
      <c r="B3593" s="155">
        <v>51341</v>
      </c>
      <c r="C3593" s="154">
        <v>30</v>
      </c>
      <c r="D3593" s="156" t="s">
        <v>422</v>
      </c>
      <c r="E3593" s="157" t="s">
        <v>417</v>
      </c>
      <c r="F3593" s="157" t="s">
        <v>407</v>
      </c>
      <c r="G3593" s="158">
        <v>-8.4322599999999994</v>
      </c>
      <c r="H3593" s="159">
        <v>-1</v>
      </c>
      <c r="I3593" s="159">
        <v>0</v>
      </c>
      <c r="J3593" s="158">
        <v>16.212039999999998</v>
      </c>
      <c r="K3593" s="157" t="s">
        <v>411</v>
      </c>
    </row>
    <row r="3594" spans="1:11" s="58" customFormat="1" ht="14.85" customHeight="1" x14ac:dyDescent="0.15">
      <c r="A3594" s="154">
        <v>151341</v>
      </c>
      <c r="B3594" s="155">
        <v>51341</v>
      </c>
      <c r="C3594" s="154">
        <v>30</v>
      </c>
      <c r="D3594" s="156" t="s">
        <v>422</v>
      </c>
      <c r="E3594" s="157" t="s">
        <v>417</v>
      </c>
      <c r="F3594" s="157" t="s">
        <v>407</v>
      </c>
      <c r="G3594" s="158">
        <v>1.15599999999999E-2</v>
      </c>
      <c r="H3594" s="159">
        <v>0</v>
      </c>
      <c r="I3594" s="159">
        <v>0</v>
      </c>
      <c r="J3594" s="158">
        <v>3.5764100000000001</v>
      </c>
      <c r="K3594" s="157" t="s">
        <v>408</v>
      </c>
    </row>
    <row r="3595" spans="1:11" s="58" customFormat="1" ht="14.85" customHeight="1" x14ac:dyDescent="0.15">
      <c r="A3595" s="154">
        <v>151341</v>
      </c>
      <c r="B3595" s="155">
        <v>51341</v>
      </c>
      <c r="C3595" s="154">
        <v>30</v>
      </c>
      <c r="D3595" s="156" t="s">
        <v>422</v>
      </c>
      <c r="E3595" s="157" t="s">
        <v>419</v>
      </c>
      <c r="F3595" s="157" t="s">
        <v>414</v>
      </c>
      <c r="G3595" s="158">
        <v>52.134079999999997</v>
      </c>
      <c r="H3595" s="159">
        <v>-1</v>
      </c>
      <c r="I3595" s="159">
        <v>3</v>
      </c>
      <c r="J3595" s="158">
        <v>231.96087</v>
      </c>
      <c r="K3595" s="157" t="s">
        <v>411</v>
      </c>
    </row>
    <row r="3596" spans="1:11" s="58" customFormat="1" ht="14.85" customHeight="1" x14ac:dyDescent="0.15">
      <c r="A3596" s="154">
        <v>151341</v>
      </c>
      <c r="B3596" s="155">
        <v>51341</v>
      </c>
      <c r="C3596" s="154">
        <v>30</v>
      </c>
      <c r="D3596" s="156" t="s">
        <v>422</v>
      </c>
      <c r="E3596" s="157" t="s">
        <v>419</v>
      </c>
      <c r="F3596" s="157" t="s">
        <v>414</v>
      </c>
      <c r="G3596" s="158">
        <v>-5.0502599999999997</v>
      </c>
      <c r="H3596" s="159">
        <v>-3</v>
      </c>
      <c r="I3596" s="159">
        <v>1</v>
      </c>
      <c r="J3596" s="158">
        <v>180.48466999999999</v>
      </c>
      <c r="K3596" s="157" t="s">
        <v>408</v>
      </c>
    </row>
    <row r="3597" spans="1:11" s="58" customFormat="1" ht="14.85" customHeight="1" x14ac:dyDescent="0.15">
      <c r="A3597" s="154">
        <v>151349</v>
      </c>
      <c r="B3597" s="155">
        <v>51349</v>
      </c>
      <c r="C3597" s="154">
        <v>30</v>
      </c>
      <c r="D3597" s="156" t="s">
        <v>422</v>
      </c>
      <c r="E3597" s="157" t="s">
        <v>412</v>
      </c>
      <c r="F3597" s="157" t="s">
        <v>407</v>
      </c>
      <c r="G3597" s="158">
        <v>9.8825500000000002</v>
      </c>
      <c r="H3597" s="159">
        <v>-4</v>
      </c>
      <c r="I3597" s="159">
        <v>0</v>
      </c>
      <c r="J3597" s="158">
        <v>36.810299999999998</v>
      </c>
      <c r="K3597" s="157" t="s">
        <v>411</v>
      </c>
    </row>
    <row r="3598" spans="1:11" s="58" customFormat="1" ht="14.85" customHeight="1" x14ac:dyDescent="0.15">
      <c r="A3598" s="154">
        <v>151349</v>
      </c>
      <c r="B3598" s="155">
        <v>51349</v>
      </c>
      <c r="C3598" s="154">
        <v>30</v>
      </c>
      <c r="D3598" s="156" t="s">
        <v>422</v>
      </c>
      <c r="E3598" s="157" t="s">
        <v>412</v>
      </c>
      <c r="F3598" s="157" t="s">
        <v>407</v>
      </c>
      <c r="G3598" s="158">
        <v>-58.617759999999997</v>
      </c>
      <c r="H3598" s="159">
        <v>-2</v>
      </c>
      <c r="I3598" s="159">
        <v>3</v>
      </c>
      <c r="J3598" s="158">
        <v>6.1401700000000003</v>
      </c>
      <c r="K3598" s="157" t="s">
        <v>408</v>
      </c>
    </row>
    <row r="3599" spans="1:11" s="58" customFormat="1" ht="14.85" customHeight="1" x14ac:dyDescent="0.15">
      <c r="A3599" s="154">
        <v>151349</v>
      </c>
      <c r="B3599" s="155">
        <v>51349</v>
      </c>
      <c r="C3599" s="154">
        <v>30</v>
      </c>
      <c r="D3599" s="156" t="s">
        <v>422</v>
      </c>
      <c r="E3599" s="157" t="s">
        <v>412</v>
      </c>
      <c r="F3599" s="157" t="s">
        <v>413</v>
      </c>
      <c r="G3599" s="158">
        <v>535.62176999999997</v>
      </c>
      <c r="H3599" s="159">
        <v>-2</v>
      </c>
      <c r="I3599" s="159">
        <v>3</v>
      </c>
      <c r="J3599" s="158">
        <v>899.10145</v>
      </c>
      <c r="K3599" s="157" t="s">
        <v>408</v>
      </c>
    </row>
    <row r="3600" spans="1:11" s="58" customFormat="1" ht="14.85" customHeight="1" x14ac:dyDescent="0.15">
      <c r="A3600" s="154">
        <v>151349</v>
      </c>
      <c r="B3600" s="155">
        <v>51349</v>
      </c>
      <c r="C3600" s="154">
        <v>30</v>
      </c>
      <c r="D3600" s="156" t="s">
        <v>422</v>
      </c>
      <c r="E3600" s="157" t="s">
        <v>412</v>
      </c>
      <c r="F3600" s="157" t="s">
        <v>414</v>
      </c>
      <c r="G3600" s="158">
        <v>-156.11270999999999</v>
      </c>
      <c r="H3600" s="159">
        <v>-4</v>
      </c>
      <c r="I3600" s="159">
        <v>1</v>
      </c>
      <c r="J3600" s="158">
        <v>55.219819999999999</v>
      </c>
      <c r="K3600" s="157" t="s">
        <v>411</v>
      </c>
    </row>
    <row r="3601" spans="1:11" s="58" customFormat="1" ht="14.85" customHeight="1" x14ac:dyDescent="0.15">
      <c r="A3601" s="154">
        <v>151349</v>
      </c>
      <c r="B3601" s="155">
        <v>51349</v>
      </c>
      <c r="C3601" s="154">
        <v>30</v>
      </c>
      <c r="D3601" s="156" t="s">
        <v>422</v>
      </c>
      <c r="E3601" s="157" t="s">
        <v>412</v>
      </c>
      <c r="F3601" s="157" t="s">
        <v>414</v>
      </c>
      <c r="G3601" s="158">
        <v>-337.54901000000001</v>
      </c>
      <c r="H3601" s="159">
        <v>-4</v>
      </c>
      <c r="I3601" s="159">
        <v>0</v>
      </c>
      <c r="J3601" s="158">
        <v>11.02262</v>
      </c>
      <c r="K3601" s="157" t="s">
        <v>408</v>
      </c>
    </row>
    <row r="3602" spans="1:11" s="58" customFormat="1" ht="14.85" customHeight="1" x14ac:dyDescent="0.15">
      <c r="A3602" s="154">
        <v>151349</v>
      </c>
      <c r="B3602" s="155">
        <v>51349</v>
      </c>
      <c r="C3602" s="154">
        <v>30</v>
      </c>
      <c r="D3602" s="156" t="s">
        <v>422</v>
      </c>
      <c r="E3602" s="157" t="s">
        <v>412</v>
      </c>
      <c r="F3602" s="157" t="s">
        <v>415</v>
      </c>
      <c r="G3602" s="158">
        <v>24.98</v>
      </c>
      <c r="H3602" s="159">
        <v>0</v>
      </c>
      <c r="I3602" s="159">
        <v>0</v>
      </c>
      <c r="J3602" s="158">
        <v>25</v>
      </c>
      <c r="K3602" s="157" t="s">
        <v>411</v>
      </c>
    </row>
    <row r="3603" spans="1:11" s="58" customFormat="1" ht="14.85" customHeight="1" x14ac:dyDescent="0.15">
      <c r="A3603" s="154">
        <v>151349</v>
      </c>
      <c r="B3603" s="155">
        <v>51349</v>
      </c>
      <c r="C3603" s="154">
        <v>30</v>
      </c>
      <c r="D3603" s="156" t="s">
        <v>422</v>
      </c>
      <c r="E3603" s="157" t="s">
        <v>412</v>
      </c>
      <c r="F3603" s="157" t="s">
        <v>415</v>
      </c>
      <c r="G3603" s="158">
        <v>143.78</v>
      </c>
      <c r="H3603" s="159">
        <v>0</v>
      </c>
      <c r="I3603" s="159">
        <v>0</v>
      </c>
      <c r="J3603" s="158">
        <v>143.80000000000001</v>
      </c>
      <c r="K3603" s="157" t="s">
        <v>408</v>
      </c>
    </row>
    <row r="3604" spans="1:11" s="58" customFormat="1" ht="14.85" customHeight="1" x14ac:dyDescent="0.15">
      <c r="A3604" s="154">
        <v>151349</v>
      </c>
      <c r="B3604" s="155">
        <v>51349</v>
      </c>
      <c r="C3604" s="154">
        <v>30</v>
      </c>
      <c r="D3604" s="156" t="s">
        <v>422</v>
      </c>
      <c r="E3604" s="157" t="s">
        <v>412</v>
      </c>
      <c r="F3604" s="157" t="s">
        <v>416</v>
      </c>
      <c r="G3604" s="158">
        <v>170.19448</v>
      </c>
      <c r="H3604" s="159">
        <v>-1</v>
      </c>
      <c r="I3604" s="159">
        <v>0</v>
      </c>
      <c r="J3604" s="158">
        <v>195.98088999999999</v>
      </c>
      <c r="K3604" s="157" t="s">
        <v>411</v>
      </c>
    </row>
    <row r="3605" spans="1:11" s="58" customFormat="1" ht="14.85" customHeight="1" x14ac:dyDescent="0.15">
      <c r="A3605" s="154">
        <v>151349</v>
      </c>
      <c r="B3605" s="155">
        <v>51349</v>
      </c>
      <c r="C3605" s="154">
        <v>30</v>
      </c>
      <c r="D3605" s="156" t="s">
        <v>422</v>
      </c>
      <c r="E3605" s="157" t="s">
        <v>412</v>
      </c>
      <c r="F3605" s="157" t="s">
        <v>416</v>
      </c>
      <c r="G3605" s="158">
        <v>-2.9097400000000002</v>
      </c>
      <c r="H3605" s="159">
        <v>-2</v>
      </c>
      <c r="I3605" s="159">
        <v>0</v>
      </c>
      <c r="J3605" s="158">
        <v>8.5235299999999992</v>
      </c>
      <c r="K3605" s="157" t="s">
        <v>408</v>
      </c>
    </row>
    <row r="3606" spans="1:11" s="58" customFormat="1" ht="14.85" customHeight="1" x14ac:dyDescent="0.15">
      <c r="A3606" s="154">
        <v>151349</v>
      </c>
      <c r="B3606" s="155">
        <v>51349</v>
      </c>
      <c r="C3606" s="154">
        <v>30</v>
      </c>
      <c r="D3606" s="156" t="s">
        <v>422</v>
      </c>
      <c r="E3606" s="157" t="s">
        <v>417</v>
      </c>
      <c r="F3606" s="157" t="s">
        <v>418</v>
      </c>
      <c r="G3606" s="158">
        <v>41.314799999999998</v>
      </c>
      <c r="H3606" s="159">
        <v>0</v>
      </c>
      <c r="I3606" s="159">
        <v>0</v>
      </c>
      <c r="J3606" s="158">
        <v>71.314800000000005</v>
      </c>
      <c r="K3606" s="157" t="s">
        <v>411</v>
      </c>
    </row>
    <row r="3607" spans="1:11" s="58" customFormat="1" ht="14.85" customHeight="1" x14ac:dyDescent="0.15">
      <c r="A3607" s="154">
        <v>151349</v>
      </c>
      <c r="B3607" s="155">
        <v>51349</v>
      </c>
      <c r="C3607" s="154">
        <v>30</v>
      </c>
      <c r="D3607" s="156" t="s">
        <v>422</v>
      </c>
      <c r="E3607" s="157" t="s">
        <v>417</v>
      </c>
      <c r="F3607" s="157" t="s">
        <v>418</v>
      </c>
      <c r="G3607" s="158">
        <v>-5.6815199999999999</v>
      </c>
      <c r="H3607" s="159">
        <v>-2</v>
      </c>
      <c r="I3607" s="159">
        <v>0</v>
      </c>
      <c r="J3607" s="158">
        <v>1.224</v>
      </c>
      <c r="K3607" s="157" t="s">
        <v>408</v>
      </c>
    </row>
    <row r="3608" spans="1:11" s="58" customFormat="1" ht="14.85" customHeight="1" x14ac:dyDescent="0.15">
      <c r="A3608" s="154">
        <v>151349</v>
      </c>
      <c r="B3608" s="155">
        <v>51349</v>
      </c>
      <c r="C3608" s="154">
        <v>30</v>
      </c>
      <c r="D3608" s="156" t="s">
        <v>422</v>
      </c>
      <c r="E3608" s="157" t="s">
        <v>417</v>
      </c>
      <c r="F3608" s="157" t="s">
        <v>407</v>
      </c>
      <c r="G3608" s="158">
        <v>1.3375300000000001</v>
      </c>
      <c r="H3608" s="159">
        <v>-3</v>
      </c>
      <c r="I3608" s="159">
        <v>0</v>
      </c>
      <c r="J3608" s="158">
        <v>4.7830899999999996</v>
      </c>
      <c r="K3608" s="157" t="s">
        <v>411</v>
      </c>
    </row>
    <row r="3609" spans="1:11" s="58" customFormat="1" ht="14.85" customHeight="1" x14ac:dyDescent="0.15">
      <c r="A3609" s="154">
        <v>151349</v>
      </c>
      <c r="B3609" s="155">
        <v>51349</v>
      </c>
      <c r="C3609" s="154">
        <v>30</v>
      </c>
      <c r="D3609" s="156" t="s">
        <v>422</v>
      </c>
      <c r="E3609" s="157" t="s">
        <v>417</v>
      </c>
      <c r="F3609" s="157" t="s">
        <v>407</v>
      </c>
      <c r="G3609" s="158">
        <v>-42.004489999999997</v>
      </c>
      <c r="H3609" s="159">
        <v>-1</v>
      </c>
      <c r="I3609" s="159">
        <v>0</v>
      </c>
      <c r="J3609" s="158">
        <v>15.09661</v>
      </c>
      <c r="K3609" s="157" t="s">
        <v>408</v>
      </c>
    </row>
    <row r="3610" spans="1:11" s="58" customFormat="1" ht="14.85" customHeight="1" x14ac:dyDescent="0.15">
      <c r="A3610" s="154">
        <v>151349</v>
      </c>
      <c r="B3610" s="155">
        <v>51349</v>
      </c>
      <c r="C3610" s="154">
        <v>30</v>
      </c>
      <c r="D3610" s="156" t="s">
        <v>422</v>
      </c>
      <c r="E3610" s="157" t="s">
        <v>419</v>
      </c>
      <c r="F3610" s="157" t="s">
        <v>414</v>
      </c>
      <c r="G3610" s="158">
        <v>51.908340000000003</v>
      </c>
      <c r="H3610" s="159">
        <v>-4</v>
      </c>
      <c r="I3610" s="159">
        <v>1</v>
      </c>
      <c r="J3610" s="158">
        <v>414.23835000000003</v>
      </c>
      <c r="K3610" s="157" t="s">
        <v>411</v>
      </c>
    </row>
    <row r="3611" spans="1:11" s="58" customFormat="1" ht="14.85" customHeight="1" x14ac:dyDescent="0.15">
      <c r="A3611" s="154">
        <v>151349</v>
      </c>
      <c r="B3611" s="155">
        <v>51349</v>
      </c>
      <c r="C3611" s="154">
        <v>30</v>
      </c>
      <c r="D3611" s="156" t="s">
        <v>422</v>
      </c>
      <c r="E3611" s="157" t="s">
        <v>419</v>
      </c>
      <c r="F3611" s="157" t="s">
        <v>414</v>
      </c>
      <c r="G3611" s="158">
        <v>-12.177</v>
      </c>
      <c r="H3611" s="159">
        <v>-2</v>
      </c>
      <c r="I3611" s="159">
        <v>0</v>
      </c>
      <c r="J3611" s="158">
        <v>134.53919999999999</v>
      </c>
      <c r="K3611" s="157" t="s">
        <v>408</v>
      </c>
    </row>
    <row r="3612" spans="1:11" s="58" customFormat="1" ht="14.85" customHeight="1" x14ac:dyDescent="0.15">
      <c r="A3612" s="154">
        <v>151354</v>
      </c>
      <c r="B3612" s="155">
        <v>51354</v>
      </c>
      <c r="C3612" s="154">
        <v>30</v>
      </c>
      <c r="D3612" s="156" t="s">
        <v>422</v>
      </c>
      <c r="E3612" s="157" t="s">
        <v>412</v>
      </c>
      <c r="F3612" s="157" t="s">
        <v>407</v>
      </c>
      <c r="G3612" s="158">
        <v>-4.6907399999999999</v>
      </c>
      <c r="H3612" s="159">
        <v>-5</v>
      </c>
      <c r="I3612" s="159">
        <v>3</v>
      </c>
      <c r="J3612" s="158">
        <v>17.636900000000001</v>
      </c>
      <c r="K3612" s="157" t="s">
        <v>411</v>
      </c>
    </row>
    <row r="3613" spans="1:11" s="58" customFormat="1" ht="14.85" customHeight="1" x14ac:dyDescent="0.15">
      <c r="A3613" s="154">
        <v>151354</v>
      </c>
      <c r="B3613" s="155">
        <v>51354</v>
      </c>
      <c r="C3613" s="154">
        <v>30</v>
      </c>
      <c r="D3613" s="156" t="s">
        <v>422</v>
      </c>
      <c r="E3613" s="157" t="s">
        <v>412</v>
      </c>
      <c r="F3613" s="157" t="s">
        <v>407</v>
      </c>
      <c r="G3613" s="158">
        <v>26.7794400000001</v>
      </c>
      <c r="H3613" s="159">
        <v>10</v>
      </c>
      <c r="I3613" s="159">
        <v>20</v>
      </c>
      <c r="J3613" s="158">
        <v>842.64828</v>
      </c>
      <c r="K3613" s="157" t="s">
        <v>408</v>
      </c>
    </row>
    <row r="3614" spans="1:11" s="58" customFormat="1" ht="14.85" customHeight="1" x14ac:dyDescent="0.15">
      <c r="A3614" s="154">
        <v>151354</v>
      </c>
      <c r="B3614" s="155">
        <v>51354</v>
      </c>
      <c r="C3614" s="154">
        <v>30</v>
      </c>
      <c r="D3614" s="156" t="s">
        <v>422</v>
      </c>
      <c r="E3614" s="157" t="s">
        <v>412</v>
      </c>
      <c r="F3614" s="157" t="s">
        <v>413</v>
      </c>
      <c r="G3614" s="158">
        <v>297.00231000000002</v>
      </c>
      <c r="H3614" s="159">
        <v>6</v>
      </c>
      <c r="I3614" s="159">
        <v>9</v>
      </c>
      <c r="J3614" s="158">
        <v>2841.2732099999998</v>
      </c>
      <c r="K3614" s="157" t="s">
        <v>408</v>
      </c>
    </row>
    <row r="3615" spans="1:11" s="58" customFormat="1" ht="14.85" customHeight="1" x14ac:dyDescent="0.15">
      <c r="A3615" s="154">
        <v>151354</v>
      </c>
      <c r="B3615" s="155">
        <v>51354</v>
      </c>
      <c r="C3615" s="154">
        <v>30</v>
      </c>
      <c r="D3615" s="156" t="s">
        <v>422</v>
      </c>
      <c r="E3615" s="157" t="s">
        <v>412</v>
      </c>
      <c r="F3615" s="157" t="s">
        <v>414</v>
      </c>
      <c r="G3615" s="158">
        <v>140.23564999999999</v>
      </c>
      <c r="H3615" s="159">
        <v>-5</v>
      </c>
      <c r="I3615" s="159">
        <v>18</v>
      </c>
      <c r="J3615" s="158">
        <v>487.92502000000002</v>
      </c>
      <c r="K3615" s="157" t="s">
        <v>411</v>
      </c>
    </row>
    <row r="3616" spans="1:11" s="58" customFormat="1" ht="14.85" customHeight="1" x14ac:dyDescent="0.15">
      <c r="A3616" s="154">
        <v>151354</v>
      </c>
      <c r="B3616" s="155">
        <v>51354</v>
      </c>
      <c r="C3616" s="154">
        <v>30</v>
      </c>
      <c r="D3616" s="156" t="s">
        <v>422</v>
      </c>
      <c r="E3616" s="157" t="s">
        <v>412</v>
      </c>
      <c r="F3616" s="157" t="s">
        <v>414</v>
      </c>
      <c r="G3616" s="158">
        <v>-39.76979</v>
      </c>
      <c r="H3616" s="159">
        <v>-5</v>
      </c>
      <c r="I3616" s="159">
        <v>8</v>
      </c>
      <c r="J3616" s="158">
        <v>496.21866999999997</v>
      </c>
      <c r="K3616" s="157" t="s">
        <v>408</v>
      </c>
    </row>
    <row r="3617" spans="1:11" s="58" customFormat="1" ht="14.85" customHeight="1" x14ac:dyDescent="0.15">
      <c r="A3617" s="154">
        <v>151354</v>
      </c>
      <c r="B3617" s="155">
        <v>51354</v>
      </c>
      <c r="C3617" s="154">
        <v>30</v>
      </c>
      <c r="D3617" s="156" t="s">
        <v>422</v>
      </c>
      <c r="E3617" s="157" t="s">
        <v>412</v>
      </c>
      <c r="F3617" s="157" t="s">
        <v>415</v>
      </c>
      <c r="G3617" s="158">
        <v>10.48</v>
      </c>
      <c r="H3617" s="159">
        <v>0</v>
      </c>
      <c r="I3617" s="159">
        <v>0</v>
      </c>
      <c r="J3617" s="158">
        <v>10.64</v>
      </c>
      <c r="K3617" s="157" t="s">
        <v>411</v>
      </c>
    </row>
    <row r="3618" spans="1:11" s="58" customFormat="1" ht="14.85" customHeight="1" x14ac:dyDescent="0.15">
      <c r="A3618" s="154">
        <v>151354</v>
      </c>
      <c r="B3618" s="155">
        <v>51354</v>
      </c>
      <c r="C3618" s="154">
        <v>30</v>
      </c>
      <c r="D3618" s="156" t="s">
        <v>422</v>
      </c>
      <c r="E3618" s="157" t="s">
        <v>412</v>
      </c>
      <c r="F3618" s="157" t="s">
        <v>415</v>
      </c>
      <c r="G3618" s="158">
        <v>41.82</v>
      </c>
      <c r="H3618" s="159">
        <v>0</v>
      </c>
      <c r="I3618" s="159">
        <v>0</v>
      </c>
      <c r="J3618" s="158">
        <v>51.96</v>
      </c>
      <c r="K3618" s="157" t="s">
        <v>408</v>
      </c>
    </row>
    <row r="3619" spans="1:11" s="58" customFormat="1" ht="14.85" customHeight="1" x14ac:dyDescent="0.15">
      <c r="A3619" s="154">
        <v>151354</v>
      </c>
      <c r="B3619" s="155">
        <v>51354</v>
      </c>
      <c r="C3619" s="154">
        <v>30</v>
      </c>
      <c r="D3619" s="156" t="s">
        <v>422</v>
      </c>
      <c r="E3619" s="157" t="s">
        <v>412</v>
      </c>
      <c r="F3619" s="157" t="s">
        <v>416</v>
      </c>
      <c r="G3619" s="158">
        <v>37.40428</v>
      </c>
      <c r="H3619" s="159">
        <v>-2</v>
      </c>
      <c r="I3619" s="159">
        <v>1</v>
      </c>
      <c r="J3619" s="158">
        <v>48.11618</v>
      </c>
      <c r="K3619" s="157" t="s">
        <v>411</v>
      </c>
    </row>
    <row r="3620" spans="1:11" s="58" customFormat="1" ht="14.85" customHeight="1" x14ac:dyDescent="0.15">
      <c r="A3620" s="154">
        <v>151354</v>
      </c>
      <c r="B3620" s="155">
        <v>51354</v>
      </c>
      <c r="C3620" s="154">
        <v>30</v>
      </c>
      <c r="D3620" s="156" t="s">
        <v>422</v>
      </c>
      <c r="E3620" s="157" t="s">
        <v>412</v>
      </c>
      <c r="F3620" s="157" t="s">
        <v>416</v>
      </c>
      <c r="G3620" s="158">
        <v>64.259680000000003</v>
      </c>
      <c r="H3620" s="159">
        <v>-1</v>
      </c>
      <c r="I3620" s="159">
        <v>0</v>
      </c>
      <c r="J3620" s="158">
        <v>80.826220000000006</v>
      </c>
      <c r="K3620" s="157" t="s">
        <v>408</v>
      </c>
    </row>
    <row r="3621" spans="1:11" s="58" customFormat="1" ht="14.85" customHeight="1" x14ac:dyDescent="0.15">
      <c r="A3621" s="154">
        <v>151354</v>
      </c>
      <c r="B3621" s="155">
        <v>51354</v>
      </c>
      <c r="C3621" s="154">
        <v>30</v>
      </c>
      <c r="D3621" s="156" t="s">
        <v>422</v>
      </c>
      <c r="E3621" s="157" t="s">
        <v>417</v>
      </c>
      <c r="F3621" s="157" t="s">
        <v>418</v>
      </c>
      <c r="G3621" s="158">
        <v>-5.3522400000000001</v>
      </c>
      <c r="H3621" s="159">
        <v>-1</v>
      </c>
      <c r="I3621" s="159">
        <v>0</v>
      </c>
      <c r="J3621" s="158">
        <v>69.541719999999998</v>
      </c>
      <c r="K3621" s="157" t="s">
        <v>411</v>
      </c>
    </row>
    <row r="3622" spans="1:11" s="58" customFormat="1" ht="14.85" customHeight="1" x14ac:dyDescent="0.15">
      <c r="A3622" s="154">
        <v>151354</v>
      </c>
      <c r="B3622" s="155">
        <v>51354</v>
      </c>
      <c r="C3622" s="154">
        <v>30</v>
      </c>
      <c r="D3622" s="156" t="s">
        <v>422</v>
      </c>
      <c r="E3622" s="157" t="s">
        <v>417</v>
      </c>
      <c r="F3622" s="157" t="s">
        <v>418</v>
      </c>
      <c r="G3622" s="158">
        <v>390.94724000000002</v>
      </c>
      <c r="H3622" s="159">
        <v>0</v>
      </c>
      <c r="I3622" s="159">
        <v>6</v>
      </c>
      <c r="J3622" s="158">
        <v>425.38839999999999</v>
      </c>
      <c r="K3622" s="157" t="s">
        <v>408</v>
      </c>
    </row>
    <row r="3623" spans="1:11" s="58" customFormat="1" ht="14.85" customHeight="1" x14ac:dyDescent="0.15">
      <c r="A3623" s="154">
        <v>151354</v>
      </c>
      <c r="B3623" s="155">
        <v>51354</v>
      </c>
      <c r="C3623" s="154">
        <v>30</v>
      </c>
      <c r="D3623" s="156" t="s">
        <v>422</v>
      </c>
      <c r="E3623" s="157" t="s">
        <v>417</v>
      </c>
      <c r="F3623" s="157" t="s">
        <v>407</v>
      </c>
      <c r="G3623" s="158">
        <v>-10.27065</v>
      </c>
      <c r="H3623" s="159">
        <v>-2</v>
      </c>
      <c r="I3623" s="159">
        <v>0</v>
      </c>
      <c r="J3623" s="158">
        <v>18.75216</v>
      </c>
      <c r="K3623" s="157" t="s">
        <v>411</v>
      </c>
    </row>
    <row r="3624" spans="1:11" s="58" customFormat="1" ht="14.85" customHeight="1" x14ac:dyDescent="0.15">
      <c r="A3624" s="154">
        <v>151354</v>
      </c>
      <c r="B3624" s="155">
        <v>51354</v>
      </c>
      <c r="C3624" s="154">
        <v>30</v>
      </c>
      <c r="D3624" s="156" t="s">
        <v>422</v>
      </c>
      <c r="E3624" s="157" t="s">
        <v>417</v>
      </c>
      <c r="F3624" s="157" t="s">
        <v>407</v>
      </c>
      <c r="G3624" s="158">
        <v>-0.74943000000000004</v>
      </c>
      <c r="H3624" s="159">
        <v>-1</v>
      </c>
      <c r="I3624" s="159">
        <v>0</v>
      </c>
      <c r="J3624" s="158">
        <v>66.128330000000005</v>
      </c>
      <c r="K3624" s="157" t="s">
        <v>408</v>
      </c>
    </row>
    <row r="3625" spans="1:11" s="58" customFormat="1" ht="14.85" customHeight="1" x14ac:dyDescent="0.15">
      <c r="A3625" s="154">
        <v>151354</v>
      </c>
      <c r="B3625" s="155">
        <v>51354</v>
      </c>
      <c r="C3625" s="154">
        <v>30</v>
      </c>
      <c r="D3625" s="156" t="s">
        <v>422</v>
      </c>
      <c r="E3625" s="157" t="s">
        <v>419</v>
      </c>
      <c r="F3625" s="157" t="s">
        <v>414</v>
      </c>
      <c r="G3625" s="158">
        <v>-22.666810000000002</v>
      </c>
      <c r="H3625" s="159">
        <v>-12</v>
      </c>
      <c r="I3625" s="159">
        <v>0</v>
      </c>
      <c r="J3625" s="158">
        <v>292.22003000000001</v>
      </c>
      <c r="K3625" s="157" t="s">
        <v>411</v>
      </c>
    </row>
    <row r="3626" spans="1:11" s="58" customFormat="1" ht="14.85" customHeight="1" x14ac:dyDescent="0.15">
      <c r="A3626" s="154">
        <v>151354</v>
      </c>
      <c r="B3626" s="155">
        <v>51354</v>
      </c>
      <c r="C3626" s="154">
        <v>30</v>
      </c>
      <c r="D3626" s="156" t="s">
        <v>422</v>
      </c>
      <c r="E3626" s="157" t="s">
        <v>419</v>
      </c>
      <c r="F3626" s="157" t="s">
        <v>414</v>
      </c>
      <c r="G3626" s="158">
        <v>-16.289100000000001</v>
      </c>
      <c r="H3626" s="159">
        <v>-3</v>
      </c>
      <c r="I3626" s="159">
        <v>0</v>
      </c>
      <c r="J3626" s="158">
        <v>403.24498</v>
      </c>
      <c r="K3626" s="157" t="s">
        <v>408</v>
      </c>
    </row>
    <row r="3627" spans="1:11" s="58" customFormat="1" ht="14.85" customHeight="1" x14ac:dyDescent="0.15">
      <c r="A3627" s="154">
        <v>151365</v>
      </c>
      <c r="B3627" s="155">
        <v>51365</v>
      </c>
      <c r="C3627" s="154">
        <v>30</v>
      </c>
      <c r="D3627" s="156" t="s">
        <v>422</v>
      </c>
      <c r="E3627" s="157" t="s">
        <v>412</v>
      </c>
      <c r="F3627" s="157" t="s">
        <v>407</v>
      </c>
      <c r="G3627" s="158">
        <v>-30.538959999999999</v>
      </c>
      <c r="H3627" s="159">
        <v>-6</v>
      </c>
      <c r="I3627" s="159">
        <v>0</v>
      </c>
      <c r="J3627" s="158">
        <v>13.30598</v>
      </c>
      <c r="K3627" s="157" t="s">
        <v>411</v>
      </c>
    </row>
    <row r="3628" spans="1:11" s="58" customFormat="1" ht="14.85" customHeight="1" x14ac:dyDescent="0.15">
      <c r="A3628" s="154">
        <v>151365</v>
      </c>
      <c r="B3628" s="155">
        <v>51365</v>
      </c>
      <c r="C3628" s="154">
        <v>30</v>
      </c>
      <c r="D3628" s="156" t="s">
        <v>422</v>
      </c>
      <c r="E3628" s="157" t="s">
        <v>412</v>
      </c>
      <c r="F3628" s="157" t="s">
        <v>407</v>
      </c>
      <c r="G3628" s="158">
        <v>-56.639650000000003</v>
      </c>
      <c r="H3628" s="159">
        <v>-6</v>
      </c>
      <c r="I3628" s="159">
        <v>5</v>
      </c>
      <c r="J3628" s="158">
        <v>42.633470000000003</v>
      </c>
      <c r="K3628" s="157" t="s">
        <v>408</v>
      </c>
    </row>
    <row r="3629" spans="1:11" s="58" customFormat="1" ht="14.85" customHeight="1" x14ac:dyDescent="0.15">
      <c r="A3629" s="154">
        <v>151365</v>
      </c>
      <c r="B3629" s="155">
        <v>51365</v>
      </c>
      <c r="C3629" s="154">
        <v>30</v>
      </c>
      <c r="D3629" s="156" t="s">
        <v>422</v>
      </c>
      <c r="E3629" s="157" t="s">
        <v>412</v>
      </c>
      <c r="F3629" s="157" t="s">
        <v>413</v>
      </c>
      <c r="G3629" s="158">
        <v>135.80501000000001</v>
      </c>
      <c r="H3629" s="159">
        <v>1</v>
      </c>
      <c r="I3629" s="159">
        <v>6</v>
      </c>
      <c r="J3629" s="158">
        <v>1700.2712200000001</v>
      </c>
      <c r="K3629" s="157" t="s">
        <v>408</v>
      </c>
    </row>
    <row r="3630" spans="1:11" s="58" customFormat="1" ht="14.85" customHeight="1" x14ac:dyDescent="0.15">
      <c r="A3630" s="154">
        <v>151365</v>
      </c>
      <c r="B3630" s="155">
        <v>51365</v>
      </c>
      <c r="C3630" s="154">
        <v>30</v>
      </c>
      <c r="D3630" s="156" t="s">
        <v>422</v>
      </c>
      <c r="E3630" s="157" t="s">
        <v>412</v>
      </c>
      <c r="F3630" s="157" t="s">
        <v>414</v>
      </c>
      <c r="G3630" s="158">
        <v>127.32039</v>
      </c>
      <c r="H3630" s="159">
        <v>-1</v>
      </c>
      <c r="I3630" s="159">
        <v>4</v>
      </c>
      <c r="J3630" s="158">
        <v>188.94192000000001</v>
      </c>
      <c r="K3630" s="157" t="s">
        <v>411</v>
      </c>
    </row>
    <row r="3631" spans="1:11" s="58" customFormat="1" ht="14.85" customHeight="1" x14ac:dyDescent="0.15">
      <c r="A3631" s="154">
        <v>151365</v>
      </c>
      <c r="B3631" s="155">
        <v>51365</v>
      </c>
      <c r="C3631" s="154">
        <v>30</v>
      </c>
      <c r="D3631" s="156" t="s">
        <v>422</v>
      </c>
      <c r="E3631" s="157" t="s">
        <v>412</v>
      </c>
      <c r="F3631" s="157" t="s">
        <v>414</v>
      </c>
      <c r="G3631" s="158">
        <v>-76.780900000000003</v>
      </c>
      <c r="H3631" s="159">
        <v>-8</v>
      </c>
      <c r="I3631" s="159">
        <v>2</v>
      </c>
      <c r="J3631" s="158">
        <v>347.77139</v>
      </c>
      <c r="K3631" s="157" t="s">
        <v>408</v>
      </c>
    </row>
    <row r="3632" spans="1:11" s="58" customFormat="1" ht="14.85" customHeight="1" x14ac:dyDescent="0.15">
      <c r="A3632" s="154">
        <v>151365</v>
      </c>
      <c r="B3632" s="155">
        <v>51365</v>
      </c>
      <c r="C3632" s="154">
        <v>30</v>
      </c>
      <c r="D3632" s="156" t="s">
        <v>422</v>
      </c>
      <c r="E3632" s="157" t="s">
        <v>412</v>
      </c>
      <c r="F3632" s="157" t="s">
        <v>415</v>
      </c>
      <c r="G3632" s="158">
        <v>6.86</v>
      </c>
      <c r="H3632" s="159">
        <v>0</v>
      </c>
      <c r="I3632" s="159">
        <v>0</v>
      </c>
      <c r="J3632" s="158">
        <v>6.86</v>
      </c>
      <c r="K3632" s="157" t="s">
        <v>411</v>
      </c>
    </row>
    <row r="3633" spans="1:11" s="58" customFormat="1" ht="14.85" customHeight="1" x14ac:dyDescent="0.15">
      <c r="A3633" s="154">
        <v>151365</v>
      </c>
      <c r="B3633" s="155">
        <v>51365</v>
      </c>
      <c r="C3633" s="154">
        <v>30</v>
      </c>
      <c r="D3633" s="156" t="s">
        <v>422</v>
      </c>
      <c r="E3633" s="157" t="s">
        <v>412</v>
      </c>
      <c r="F3633" s="157" t="s">
        <v>415</v>
      </c>
      <c r="G3633" s="158">
        <v>19.14</v>
      </c>
      <c r="H3633" s="159">
        <v>0</v>
      </c>
      <c r="I3633" s="159">
        <v>0</v>
      </c>
      <c r="J3633" s="158">
        <v>21.04</v>
      </c>
      <c r="K3633" s="157" t="s">
        <v>408</v>
      </c>
    </row>
    <row r="3634" spans="1:11" s="58" customFormat="1" ht="14.85" customHeight="1" x14ac:dyDescent="0.15">
      <c r="A3634" s="154">
        <v>151365</v>
      </c>
      <c r="B3634" s="155">
        <v>51365</v>
      </c>
      <c r="C3634" s="154">
        <v>30</v>
      </c>
      <c r="D3634" s="156" t="s">
        <v>422</v>
      </c>
      <c r="E3634" s="157" t="s">
        <v>412</v>
      </c>
      <c r="F3634" s="157" t="s">
        <v>416</v>
      </c>
      <c r="G3634" s="158">
        <v>-35.427460000000004</v>
      </c>
      <c r="H3634" s="159">
        <v>-1</v>
      </c>
      <c r="I3634" s="159">
        <v>0</v>
      </c>
      <c r="J3634" s="158">
        <v>22.627649999999999</v>
      </c>
      <c r="K3634" s="157" t="s">
        <v>411</v>
      </c>
    </row>
    <row r="3635" spans="1:11" s="58" customFormat="1" ht="14.85" customHeight="1" x14ac:dyDescent="0.15">
      <c r="A3635" s="154">
        <v>151365</v>
      </c>
      <c r="B3635" s="155">
        <v>51365</v>
      </c>
      <c r="C3635" s="154">
        <v>30</v>
      </c>
      <c r="D3635" s="156" t="s">
        <v>422</v>
      </c>
      <c r="E3635" s="157" t="s">
        <v>412</v>
      </c>
      <c r="F3635" s="157" t="s">
        <v>416</v>
      </c>
      <c r="G3635" s="158">
        <v>-7.7848300000000004</v>
      </c>
      <c r="H3635" s="159">
        <v>-4</v>
      </c>
      <c r="I3635" s="159">
        <v>0</v>
      </c>
      <c r="J3635" s="158">
        <v>34.133540000000004</v>
      </c>
      <c r="K3635" s="157" t="s">
        <v>408</v>
      </c>
    </row>
    <row r="3636" spans="1:11" s="58" customFormat="1" ht="14.85" customHeight="1" x14ac:dyDescent="0.15">
      <c r="A3636" s="154">
        <v>151365</v>
      </c>
      <c r="B3636" s="155">
        <v>51365</v>
      </c>
      <c r="C3636" s="154">
        <v>30</v>
      </c>
      <c r="D3636" s="156" t="s">
        <v>422</v>
      </c>
      <c r="E3636" s="157" t="s">
        <v>417</v>
      </c>
      <c r="F3636" s="157" t="s">
        <v>418</v>
      </c>
      <c r="G3636" s="158">
        <v>6.5918700000000001</v>
      </c>
      <c r="H3636" s="159">
        <v>0</v>
      </c>
      <c r="I3636" s="159">
        <v>0</v>
      </c>
      <c r="J3636" s="158">
        <v>7.1082200000000002</v>
      </c>
      <c r="K3636" s="157" t="s">
        <v>411</v>
      </c>
    </row>
    <row r="3637" spans="1:11" s="58" customFormat="1" ht="14.85" customHeight="1" x14ac:dyDescent="0.15">
      <c r="A3637" s="154">
        <v>151365</v>
      </c>
      <c r="B3637" s="155">
        <v>51365</v>
      </c>
      <c r="C3637" s="154">
        <v>30</v>
      </c>
      <c r="D3637" s="156" t="s">
        <v>422</v>
      </c>
      <c r="E3637" s="157" t="s">
        <v>417</v>
      </c>
      <c r="F3637" s="157" t="s">
        <v>418</v>
      </c>
      <c r="G3637" s="158">
        <v>215.20086000000001</v>
      </c>
      <c r="H3637" s="159">
        <v>0</v>
      </c>
      <c r="I3637" s="159">
        <v>2</v>
      </c>
      <c r="J3637" s="158">
        <v>270.93961999999999</v>
      </c>
      <c r="K3637" s="157" t="s">
        <v>408</v>
      </c>
    </row>
    <row r="3638" spans="1:11" s="58" customFormat="1" ht="14.85" customHeight="1" x14ac:dyDescent="0.15">
      <c r="A3638" s="154">
        <v>151365</v>
      </c>
      <c r="B3638" s="155">
        <v>51365</v>
      </c>
      <c r="C3638" s="154">
        <v>30</v>
      </c>
      <c r="D3638" s="156" t="s">
        <v>422</v>
      </c>
      <c r="E3638" s="157" t="s">
        <v>417</v>
      </c>
      <c r="F3638" s="157" t="s">
        <v>407</v>
      </c>
      <c r="G3638" s="158">
        <v>3.7694800000000002</v>
      </c>
      <c r="H3638" s="159">
        <v>2</v>
      </c>
      <c r="I3638" s="159">
        <v>2</v>
      </c>
      <c r="J3638" s="158">
        <v>7.3086500000000001</v>
      </c>
      <c r="K3638" s="157" t="s">
        <v>411</v>
      </c>
    </row>
    <row r="3639" spans="1:11" s="58" customFormat="1" ht="14.85" customHeight="1" x14ac:dyDescent="0.15">
      <c r="A3639" s="154">
        <v>151365</v>
      </c>
      <c r="B3639" s="155">
        <v>51365</v>
      </c>
      <c r="C3639" s="154">
        <v>30</v>
      </c>
      <c r="D3639" s="156" t="s">
        <v>422</v>
      </c>
      <c r="E3639" s="157" t="s">
        <v>417</v>
      </c>
      <c r="F3639" s="157" t="s">
        <v>407</v>
      </c>
      <c r="G3639" s="158">
        <v>6.3818700000000002</v>
      </c>
      <c r="H3639" s="159">
        <v>0</v>
      </c>
      <c r="I3639" s="159">
        <v>1</v>
      </c>
      <c r="J3639" s="158">
        <v>10.39344</v>
      </c>
      <c r="K3639" s="157" t="s">
        <v>408</v>
      </c>
    </row>
    <row r="3640" spans="1:11" s="58" customFormat="1" ht="14.85" customHeight="1" x14ac:dyDescent="0.15">
      <c r="A3640" s="154">
        <v>151365</v>
      </c>
      <c r="B3640" s="155">
        <v>51365</v>
      </c>
      <c r="C3640" s="154">
        <v>30</v>
      </c>
      <c r="D3640" s="156" t="s">
        <v>422</v>
      </c>
      <c r="E3640" s="157" t="s">
        <v>419</v>
      </c>
      <c r="F3640" s="157" t="s">
        <v>414</v>
      </c>
      <c r="G3640" s="158">
        <v>18.68901</v>
      </c>
      <c r="H3640" s="159">
        <v>-2</v>
      </c>
      <c r="I3640" s="159">
        <v>0</v>
      </c>
      <c r="J3640" s="158">
        <v>301.82261999999997</v>
      </c>
      <c r="K3640" s="157" t="s">
        <v>411</v>
      </c>
    </row>
    <row r="3641" spans="1:11" s="58" customFormat="1" ht="14.85" customHeight="1" x14ac:dyDescent="0.15">
      <c r="A3641" s="154">
        <v>151365</v>
      </c>
      <c r="B3641" s="155">
        <v>51365</v>
      </c>
      <c r="C3641" s="154">
        <v>30</v>
      </c>
      <c r="D3641" s="156" t="s">
        <v>422</v>
      </c>
      <c r="E3641" s="157" t="s">
        <v>419</v>
      </c>
      <c r="F3641" s="157" t="s">
        <v>414</v>
      </c>
      <c r="G3641" s="158">
        <v>43.964669999999998</v>
      </c>
      <c r="H3641" s="159">
        <v>-1</v>
      </c>
      <c r="I3641" s="159">
        <v>0</v>
      </c>
      <c r="J3641" s="158">
        <v>500.76528999999999</v>
      </c>
      <c r="K3641" s="157" t="s">
        <v>408</v>
      </c>
    </row>
    <row r="3642" spans="1:11" s="58" customFormat="1" ht="14.85" customHeight="1" x14ac:dyDescent="0.15">
      <c r="A3642" s="154">
        <v>151367</v>
      </c>
      <c r="B3642" s="155">
        <v>51367</v>
      </c>
      <c r="C3642" s="154">
        <v>30</v>
      </c>
      <c r="D3642" s="156" t="s">
        <v>422</v>
      </c>
      <c r="E3642" s="157" t="s">
        <v>412</v>
      </c>
      <c r="F3642" s="157" t="s">
        <v>407</v>
      </c>
      <c r="G3642" s="158">
        <v>-27.522929999999999</v>
      </c>
      <c r="H3642" s="159">
        <v>-4</v>
      </c>
      <c r="I3642" s="159">
        <v>0</v>
      </c>
      <c r="J3642" s="158">
        <v>3.32619</v>
      </c>
      <c r="K3642" s="157" t="s">
        <v>411</v>
      </c>
    </row>
    <row r="3643" spans="1:11" s="58" customFormat="1" ht="14.85" customHeight="1" x14ac:dyDescent="0.15">
      <c r="A3643" s="154">
        <v>151367</v>
      </c>
      <c r="B3643" s="155">
        <v>51367</v>
      </c>
      <c r="C3643" s="154">
        <v>30</v>
      </c>
      <c r="D3643" s="156" t="s">
        <v>422</v>
      </c>
      <c r="E3643" s="157" t="s">
        <v>412</v>
      </c>
      <c r="F3643" s="157" t="s">
        <v>407</v>
      </c>
      <c r="G3643" s="158">
        <v>-24.242709999999999</v>
      </c>
      <c r="H3643" s="159">
        <v>-12</v>
      </c>
      <c r="I3643" s="159">
        <v>3</v>
      </c>
      <c r="J3643" s="158">
        <v>19.768560000000001</v>
      </c>
      <c r="K3643" s="157" t="s">
        <v>408</v>
      </c>
    </row>
    <row r="3644" spans="1:11" s="58" customFormat="1" ht="14.85" customHeight="1" x14ac:dyDescent="0.15">
      <c r="A3644" s="154">
        <v>151367</v>
      </c>
      <c r="B3644" s="155">
        <v>51367</v>
      </c>
      <c r="C3644" s="154">
        <v>30</v>
      </c>
      <c r="D3644" s="156" t="s">
        <v>422</v>
      </c>
      <c r="E3644" s="157" t="s">
        <v>412</v>
      </c>
      <c r="F3644" s="157" t="s">
        <v>413</v>
      </c>
      <c r="G3644" s="158">
        <v>11.021039999999999</v>
      </c>
      <c r="H3644" s="159">
        <v>2</v>
      </c>
      <c r="I3644" s="159">
        <v>4</v>
      </c>
      <c r="J3644" s="158">
        <v>1363.0166200000001</v>
      </c>
      <c r="K3644" s="157" t="s">
        <v>408</v>
      </c>
    </row>
    <row r="3645" spans="1:11" s="58" customFormat="1" ht="14.85" customHeight="1" x14ac:dyDescent="0.15">
      <c r="A3645" s="154">
        <v>151367</v>
      </c>
      <c r="B3645" s="155">
        <v>51367</v>
      </c>
      <c r="C3645" s="154">
        <v>30</v>
      </c>
      <c r="D3645" s="156" t="s">
        <v>422</v>
      </c>
      <c r="E3645" s="157" t="s">
        <v>412</v>
      </c>
      <c r="F3645" s="157" t="s">
        <v>414</v>
      </c>
      <c r="G3645" s="158">
        <v>51.93065</v>
      </c>
      <c r="H3645" s="159">
        <v>-6</v>
      </c>
      <c r="I3645" s="159">
        <v>1</v>
      </c>
      <c r="J3645" s="158">
        <v>191.20108999999999</v>
      </c>
      <c r="K3645" s="157" t="s">
        <v>411</v>
      </c>
    </row>
    <row r="3646" spans="1:11" s="58" customFormat="1" ht="14.85" customHeight="1" x14ac:dyDescent="0.15">
      <c r="A3646" s="154">
        <v>151367</v>
      </c>
      <c r="B3646" s="155">
        <v>51367</v>
      </c>
      <c r="C3646" s="154">
        <v>30</v>
      </c>
      <c r="D3646" s="156" t="s">
        <v>422</v>
      </c>
      <c r="E3646" s="157" t="s">
        <v>412</v>
      </c>
      <c r="F3646" s="157" t="s">
        <v>414</v>
      </c>
      <c r="G3646" s="158">
        <v>58.374429999999997</v>
      </c>
      <c r="H3646" s="159">
        <v>-5</v>
      </c>
      <c r="I3646" s="159">
        <v>1</v>
      </c>
      <c r="J3646" s="158">
        <v>197.71172000000001</v>
      </c>
      <c r="K3646" s="157" t="s">
        <v>408</v>
      </c>
    </row>
    <row r="3647" spans="1:11" s="58" customFormat="1" ht="14.85" customHeight="1" x14ac:dyDescent="0.15">
      <c r="A3647" s="154">
        <v>151367</v>
      </c>
      <c r="B3647" s="155">
        <v>51367</v>
      </c>
      <c r="C3647" s="154">
        <v>30</v>
      </c>
      <c r="D3647" s="156" t="s">
        <v>422</v>
      </c>
      <c r="E3647" s="157" t="s">
        <v>412</v>
      </c>
      <c r="F3647" s="157" t="s">
        <v>415</v>
      </c>
      <c r="G3647" s="158">
        <v>-0.3</v>
      </c>
      <c r="H3647" s="159">
        <v>0</v>
      </c>
      <c r="I3647" s="159">
        <v>0</v>
      </c>
      <c r="J3647" s="158">
        <v>2.52</v>
      </c>
      <c r="K3647" s="157" t="s">
        <v>411</v>
      </c>
    </row>
    <row r="3648" spans="1:11" s="58" customFormat="1" ht="14.85" customHeight="1" x14ac:dyDescent="0.15">
      <c r="A3648" s="154">
        <v>151367</v>
      </c>
      <c r="B3648" s="155">
        <v>51367</v>
      </c>
      <c r="C3648" s="154">
        <v>30</v>
      </c>
      <c r="D3648" s="156" t="s">
        <v>422</v>
      </c>
      <c r="E3648" s="157" t="s">
        <v>412</v>
      </c>
      <c r="F3648" s="157" t="s">
        <v>415</v>
      </c>
      <c r="G3648" s="158">
        <v>78.94</v>
      </c>
      <c r="H3648" s="159">
        <v>0</v>
      </c>
      <c r="I3648" s="159">
        <v>0</v>
      </c>
      <c r="J3648" s="158">
        <v>82.72</v>
      </c>
      <c r="K3648" s="157" t="s">
        <v>408</v>
      </c>
    </row>
    <row r="3649" spans="1:11" s="58" customFormat="1" ht="14.85" customHeight="1" x14ac:dyDescent="0.15">
      <c r="A3649" s="154">
        <v>151367</v>
      </c>
      <c r="B3649" s="155">
        <v>51367</v>
      </c>
      <c r="C3649" s="154">
        <v>30</v>
      </c>
      <c r="D3649" s="156" t="s">
        <v>422</v>
      </c>
      <c r="E3649" s="157" t="s">
        <v>412</v>
      </c>
      <c r="F3649" s="157" t="s">
        <v>416</v>
      </c>
      <c r="G3649" s="158">
        <v>16.45804</v>
      </c>
      <c r="H3649" s="159">
        <v>-5</v>
      </c>
      <c r="I3649" s="159">
        <v>0</v>
      </c>
      <c r="J3649" s="158">
        <v>43.996339999999996</v>
      </c>
      <c r="K3649" s="157" t="s">
        <v>411</v>
      </c>
    </row>
    <row r="3650" spans="1:11" s="58" customFormat="1" ht="14.85" customHeight="1" x14ac:dyDescent="0.15">
      <c r="A3650" s="154">
        <v>151367</v>
      </c>
      <c r="B3650" s="155">
        <v>51367</v>
      </c>
      <c r="C3650" s="154">
        <v>30</v>
      </c>
      <c r="D3650" s="156" t="s">
        <v>422</v>
      </c>
      <c r="E3650" s="157" t="s">
        <v>412</v>
      </c>
      <c r="F3650" s="157" t="s">
        <v>416</v>
      </c>
      <c r="G3650" s="158">
        <v>0.30618000000000001</v>
      </c>
      <c r="H3650" s="159">
        <v>-1</v>
      </c>
      <c r="I3650" s="159">
        <v>0</v>
      </c>
      <c r="J3650" s="158">
        <v>13.01558</v>
      </c>
      <c r="K3650" s="157" t="s">
        <v>408</v>
      </c>
    </row>
    <row r="3651" spans="1:11" s="58" customFormat="1" ht="14.85" customHeight="1" x14ac:dyDescent="0.15">
      <c r="A3651" s="154">
        <v>151367</v>
      </c>
      <c r="B3651" s="155">
        <v>51367</v>
      </c>
      <c r="C3651" s="154">
        <v>30</v>
      </c>
      <c r="D3651" s="156" t="s">
        <v>422</v>
      </c>
      <c r="E3651" s="157" t="s">
        <v>417</v>
      </c>
      <c r="F3651" s="157" t="s">
        <v>418</v>
      </c>
      <c r="G3651" s="158">
        <v>83.773349999999994</v>
      </c>
      <c r="H3651" s="159">
        <v>0</v>
      </c>
      <c r="I3651" s="159">
        <v>1</v>
      </c>
      <c r="J3651" s="158">
        <v>84.270290000000003</v>
      </c>
      <c r="K3651" s="157" t="s">
        <v>411</v>
      </c>
    </row>
    <row r="3652" spans="1:11" s="58" customFormat="1" ht="14.85" customHeight="1" x14ac:dyDescent="0.15">
      <c r="A3652" s="154">
        <v>151367</v>
      </c>
      <c r="B3652" s="155">
        <v>51367</v>
      </c>
      <c r="C3652" s="154">
        <v>30</v>
      </c>
      <c r="D3652" s="156" t="s">
        <v>422</v>
      </c>
      <c r="E3652" s="157" t="s">
        <v>417</v>
      </c>
      <c r="F3652" s="157" t="s">
        <v>418</v>
      </c>
      <c r="G3652" s="158">
        <v>115.1742</v>
      </c>
      <c r="H3652" s="159">
        <v>-1</v>
      </c>
      <c r="I3652" s="159">
        <v>1</v>
      </c>
      <c r="J3652" s="158">
        <v>173.80036000000001</v>
      </c>
      <c r="K3652" s="157" t="s">
        <v>408</v>
      </c>
    </row>
    <row r="3653" spans="1:11" s="58" customFormat="1" ht="14.85" customHeight="1" x14ac:dyDescent="0.15">
      <c r="A3653" s="154">
        <v>151367</v>
      </c>
      <c r="B3653" s="155">
        <v>51367</v>
      </c>
      <c r="C3653" s="154">
        <v>30</v>
      </c>
      <c r="D3653" s="156" t="s">
        <v>422</v>
      </c>
      <c r="E3653" s="157" t="s">
        <v>417</v>
      </c>
      <c r="F3653" s="157" t="s">
        <v>407</v>
      </c>
      <c r="G3653" s="158">
        <v>2.1752500000000001</v>
      </c>
      <c r="H3653" s="159">
        <v>-1</v>
      </c>
      <c r="I3653" s="159">
        <v>0</v>
      </c>
      <c r="J3653" s="158">
        <v>57.504390000000001</v>
      </c>
      <c r="K3653" s="157" t="s">
        <v>411</v>
      </c>
    </row>
    <row r="3654" spans="1:11" s="58" customFormat="1" ht="14.85" customHeight="1" x14ac:dyDescent="0.15">
      <c r="A3654" s="154">
        <v>151367</v>
      </c>
      <c r="B3654" s="155">
        <v>51367</v>
      </c>
      <c r="C3654" s="154">
        <v>30</v>
      </c>
      <c r="D3654" s="156" t="s">
        <v>422</v>
      </c>
      <c r="E3654" s="157" t="s">
        <v>417</v>
      </c>
      <c r="F3654" s="157" t="s">
        <v>407</v>
      </c>
      <c r="G3654" s="158">
        <v>-45.907910000000001</v>
      </c>
      <c r="H3654" s="159">
        <v>-5</v>
      </c>
      <c r="I3654" s="159">
        <v>0</v>
      </c>
      <c r="J3654" s="158">
        <v>48.191830000000003</v>
      </c>
      <c r="K3654" s="157" t="s">
        <v>408</v>
      </c>
    </row>
    <row r="3655" spans="1:11" s="58" customFormat="1" ht="14.85" customHeight="1" x14ac:dyDescent="0.15">
      <c r="A3655" s="154">
        <v>151367</v>
      </c>
      <c r="B3655" s="155">
        <v>51367</v>
      </c>
      <c r="C3655" s="154">
        <v>30</v>
      </c>
      <c r="D3655" s="156" t="s">
        <v>422</v>
      </c>
      <c r="E3655" s="157" t="s">
        <v>419</v>
      </c>
      <c r="F3655" s="157" t="s">
        <v>414</v>
      </c>
      <c r="G3655" s="158">
        <v>-27.673069999999999</v>
      </c>
      <c r="H3655" s="159">
        <v>-3</v>
      </c>
      <c r="I3655" s="159">
        <v>1</v>
      </c>
      <c r="J3655" s="158">
        <v>232.01741000000001</v>
      </c>
      <c r="K3655" s="157" t="s">
        <v>411</v>
      </c>
    </row>
    <row r="3656" spans="1:11" s="58" customFormat="1" ht="14.85" customHeight="1" x14ac:dyDescent="0.15">
      <c r="A3656" s="154">
        <v>151367</v>
      </c>
      <c r="B3656" s="155">
        <v>51367</v>
      </c>
      <c r="C3656" s="154">
        <v>30</v>
      </c>
      <c r="D3656" s="156" t="s">
        <v>422</v>
      </c>
      <c r="E3656" s="157" t="s">
        <v>419</v>
      </c>
      <c r="F3656" s="157" t="s">
        <v>414</v>
      </c>
      <c r="G3656" s="158">
        <v>-7.7105499999999996</v>
      </c>
      <c r="H3656" s="159">
        <v>-1</v>
      </c>
      <c r="I3656" s="159">
        <v>1</v>
      </c>
      <c r="J3656" s="158">
        <v>302.91116</v>
      </c>
      <c r="K3656" s="157" t="s">
        <v>408</v>
      </c>
    </row>
    <row r="3657" spans="1:11" s="58" customFormat="1" ht="14.85" customHeight="1" x14ac:dyDescent="0.15">
      <c r="A3657" s="154">
        <v>151369</v>
      </c>
      <c r="B3657" s="155">
        <v>51369</v>
      </c>
      <c r="C3657" s="154">
        <v>30</v>
      </c>
      <c r="D3657" s="156" t="s">
        <v>422</v>
      </c>
      <c r="E3657" s="157" t="s">
        <v>412</v>
      </c>
      <c r="F3657" s="157" t="s">
        <v>407</v>
      </c>
      <c r="G3657" s="158">
        <v>-50.423020000000001</v>
      </c>
      <c r="H3657" s="159">
        <v>-4</v>
      </c>
      <c r="I3657" s="159">
        <v>0</v>
      </c>
      <c r="J3657" s="158">
        <v>2.4289999999999999E-2</v>
      </c>
      <c r="K3657" s="157" t="s">
        <v>411</v>
      </c>
    </row>
    <row r="3658" spans="1:11" s="58" customFormat="1" ht="14.85" customHeight="1" x14ac:dyDescent="0.15">
      <c r="A3658" s="154">
        <v>151369</v>
      </c>
      <c r="B3658" s="155">
        <v>51369</v>
      </c>
      <c r="C3658" s="154">
        <v>30</v>
      </c>
      <c r="D3658" s="156" t="s">
        <v>422</v>
      </c>
      <c r="E3658" s="157" t="s">
        <v>412</v>
      </c>
      <c r="F3658" s="157" t="s">
        <v>407</v>
      </c>
      <c r="G3658" s="158">
        <v>-407.79142999999999</v>
      </c>
      <c r="H3658" s="159">
        <v>-9</v>
      </c>
      <c r="I3658" s="159">
        <v>2</v>
      </c>
      <c r="J3658" s="158">
        <v>44.51173</v>
      </c>
      <c r="K3658" s="157" t="s">
        <v>408</v>
      </c>
    </row>
    <row r="3659" spans="1:11" s="58" customFormat="1" ht="14.85" customHeight="1" x14ac:dyDescent="0.15">
      <c r="A3659" s="154">
        <v>151369</v>
      </c>
      <c r="B3659" s="155">
        <v>51369</v>
      </c>
      <c r="C3659" s="154">
        <v>30</v>
      </c>
      <c r="D3659" s="156" t="s">
        <v>422</v>
      </c>
      <c r="E3659" s="157" t="s">
        <v>412</v>
      </c>
      <c r="F3659" s="157" t="s">
        <v>413</v>
      </c>
      <c r="G3659" s="158">
        <v>182.39409000000001</v>
      </c>
      <c r="H3659" s="159">
        <v>4</v>
      </c>
      <c r="I3659" s="159">
        <v>4</v>
      </c>
      <c r="J3659" s="158">
        <v>2278.4473600000001</v>
      </c>
      <c r="K3659" s="157" t="s">
        <v>408</v>
      </c>
    </row>
    <row r="3660" spans="1:11" s="58" customFormat="1" ht="14.85" customHeight="1" x14ac:dyDescent="0.15">
      <c r="A3660" s="154">
        <v>151369</v>
      </c>
      <c r="B3660" s="155">
        <v>51369</v>
      </c>
      <c r="C3660" s="154">
        <v>30</v>
      </c>
      <c r="D3660" s="156" t="s">
        <v>422</v>
      </c>
      <c r="E3660" s="157" t="s">
        <v>412</v>
      </c>
      <c r="F3660" s="157" t="s">
        <v>414</v>
      </c>
      <c r="G3660" s="158">
        <v>-65.197190000000006</v>
      </c>
      <c r="H3660" s="159">
        <v>2</v>
      </c>
      <c r="I3660" s="159">
        <v>8</v>
      </c>
      <c r="J3660" s="158">
        <v>858.21857</v>
      </c>
      <c r="K3660" s="157" t="s">
        <v>411</v>
      </c>
    </row>
    <row r="3661" spans="1:11" s="58" customFormat="1" ht="14.85" customHeight="1" x14ac:dyDescent="0.15">
      <c r="A3661" s="154">
        <v>151369</v>
      </c>
      <c r="B3661" s="155">
        <v>51369</v>
      </c>
      <c r="C3661" s="154">
        <v>30</v>
      </c>
      <c r="D3661" s="156" t="s">
        <v>422</v>
      </c>
      <c r="E3661" s="157" t="s">
        <v>412</v>
      </c>
      <c r="F3661" s="157" t="s">
        <v>414</v>
      </c>
      <c r="G3661" s="158">
        <v>99.539180000000002</v>
      </c>
      <c r="H3661" s="159">
        <v>-1</v>
      </c>
      <c r="I3661" s="159">
        <v>8</v>
      </c>
      <c r="J3661" s="158">
        <v>1136.7347400000001</v>
      </c>
      <c r="K3661" s="157" t="s">
        <v>408</v>
      </c>
    </row>
    <row r="3662" spans="1:11" s="58" customFormat="1" ht="14.85" customHeight="1" x14ac:dyDescent="0.15">
      <c r="A3662" s="154">
        <v>151369</v>
      </c>
      <c r="B3662" s="155">
        <v>51369</v>
      </c>
      <c r="C3662" s="154">
        <v>30</v>
      </c>
      <c r="D3662" s="156" t="s">
        <v>422</v>
      </c>
      <c r="E3662" s="157" t="s">
        <v>412</v>
      </c>
      <c r="F3662" s="157" t="s">
        <v>415</v>
      </c>
      <c r="G3662" s="158">
        <v>-0.04</v>
      </c>
      <c r="H3662" s="159">
        <v>0</v>
      </c>
      <c r="I3662" s="159">
        <v>0</v>
      </c>
      <c r="J3662" s="158">
        <v>0.08</v>
      </c>
      <c r="K3662" s="157" t="s">
        <v>411</v>
      </c>
    </row>
    <row r="3663" spans="1:11" s="58" customFormat="1" ht="14.85" customHeight="1" x14ac:dyDescent="0.15">
      <c r="A3663" s="154">
        <v>151369</v>
      </c>
      <c r="B3663" s="155">
        <v>51369</v>
      </c>
      <c r="C3663" s="154">
        <v>30</v>
      </c>
      <c r="D3663" s="156" t="s">
        <v>422</v>
      </c>
      <c r="E3663" s="157" t="s">
        <v>412</v>
      </c>
      <c r="F3663" s="157" t="s">
        <v>415</v>
      </c>
      <c r="G3663" s="158">
        <v>20.52</v>
      </c>
      <c r="H3663" s="159">
        <v>0</v>
      </c>
      <c r="I3663" s="159">
        <v>0</v>
      </c>
      <c r="J3663" s="158">
        <v>30.74</v>
      </c>
      <c r="K3663" s="157" t="s">
        <v>408</v>
      </c>
    </row>
    <row r="3664" spans="1:11" s="58" customFormat="1" ht="14.85" customHeight="1" x14ac:dyDescent="0.15">
      <c r="A3664" s="154">
        <v>151369</v>
      </c>
      <c r="B3664" s="155">
        <v>51369</v>
      </c>
      <c r="C3664" s="154">
        <v>30</v>
      </c>
      <c r="D3664" s="156" t="s">
        <v>422</v>
      </c>
      <c r="E3664" s="157" t="s">
        <v>412</v>
      </c>
      <c r="F3664" s="157" t="s">
        <v>416</v>
      </c>
      <c r="G3664" s="158">
        <v>21.58184</v>
      </c>
      <c r="H3664" s="159">
        <v>0</v>
      </c>
      <c r="I3664" s="159">
        <v>0</v>
      </c>
      <c r="J3664" s="158">
        <v>21.58184</v>
      </c>
      <c r="K3664" s="157" t="s">
        <v>411</v>
      </c>
    </row>
    <row r="3665" spans="1:11" s="58" customFormat="1" ht="14.85" customHeight="1" x14ac:dyDescent="0.15">
      <c r="A3665" s="154">
        <v>151369</v>
      </c>
      <c r="B3665" s="155">
        <v>51369</v>
      </c>
      <c r="C3665" s="154">
        <v>30</v>
      </c>
      <c r="D3665" s="156" t="s">
        <v>422</v>
      </c>
      <c r="E3665" s="157" t="s">
        <v>412</v>
      </c>
      <c r="F3665" s="157" t="s">
        <v>416</v>
      </c>
      <c r="G3665" s="158">
        <v>24.935459999999999</v>
      </c>
      <c r="H3665" s="159">
        <v>-1</v>
      </c>
      <c r="I3665" s="159">
        <v>0</v>
      </c>
      <c r="J3665" s="158">
        <v>35.545830000000002</v>
      </c>
      <c r="K3665" s="157" t="s">
        <v>408</v>
      </c>
    </row>
    <row r="3666" spans="1:11" s="58" customFormat="1" ht="14.85" customHeight="1" x14ac:dyDescent="0.15">
      <c r="A3666" s="154">
        <v>151369</v>
      </c>
      <c r="B3666" s="155">
        <v>51369</v>
      </c>
      <c r="C3666" s="154">
        <v>30</v>
      </c>
      <c r="D3666" s="156" t="s">
        <v>422</v>
      </c>
      <c r="E3666" s="157" t="s">
        <v>417</v>
      </c>
      <c r="F3666" s="157" t="s">
        <v>418</v>
      </c>
      <c r="G3666" s="158">
        <v>243.50890000000001</v>
      </c>
      <c r="H3666" s="159">
        <v>-3</v>
      </c>
      <c r="I3666" s="159">
        <v>0</v>
      </c>
      <c r="J3666" s="158">
        <v>316.31</v>
      </c>
      <c r="K3666" s="157" t="s">
        <v>411</v>
      </c>
    </row>
    <row r="3667" spans="1:11" s="58" customFormat="1" ht="14.85" customHeight="1" x14ac:dyDescent="0.15">
      <c r="A3667" s="154">
        <v>151369</v>
      </c>
      <c r="B3667" s="155">
        <v>51369</v>
      </c>
      <c r="C3667" s="154">
        <v>30</v>
      </c>
      <c r="D3667" s="156" t="s">
        <v>422</v>
      </c>
      <c r="E3667" s="157" t="s">
        <v>417</v>
      </c>
      <c r="F3667" s="157" t="s">
        <v>418</v>
      </c>
      <c r="G3667" s="158">
        <v>424.65323999999998</v>
      </c>
      <c r="H3667" s="159">
        <v>0</v>
      </c>
      <c r="I3667" s="159">
        <v>2</v>
      </c>
      <c r="J3667" s="158">
        <v>480.72924999999998</v>
      </c>
      <c r="K3667" s="157" t="s">
        <v>408</v>
      </c>
    </row>
    <row r="3668" spans="1:11" s="58" customFormat="1" ht="14.85" customHeight="1" x14ac:dyDescent="0.15">
      <c r="A3668" s="154">
        <v>151369</v>
      </c>
      <c r="B3668" s="155">
        <v>51369</v>
      </c>
      <c r="C3668" s="154">
        <v>30</v>
      </c>
      <c r="D3668" s="156" t="s">
        <v>422</v>
      </c>
      <c r="E3668" s="157" t="s">
        <v>417</v>
      </c>
      <c r="F3668" s="157" t="s">
        <v>407</v>
      </c>
      <c r="G3668" s="158">
        <v>-0.40998000000000001</v>
      </c>
      <c r="H3668" s="159">
        <v>-1</v>
      </c>
      <c r="I3668" s="159">
        <v>0</v>
      </c>
      <c r="J3668" s="158">
        <v>90.442130000000006</v>
      </c>
      <c r="K3668" s="157" t="s">
        <v>411</v>
      </c>
    </row>
    <row r="3669" spans="1:11" s="58" customFormat="1" ht="14.85" customHeight="1" x14ac:dyDescent="0.15">
      <c r="A3669" s="154">
        <v>151369</v>
      </c>
      <c r="B3669" s="155">
        <v>51369</v>
      </c>
      <c r="C3669" s="154">
        <v>30</v>
      </c>
      <c r="D3669" s="156" t="s">
        <v>422</v>
      </c>
      <c r="E3669" s="157" t="s">
        <v>417</v>
      </c>
      <c r="F3669" s="157" t="s">
        <v>407</v>
      </c>
      <c r="G3669" s="158">
        <v>119.40801999999999</v>
      </c>
      <c r="H3669" s="159">
        <v>-2</v>
      </c>
      <c r="I3669" s="159">
        <v>0</v>
      </c>
      <c r="J3669" s="158">
        <v>128.04398</v>
      </c>
      <c r="K3669" s="157" t="s">
        <v>408</v>
      </c>
    </row>
    <row r="3670" spans="1:11" s="58" customFormat="1" ht="14.85" customHeight="1" x14ac:dyDescent="0.15">
      <c r="A3670" s="154">
        <v>151369</v>
      </c>
      <c r="B3670" s="155">
        <v>51369</v>
      </c>
      <c r="C3670" s="154">
        <v>30</v>
      </c>
      <c r="D3670" s="156" t="s">
        <v>422</v>
      </c>
      <c r="E3670" s="157" t="s">
        <v>419</v>
      </c>
      <c r="F3670" s="157" t="s">
        <v>414</v>
      </c>
      <c r="G3670" s="158">
        <v>28.53396</v>
      </c>
      <c r="H3670" s="159">
        <v>-5</v>
      </c>
      <c r="I3670" s="159">
        <v>2</v>
      </c>
      <c r="J3670" s="158">
        <v>371.41590000000002</v>
      </c>
      <c r="K3670" s="157" t="s">
        <v>411</v>
      </c>
    </row>
    <row r="3671" spans="1:11" s="58" customFormat="1" ht="14.85" customHeight="1" x14ac:dyDescent="0.15">
      <c r="A3671" s="154">
        <v>151369</v>
      </c>
      <c r="B3671" s="155">
        <v>51369</v>
      </c>
      <c r="C3671" s="154">
        <v>30</v>
      </c>
      <c r="D3671" s="156" t="s">
        <v>422</v>
      </c>
      <c r="E3671" s="157" t="s">
        <v>419</v>
      </c>
      <c r="F3671" s="157" t="s">
        <v>414</v>
      </c>
      <c r="G3671" s="158">
        <v>-49.721200000000003</v>
      </c>
      <c r="H3671" s="159">
        <v>-3</v>
      </c>
      <c r="I3671" s="159">
        <v>0</v>
      </c>
      <c r="J3671" s="158">
        <v>345.33307000000002</v>
      </c>
      <c r="K3671" s="157" t="s">
        <v>408</v>
      </c>
    </row>
    <row r="3672" spans="1:11" s="58" customFormat="1" ht="14.85" customHeight="1" x14ac:dyDescent="0.15">
      <c r="A3672" s="154">
        <v>154116</v>
      </c>
      <c r="B3672" s="155">
        <v>54116</v>
      </c>
      <c r="C3672" s="154">
        <v>110</v>
      </c>
      <c r="D3672" s="156" t="s">
        <v>387</v>
      </c>
      <c r="E3672" s="157" t="s">
        <v>412</v>
      </c>
      <c r="F3672" s="157" t="s">
        <v>407</v>
      </c>
      <c r="G3672" s="158">
        <v>3.9441000000000002</v>
      </c>
      <c r="H3672" s="159">
        <v>2</v>
      </c>
      <c r="I3672" s="159">
        <v>2</v>
      </c>
      <c r="J3672" s="158">
        <v>6.4222000000000001</v>
      </c>
      <c r="K3672" s="157" t="s">
        <v>411</v>
      </c>
    </row>
    <row r="3673" spans="1:11" s="58" customFormat="1" ht="14.85" customHeight="1" x14ac:dyDescent="0.15">
      <c r="A3673" s="154">
        <v>154116</v>
      </c>
      <c r="B3673" s="155">
        <v>54116</v>
      </c>
      <c r="C3673" s="154">
        <v>110</v>
      </c>
      <c r="D3673" s="156" t="s">
        <v>387</v>
      </c>
      <c r="E3673" s="157" t="s">
        <v>412</v>
      </c>
      <c r="F3673" s="157" t="s">
        <v>407</v>
      </c>
      <c r="G3673" s="158">
        <v>0.35282000000000002</v>
      </c>
      <c r="H3673" s="159">
        <v>-1</v>
      </c>
      <c r="I3673" s="159">
        <v>1</v>
      </c>
      <c r="J3673" s="158">
        <v>9.5556400000000004</v>
      </c>
      <c r="K3673" s="157" t="s">
        <v>408</v>
      </c>
    </row>
    <row r="3674" spans="1:11" s="58" customFormat="1" ht="14.85" customHeight="1" x14ac:dyDescent="0.15">
      <c r="A3674" s="154">
        <v>154116</v>
      </c>
      <c r="B3674" s="155">
        <v>54116</v>
      </c>
      <c r="C3674" s="154">
        <v>110</v>
      </c>
      <c r="D3674" s="156" t="s">
        <v>387</v>
      </c>
      <c r="E3674" s="157" t="s">
        <v>412</v>
      </c>
      <c r="F3674" s="157" t="s">
        <v>413</v>
      </c>
      <c r="G3674" s="158">
        <v>-2.9831500000000002</v>
      </c>
      <c r="H3674" s="159">
        <v>0</v>
      </c>
      <c r="I3674" s="159">
        <v>0</v>
      </c>
      <c r="J3674" s="158">
        <v>8.0168499999999998</v>
      </c>
      <c r="K3674" s="157" t="s">
        <v>408</v>
      </c>
    </row>
    <row r="3675" spans="1:11" s="58" customFormat="1" ht="14.85" customHeight="1" x14ac:dyDescent="0.15">
      <c r="A3675" s="154">
        <v>154116</v>
      </c>
      <c r="B3675" s="155">
        <v>54116</v>
      </c>
      <c r="C3675" s="154">
        <v>110</v>
      </c>
      <c r="D3675" s="156" t="s">
        <v>387</v>
      </c>
      <c r="E3675" s="157" t="s">
        <v>412</v>
      </c>
      <c r="F3675" s="157" t="s">
        <v>414</v>
      </c>
      <c r="G3675" s="158">
        <v>-11.633050000000001</v>
      </c>
      <c r="H3675" s="159">
        <v>-2</v>
      </c>
      <c r="I3675" s="159">
        <v>1</v>
      </c>
      <c r="J3675" s="158">
        <v>75.734579999999994</v>
      </c>
      <c r="K3675" s="157" t="s">
        <v>411</v>
      </c>
    </row>
    <row r="3676" spans="1:11" s="58" customFormat="1" ht="14.85" customHeight="1" x14ac:dyDescent="0.15">
      <c r="A3676" s="154">
        <v>154116</v>
      </c>
      <c r="B3676" s="155">
        <v>54116</v>
      </c>
      <c r="C3676" s="154">
        <v>110</v>
      </c>
      <c r="D3676" s="156" t="s">
        <v>387</v>
      </c>
      <c r="E3676" s="157" t="s">
        <v>412</v>
      </c>
      <c r="F3676" s="157" t="s">
        <v>414</v>
      </c>
      <c r="G3676" s="158">
        <v>10.30603</v>
      </c>
      <c r="H3676" s="159">
        <v>1</v>
      </c>
      <c r="I3676" s="159">
        <v>2</v>
      </c>
      <c r="J3676" s="158">
        <v>62.540239999999997</v>
      </c>
      <c r="K3676" s="157" t="s">
        <v>408</v>
      </c>
    </row>
    <row r="3677" spans="1:11" s="58" customFormat="1" ht="14.85" customHeight="1" x14ac:dyDescent="0.15">
      <c r="A3677" s="154">
        <v>154116</v>
      </c>
      <c r="B3677" s="155">
        <v>54116</v>
      </c>
      <c r="C3677" s="154">
        <v>110</v>
      </c>
      <c r="D3677" s="156" t="s">
        <v>387</v>
      </c>
      <c r="E3677" s="157" t="s">
        <v>412</v>
      </c>
      <c r="F3677" s="157" t="s">
        <v>415</v>
      </c>
      <c r="G3677" s="158">
        <v>0.08</v>
      </c>
      <c r="H3677" s="159">
        <v>0</v>
      </c>
      <c r="I3677" s="159">
        <v>0</v>
      </c>
      <c r="J3677" s="158">
        <v>0.08</v>
      </c>
      <c r="K3677" s="157" t="s">
        <v>411</v>
      </c>
    </row>
    <row r="3678" spans="1:11" s="58" customFormat="1" ht="14.85" customHeight="1" x14ac:dyDescent="0.15">
      <c r="A3678" s="154">
        <v>154116</v>
      </c>
      <c r="B3678" s="155">
        <v>54116</v>
      </c>
      <c r="C3678" s="154">
        <v>110</v>
      </c>
      <c r="D3678" s="156" t="s">
        <v>387</v>
      </c>
      <c r="E3678" s="157" t="s">
        <v>412</v>
      </c>
      <c r="F3678" s="157" t="s">
        <v>415</v>
      </c>
      <c r="G3678" s="158">
        <v>0.18</v>
      </c>
      <c r="H3678" s="159">
        <v>0</v>
      </c>
      <c r="I3678" s="159">
        <v>0</v>
      </c>
      <c r="J3678" s="158">
        <v>0.18</v>
      </c>
      <c r="K3678" s="157" t="s">
        <v>408</v>
      </c>
    </row>
    <row r="3679" spans="1:11" s="58" customFormat="1" ht="14.85" customHeight="1" x14ac:dyDescent="0.15">
      <c r="A3679" s="154">
        <v>154116</v>
      </c>
      <c r="B3679" s="155">
        <v>54116</v>
      </c>
      <c r="C3679" s="154">
        <v>110</v>
      </c>
      <c r="D3679" s="156" t="s">
        <v>387</v>
      </c>
      <c r="E3679" s="157" t="s">
        <v>412</v>
      </c>
      <c r="F3679" s="157" t="s">
        <v>416</v>
      </c>
      <c r="G3679" s="158">
        <v>24.07</v>
      </c>
      <c r="H3679" s="159">
        <v>0</v>
      </c>
      <c r="I3679" s="159">
        <v>0</v>
      </c>
      <c r="J3679" s="158">
        <v>24.07</v>
      </c>
      <c r="K3679" s="157" t="s">
        <v>411</v>
      </c>
    </row>
    <row r="3680" spans="1:11" s="58" customFormat="1" ht="14.85" customHeight="1" x14ac:dyDescent="0.15">
      <c r="A3680" s="154">
        <v>154116</v>
      </c>
      <c r="B3680" s="155">
        <v>54116</v>
      </c>
      <c r="C3680" s="154">
        <v>110</v>
      </c>
      <c r="D3680" s="156" t="s">
        <v>387</v>
      </c>
      <c r="E3680" s="157" t="s">
        <v>412</v>
      </c>
      <c r="F3680" s="157" t="s">
        <v>416</v>
      </c>
      <c r="G3680" s="158">
        <v>23.355</v>
      </c>
      <c r="H3680" s="159">
        <v>0</v>
      </c>
      <c r="I3680" s="159">
        <v>0</v>
      </c>
      <c r="J3680" s="158">
        <v>23.355</v>
      </c>
      <c r="K3680" s="157" t="s">
        <v>408</v>
      </c>
    </row>
    <row r="3681" spans="1:11" s="58" customFormat="1" ht="14.85" customHeight="1" x14ac:dyDescent="0.15">
      <c r="A3681" s="154">
        <v>154116</v>
      </c>
      <c r="B3681" s="155">
        <v>54116</v>
      </c>
      <c r="C3681" s="154">
        <v>110</v>
      </c>
      <c r="D3681" s="156" t="s">
        <v>387</v>
      </c>
      <c r="E3681" s="157" t="s">
        <v>417</v>
      </c>
      <c r="F3681" s="157" t="s">
        <v>418</v>
      </c>
      <c r="G3681" s="158">
        <v>1.6</v>
      </c>
      <c r="H3681" s="159">
        <v>0</v>
      </c>
      <c r="I3681" s="159">
        <v>0</v>
      </c>
      <c r="J3681" s="158">
        <v>1.6</v>
      </c>
      <c r="K3681" s="157" t="s">
        <v>411</v>
      </c>
    </row>
    <row r="3682" spans="1:11" s="58" customFormat="1" ht="14.85" customHeight="1" x14ac:dyDescent="0.15">
      <c r="A3682" s="154">
        <v>154116</v>
      </c>
      <c r="B3682" s="155">
        <v>54116</v>
      </c>
      <c r="C3682" s="154">
        <v>110</v>
      </c>
      <c r="D3682" s="156" t="s">
        <v>387</v>
      </c>
      <c r="E3682" s="157" t="s">
        <v>417</v>
      </c>
      <c r="F3682" s="157" t="s">
        <v>418</v>
      </c>
      <c r="G3682" s="158">
        <v>-12.22242</v>
      </c>
      <c r="H3682" s="159">
        <v>-1</v>
      </c>
      <c r="I3682" s="159">
        <v>0</v>
      </c>
      <c r="J3682" s="158">
        <v>6.5114900000000002</v>
      </c>
      <c r="K3682" s="157" t="s">
        <v>408</v>
      </c>
    </row>
    <row r="3683" spans="1:11" s="58" customFormat="1" ht="14.85" customHeight="1" x14ac:dyDescent="0.15">
      <c r="A3683" s="154">
        <v>154116</v>
      </c>
      <c r="B3683" s="155">
        <v>54116</v>
      </c>
      <c r="C3683" s="154">
        <v>110</v>
      </c>
      <c r="D3683" s="156" t="s">
        <v>387</v>
      </c>
      <c r="E3683" s="157" t="s">
        <v>417</v>
      </c>
      <c r="F3683" s="157" t="s">
        <v>407</v>
      </c>
      <c r="G3683" s="158">
        <v>0.28392000000000001</v>
      </c>
      <c r="H3683" s="159">
        <v>0</v>
      </c>
      <c r="I3683" s="159">
        <v>0</v>
      </c>
      <c r="J3683" s="158">
        <v>0.36392000000000002</v>
      </c>
      <c r="K3683" s="157" t="s">
        <v>411</v>
      </c>
    </row>
    <row r="3684" spans="1:11" s="58" customFormat="1" ht="14.85" customHeight="1" x14ac:dyDescent="0.15">
      <c r="A3684" s="154">
        <v>154116</v>
      </c>
      <c r="B3684" s="155">
        <v>54116</v>
      </c>
      <c r="C3684" s="154">
        <v>110</v>
      </c>
      <c r="D3684" s="156" t="s">
        <v>387</v>
      </c>
      <c r="E3684" s="157" t="s">
        <v>417</v>
      </c>
      <c r="F3684" s="157" t="s">
        <v>407</v>
      </c>
      <c r="G3684" s="158">
        <v>8.7599999999999997E-2</v>
      </c>
      <c r="H3684" s="159">
        <v>0</v>
      </c>
      <c r="I3684" s="159">
        <v>0</v>
      </c>
      <c r="J3684" s="158">
        <v>8.7599999999999997E-2</v>
      </c>
      <c r="K3684" s="157" t="s">
        <v>408</v>
      </c>
    </row>
    <row r="3685" spans="1:11" s="58" customFormat="1" ht="14.85" customHeight="1" x14ac:dyDescent="0.15">
      <c r="A3685" s="154">
        <v>154116</v>
      </c>
      <c r="B3685" s="155">
        <v>54116</v>
      </c>
      <c r="C3685" s="154">
        <v>110</v>
      </c>
      <c r="D3685" s="156" t="s">
        <v>387</v>
      </c>
      <c r="E3685" s="157" t="s">
        <v>419</v>
      </c>
      <c r="F3685" s="157" t="s">
        <v>414</v>
      </c>
      <c r="G3685" s="158">
        <v>80.34057</v>
      </c>
      <c r="H3685" s="159">
        <v>1</v>
      </c>
      <c r="I3685" s="159">
        <v>1</v>
      </c>
      <c r="J3685" s="158">
        <v>183.81582</v>
      </c>
      <c r="K3685" s="157" t="s">
        <v>411</v>
      </c>
    </row>
    <row r="3686" spans="1:11" s="58" customFormat="1" ht="14.85" customHeight="1" x14ac:dyDescent="0.15">
      <c r="A3686" s="154">
        <v>154116</v>
      </c>
      <c r="B3686" s="155">
        <v>54116</v>
      </c>
      <c r="C3686" s="154">
        <v>110</v>
      </c>
      <c r="D3686" s="156" t="s">
        <v>387</v>
      </c>
      <c r="E3686" s="157" t="s">
        <v>419</v>
      </c>
      <c r="F3686" s="157" t="s">
        <v>414</v>
      </c>
      <c r="G3686" s="158">
        <v>16.771599999999999</v>
      </c>
      <c r="H3686" s="159">
        <v>0</v>
      </c>
      <c r="I3686" s="159">
        <v>0</v>
      </c>
      <c r="J3686" s="158">
        <v>105.06065</v>
      </c>
      <c r="K3686" s="157" t="s">
        <v>408</v>
      </c>
    </row>
    <row r="3687" spans="1:11" s="58" customFormat="1" ht="14.85" customHeight="1" x14ac:dyDescent="0.15">
      <c r="A3687" s="154">
        <v>154166</v>
      </c>
      <c r="B3687" s="155">
        <v>54166</v>
      </c>
      <c r="C3687" s="154">
        <v>110</v>
      </c>
      <c r="D3687" s="156" t="s">
        <v>387</v>
      </c>
      <c r="E3687" s="157" t="s">
        <v>412</v>
      </c>
      <c r="F3687" s="157" t="s">
        <v>407</v>
      </c>
      <c r="G3687" s="158">
        <v>-5.8933900000000001</v>
      </c>
      <c r="H3687" s="159">
        <v>-7</v>
      </c>
      <c r="I3687" s="159">
        <v>0</v>
      </c>
      <c r="J3687" s="158">
        <v>5.60764</v>
      </c>
      <c r="K3687" s="157" t="s">
        <v>408</v>
      </c>
    </row>
    <row r="3688" spans="1:11" s="58" customFormat="1" ht="14.85" customHeight="1" x14ac:dyDescent="0.15">
      <c r="A3688" s="154">
        <v>154166</v>
      </c>
      <c r="B3688" s="155">
        <v>54166</v>
      </c>
      <c r="C3688" s="154">
        <v>110</v>
      </c>
      <c r="D3688" s="156" t="s">
        <v>387</v>
      </c>
      <c r="E3688" s="157" t="s">
        <v>412</v>
      </c>
      <c r="F3688" s="157" t="s">
        <v>413</v>
      </c>
      <c r="G3688" s="158">
        <v>112.27817</v>
      </c>
      <c r="H3688" s="159">
        <v>4</v>
      </c>
      <c r="I3688" s="159">
        <v>4</v>
      </c>
      <c r="J3688" s="158">
        <v>169.05932000000001</v>
      </c>
      <c r="K3688" s="157" t="s">
        <v>408</v>
      </c>
    </row>
    <row r="3689" spans="1:11" s="58" customFormat="1" ht="14.85" customHeight="1" x14ac:dyDescent="0.15">
      <c r="A3689" s="154">
        <v>154166</v>
      </c>
      <c r="B3689" s="155">
        <v>54166</v>
      </c>
      <c r="C3689" s="154">
        <v>110</v>
      </c>
      <c r="D3689" s="156" t="s">
        <v>387</v>
      </c>
      <c r="E3689" s="157" t="s">
        <v>412</v>
      </c>
      <c r="F3689" s="157" t="s">
        <v>414</v>
      </c>
      <c r="G3689" s="158">
        <v>-133.72920999999999</v>
      </c>
      <c r="H3689" s="159">
        <v>0</v>
      </c>
      <c r="I3689" s="159">
        <v>3</v>
      </c>
      <c r="J3689" s="158">
        <v>35.66536</v>
      </c>
      <c r="K3689" s="157" t="s">
        <v>411</v>
      </c>
    </row>
    <row r="3690" spans="1:11" s="58" customFormat="1" ht="14.85" customHeight="1" x14ac:dyDescent="0.15">
      <c r="A3690" s="154">
        <v>154166</v>
      </c>
      <c r="B3690" s="155">
        <v>54166</v>
      </c>
      <c r="C3690" s="154">
        <v>110</v>
      </c>
      <c r="D3690" s="156" t="s">
        <v>387</v>
      </c>
      <c r="E3690" s="157" t="s">
        <v>412</v>
      </c>
      <c r="F3690" s="157" t="s">
        <v>414</v>
      </c>
      <c r="G3690" s="158">
        <v>4.6553899999999997</v>
      </c>
      <c r="H3690" s="159">
        <v>-3</v>
      </c>
      <c r="I3690" s="159">
        <v>0</v>
      </c>
      <c r="J3690" s="158">
        <v>22.437100000000001</v>
      </c>
      <c r="K3690" s="157" t="s">
        <v>408</v>
      </c>
    </row>
    <row r="3691" spans="1:11" s="58" customFormat="1" ht="14.85" customHeight="1" x14ac:dyDescent="0.15">
      <c r="A3691" s="154">
        <v>154166</v>
      </c>
      <c r="B3691" s="155">
        <v>54166</v>
      </c>
      <c r="C3691" s="154">
        <v>110</v>
      </c>
      <c r="D3691" s="156" t="s">
        <v>387</v>
      </c>
      <c r="E3691" s="157" t="s">
        <v>412</v>
      </c>
      <c r="F3691" s="157" t="s">
        <v>415</v>
      </c>
      <c r="G3691" s="158">
        <v>0.22</v>
      </c>
      <c r="H3691" s="159">
        <v>0</v>
      </c>
      <c r="I3691" s="159">
        <v>0</v>
      </c>
      <c r="J3691" s="158">
        <v>0.22</v>
      </c>
      <c r="K3691" s="157" t="s">
        <v>411</v>
      </c>
    </row>
    <row r="3692" spans="1:11" s="58" customFormat="1" ht="14.85" customHeight="1" x14ac:dyDescent="0.15">
      <c r="A3692" s="154">
        <v>154166</v>
      </c>
      <c r="B3692" s="155">
        <v>54166</v>
      </c>
      <c r="C3692" s="154">
        <v>110</v>
      </c>
      <c r="D3692" s="156" t="s">
        <v>387</v>
      </c>
      <c r="E3692" s="157" t="s">
        <v>412</v>
      </c>
      <c r="F3692" s="157" t="s">
        <v>415</v>
      </c>
      <c r="G3692" s="158">
        <v>0.62</v>
      </c>
      <c r="H3692" s="159">
        <v>0</v>
      </c>
      <c r="I3692" s="159">
        <v>0</v>
      </c>
      <c r="J3692" s="158">
        <v>0.62</v>
      </c>
      <c r="K3692" s="157" t="s">
        <v>408</v>
      </c>
    </row>
    <row r="3693" spans="1:11" s="58" customFormat="1" ht="14.85" customHeight="1" x14ac:dyDescent="0.15">
      <c r="A3693" s="154">
        <v>154166</v>
      </c>
      <c r="B3693" s="155">
        <v>54166</v>
      </c>
      <c r="C3693" s="154">
        <v>110</v>
      </c>
      <c r="D3693" s="156" t="s">
        <v>387</v>
      </c>
      <c r="E3693" s="157" t="s">
        <v>412</v>
      </c>
      <c r="F3693" s="157" t="s">
        <v>416</v>
      </c>
      <c r="G3693" s="158">
        <v>-9.0574200000000005</v>
      </c>
      <c r="H3693" s="159">
        <v>-1</v>
      </c>
      <c r="I3693" s="159">
        <v>0</v>
      </c>
      <c r="J3693" s="158">
        <v>2.4001999999999999</v>
      </c>
      <c r="K3693" s="157" t="s">
        <v>411</v>
      </c>
    </row>
    <row r="3694" spans="1:11" s="58" customFormat="1" ht="14.85" customHeight="1" x14ac:dyDescent="0.15">
      <c r="A3694" s="154">
        <v>154166</v>
      </c>
      <c r="B3694" s="155">
        <v>54166</v>
      </c>
      <c r="C3694" s="154">
        <v>110</v>
      </c>
      <c r="D3694" s="156" t="s">
        <v>387</v>
      </c>
      <c r="E3694" s="157" t="s">
        <v>412</v>
      </c>
      <c r="F3694" s="157" t="s">
        <v>416</v>
      </c>
      <c r="G3694" s="158">
        <v>2.3180000000000001</v>
      </c>
      <c r="H3694" s="159">
        <v>0</v>
      </c>
      <c r="I3694" s="159">
        <v>0</v>
      </c>
      <c r="J3694" s="158">
        <v>2.3180000000000001</v>
      </c>
      <c r="K3694" s="157" t="s">
        <v>408</v>
      </c>
    </row>
    <row r="3695" spans="1:11" s="58" customFormat="1" ht="14.85" customHeight="1" x14ac:dyDescent="0.15">
      <c r="A3695" s="154">
        <v>154166</v>
      </c>
      <c r="B3695" s="155">
        <v>54166</v>
      </c>
      <c r="C3695" s="154">
        <v>110</v>
      </c>
      <c r="D3695" s="156" t="s">
        <v>387</v>
      </c>
      <c r="E3695" s="157" t="s">
        <v>417</v>
      </c>
      <c r="F3695" s="157" t="s">
        <v>418</v>
      </c>
      <c r="G3695" s="158">
        <v>7.47</v>
      </c>
      <c r="H3695" s="159">
        <v>0</v>
      </c>
      <c r="I3695" s="159">
        <v>0</v>
      </c>
      <c r="J3695" s="158">
        <v>7.47</v>
      </c>
      <c r="K3695" s="157" t="s">
        <v>411</v>
      </c>
    </row>
    <row r="3696" spans="1:11" s="58" customFormat="1" ht="14.85" customHeight="1" x14ac:dyDescent="0.15">
      <c r="A3696" s="154">
        <v>154166</v>
      </c>
      <c r="B3696" s="155">
        <v>54166</v>
      </c>
      <c r="C3696" s="154">
        <v>110</v>
      </c>
      <c r="D3696" s="156" t="s">
        <v>387</v>
      </c>
      <c r="E3696" s="157" t="s">
        <v>417</v>
      </c>
      <c r="F3696" s="157" t="s">
        <v>418</v>
      </c>
      <c r="G3696" s="158">
        <v>2.5823100000000001</v>
      </c>
      <c r="H3696" s="159">
        <v>0</v>
      </c>
      <c r="I3696" s="159">
        <v>0</v>
      </c>
      <c r="J3696" s="158">
        <v>3.74</v>
      </c>
      <c r="K3696" s="157" t="s">
        <v>408</v>
      </c>
    </row>
    <row r="3697" spans="1:11" s="58" customFormat="1" ht="14.85" customHeight="1" x14ac:dyDescent="0.15">
      <c r="A3697" s="154">
        <v>154166</v>
      </c>
      <c r="B3697" s="155">
        <v>54166</v>
      </c>
      <c r="C3697" s="154">
        <v>110</v>
      </c>
      <c r="D3697" s="156" t="s">
        <v>387</v>
      </c>
      <c r="E3697" s="157" t="s">
        <v>417</v>
      </c>
      <c r="F3697" s="157" t="s">
        <v>407</v>
      </c>
      <c r="G3697" s="158">
        <v>8.0000000000000002E-3</v>
      </c>
      <c r="H3697" s="159">
        <v>0</v>
      </c>
      <c r="I3697" s="159">
        <v>0</v>
      </c>
      <c r="J3697" s="158">
        <v>3.5999999999999997E-2</v>
      </c>
      <c r="K3697" s="157" t="s">
        <v>411</v>
      </c>
    </row>
    <row r="3698" spans="1:11" s="58" customFormat="1" ht="14.85" customHeight="1" x14ac:dyDescent="0.15">
      <c r="A3698" s="154">
        <v>154166</v>
      </c>
      <c r="B3698" s="155">
        <v>54166</v>
      </c>
      <c r="C3698" s="154">
        <v>110</v>
      </c>
      <c r="D3698" s="156" t="s">
        <v>387</v>
      </c>
      <c r="E3698" s="157" t="s">
        <v>417</v>
      </c>
      <c r="F3698" s="157" t="s">
        <v>407</v>
      </c>
      <c r="G3698" s="158">
        <v>-5.0020000000000002E-2</v>
      </c>
      <c r="H3698" s="159">
        <v>0</v>
      </c>
      <c r="I3698" s="159">
        <v>0</v>
      </c>
      <c r="J3698" s="158">
        <v>0.15798000000000001</v>
      </c>
      <c r="K3698" s="157" t="s">
        <v>408</v>
      </c>
    </row>
    <row r="3699" spans="1:11" s="58" customFormat="1" ht="14.85" customHeight="1" x14ac:dyDescent="0.15">
      <c r="A3699" s="154">
        <v>154166</v>
      </c>
      <c r="B3699" s="155">
        <v>54166</v>
      </c>
      <c r="C3699" s="154">
        <v>110</v>
      </c>
      <c r="D3699" s="156" t="s">
        <v>387</v>
      </c>
      <c r="E3699" s="157" t="s">
        <v>419</v>
      </c>
      <c r="F3699" s="157" t="s">
        <v>414</v>
      </c>
      <c r="G3699" s="158">
        <v>10.265420000000001</v>
      </c>
      <c r="H3699" s="159">
        <v>-3</v>
      </c>
      <c r="I3699" s="159">
        <v>1</v>
      </c>
      <c r="J3699" s="158">
        <v>129.7653</v>
      </c>
      <c r="K3699" s="157" t="s">
        <v>411</v>
      </c>
    </row>
    <row r="3700" spans="1:11" s="58" customFormat="1" ht="14.85" customHeight="1" x14ac:dyDescent="0.15">
      <c r="A3700" s="154">
        <v>154166</v>
      </c>
      <c r="B3700" s="155">
        <v>54166</v>
      </c>
      <c r="C3700" s="154">
        <v>110</v>
      </c>
      <c r="D3700" s="156" t="s">
        <v>387</v>
      </c>
      <c r="E3700" s="157" t="s">
        <v>419</v>
      </c>
      <c r="F3700" s="157" t="s">
        <v>414</v>
      </c>
      <c r="G3700" s="158">
        <v>11.385859999999999</v>
      </c>
      <c r="H3700" s="159">
        <v>-1</v>
      </c>
      <c r="I3700" s="159">
        <v>0</v>
      </c>
      <c r="J3700" s="158">
        <v>113.68213</v>
      </c>
      <c r="K3700" s="157" t="s">
        <v>408</v>
      </c>
    </row>
    <row r="3701" spans="1:11" s="58" customFormat="1" ht="14.85" customHeight="1" x14ac:dyDescent="0.15">
      <c r="A3701" s="154">
        <v>154184</v>
      </c>
      <c r="B3701" s="155">
        <v>54184</v>
      </c>
      <c r="C3701" s="154">
        <v>110</v>
      </c>
      <c r="D3701" s="156" t="s">
        <v>387</v>
      </c>
      <c r="E3701" s="157" t="s">
        <v>412</v>
      </c>
      <c r="F3701" s="157" t="s">
        <v>407</v>
      </c>
      <c r="G3701" s="158">
        <v>-0.30739</v>
      </c>
      <c r="H3701" s="159">
        <v>-1</v>
      </c>
      <c r="I3701" s="159">
        <v>0</v>
      </c>
      <c r="J3701" s="158">
        <v>6.4000000000000005E-4</v>
      </c>
      <c r="K3701" s="157" t="s">
        <v>411</v>
      </c>
    </row>
    <row r="3702" spans="1:11" s="58" customFormat="1" ht="14.85" customHeight="1" x14ac:dyDescent="0.15">
      <c r="A3702" s="154">
        <v>154184</v>
      </c>
      <c r="B3702" s="155">
        <v>54184</v>
      </c>
      <c r="C3702" s="154">
        <v>110</v>
      </c>
      <c r="D3702" s="156" t="s">
        <v>387</v>
      </c>
      <c r="E3702" s="157" t="s">
        <v>412</v>
      </c>
      <c r="F3702" s="157" t="s">
        <v>407</v>
      </c>
      <c r="G3702" s="158">
        <v>-5.1231799999999996</v>
      </c>
      <c r="H3702" s="159">
        <v>0</v>
      </c>
      <c r="I3702" s="159">
        <v>1</v>
      </c>
      <c r="J3702" s="158">
        <v>9.0308799999999998</v>
      </c>
      <c r="K3702" s="157" t="s">
        <v>408</v>
      </c>
    </row>
    <row r="3703" spans="1:11" s="58" customFormat="1" ht="14.85" customHeight="1" x14ac:dyDescent="0.15">
      <c r="A3703" s="154">
        <v>154184</v>
      </c>
      <c r="B3703" s="155">
        <v>54184</v>
      </c>
      <c r="C3703" s="154">
        <v>110</v>
      </c>
      <c r="D3703" s="156" t="s">
        <v>387</v>
      </c>
      <c r="E3703" s="157" t="s">
        <v>412</v>
      </c>
      <c r="F3703" s="157" t="s">
        <v>413</v>
      </c>
      <c r="G3703" s="158">
        <v>55.521030000000003</v>
      </c>
      <c r="H3703" s="159">
        <v>3</v>
      </c>
      <c r="I3703" s="159">
        <v>4</v>
      </c>
      <c r="J3703" s="158">
        <v>149.18412000000001</v>
      </c>
      <c r="K3703" s="157" t="s">
        <v>408</v>
      </c>
    </row>
    <row r="3704" spans="1:11" s="58" customFormat="1" ht="14.85" customHeight="1" x14ac:dyDescent="0.15">
      <c r="A3704" s="154">
        <v>154184</v>
      </c>
      <c r="B3704" s="155">
        <v>54184</v>
      </c>
      <c r="C3704" s="154">
        <v>110</v>
      </c>
      <c r="D3704" s="156" t="s">
        <v>387</v>
      </c>
      <c r="E3704" s="157" t="s">
        <v>412</v>
      </c>
      <c r="F3704" s="157" t="s">
        <v>414</v>
      </c>
      <c r="G3704" s="158">
        <v>-36.176110000000001</v>
      </c>
      <c r="H3704" s="159">
        <v>-3</v>
      </c>
      <c r="I3704" s="159">
        <v>2</v>
      </c>
      <c r="J3704" s="158">
        <v>190.02424999999999</v>
      </c>
      <c r="K3704" s="157" t="s">
        <v>411</v>
      </c>
    </row>
    <row r="3705" spans="1:11" s="58" customFormat="1" ht="14.85" customHeight="1" x14ac:dyDescent="0.15">
      <c r="A3705" s="154">
        <v>154184</v>
      </c>
      <c r="B3705" s="155">
        <v>54184</v>
      </c>
      <c r="C3705" s="154">
        <v>110</v>
      </c>
      <c r="D3705" s="156" t="s">
        <v>387</v>
      </c>
      <c r="E3705" s="157" t="s">
        <v>412</v>
      </c>
      <c r="F3705" s="157" t="s">
        <v>414</v>
      </c>
      <c r="G3705" s="158">
        <v>-8.5550099999999993</v>
      </c>
      <c r="H3705" s="159">
        <v>-1</v>
      </c>
      <c r="I3705" s="159">
        <v>0</v>
      </c>
      <c r="J3705" s="158">
        <v>15.96983</v>
      </c>
      <c r="K3705" s="157" t="s">
        <v>408</v>
      </c>
    </row>
    <row r="3706" spans="1:11" s="58" customFormat="1" ht="14.85" customHeight="1" x14ac:dyDescent="0.15">
      <c r="A3706" s="154">
        <v>154184</v>
      </c>
      <c r="B3706" s="155">
        <v>54184</v>
      </c>
      <c r="C3706" s="154">
        <v>110</v>
      </c>
      <c r="D3706" s="156" t="s">
        <v>387</v>
      </c>
      <c r="E3706" s="157" t="s">
        <v>412</v>
      </c>
      <c r="F3706" s="157" t="s">
        <v>415</v>
      </c>
      <c r="G3706" s="158">
        <v>-17.62</v>
      </c>
      <c r="H3706" s="159">
        <v>0</v>
      </c>
      <c r="I3706" s="159">
        <v>0</v>
      </c>
      <c r="J3706" s="158">
        <v>0.8</v>
      </c>
      <c r="K3706" s="157" t="s">
        <v>411</v>
      </c>
    </row>
    <row r="3707" spans="1:11" s="58" customFormat="1" ht="14.85" customHeight="1" x14ac:dyDescent="0.15">
      <c r="A3707" s="154">
        <v>154184</v>
      </c>
      <c r="B3707" s="155">
        <v>54184</v>
      </c>
      <c r="C3707" s="154">
        <v>110</v>
      </c>
      <c r="D3707" s="156" t="s">
        <v>387</v>
      </c>
      <c r="E3707" s="157" t="s">
        <v>412</v>
      </c>
      <c r="F3707" s="157" t="s">
        <v>415</v>
      </c>
      <c r="G3707" s="158">
        <v>-29.62</v>
      </c>
      <c r="H3707" s="159">
        <v>0</v>
      </c>
      <c r="I3707" s="159">
        <v>0</v>
      </c>
      <c r="J3707" s="158">
        <v>0.46</v>
      </c>
      <c r="K3707" s="157" t="s">
        <v>408</v>
      </c>
    </row>
    <row r="3708" spans="1:11" s="58" customFormat="1" ht="14.85" customHeight="1" x14ac:dyDescent="0.15">
      <c r="A3708" s="154">
        <v>154184</v>
      </c>
      <c r="B3708" s="155">
        <v>54184</v>
      </c>
      <c r="C3708" s="154">
        <v>110</v>
      </c>
      <c r="D3708" s="156" t="s">
        <v>387</v>
      </c>
      <c r="E3708" s="157" t="s">
        <v>412</v>
      </c>
      <c r="F3708" s="157" t="s">
        <v>416</v>
      </c>
      <c r="G3708" s="158">
        <v>4.3965300000000003</v>
      </c>
      <c r="H3708" s="159">
        <v>-2</v>
      </c>
      <c r="I3708" s="159">
        <v>0</v>
      </c>
      <c r="J3708" s="158">
        <v>11.230930000000001</v>
      </c>
      <c r="K3708" s="157" t="s">
        <v>411</v>
      </c>
    </row>
    <row r="3709" spans="1:11" s="58" customFormat="1" ht="14.85" customHeight="1" x14ac:dyDescent="0.15">
      <c r="A3709" s="154">
        <v>154184</v>
      </c>
      <c r="B3709" s="155">
        <v>54184</v>
      </c>
      <c r="C3709" s="154">
        <v>110</v>
      </c>
      <c r="D3709" s="156" t="s">
        <v>387</v>
      </c>
      <c r="E3709" s="157" t="s">
        <v>412</v>
      </c>
      <c r="F3709" s="157" t="s">
        <v>416</v>
      </c>
      <c r="G3709" s="158">
        <v>4.3499999999999996</v>
      </c>
      <c r="H3709" s="159">
        <v>0</v>
      </c>
      <c r="I3709" s="159">
        <v>0</v>
      </c>
      <c r="J3709" s="158">
        <v>4.3499999999999996</v>
      </c>
      <c r="K3709" s="157" t="s">
        <v>408</v>
      </c>
    </row>
    <row r="3710" spans="1:11" s="58" customFormat="1" ht="14.85" customHeight="1" x14ac:dyDescent="0.15">
      <c r="A3710" s="154">
        <v>154184</v>
      </c>
      <c r="B3710" s="155">
        <v>54184</v>
      </c>
      <c r="C3710" s="154">
        <v>110</v>
      </c>
      <c r="D3710" s="156" t="s">
        <v>387</v>
      </c>
      <c r="E3710" s="157" t="s">
        <v>417</v>
      </c>
      <c r="F3710" s="157" t="s">
        <v>418</v>
      </c>
      <c r="G3710" s="158">
        <v>-14.970219999999999</v>
      </c>
      <c r="H3710" s="159">
        <v>-1</v>
      </c>
      <c r="I3710" s="159">
        <v>0</v>
      </c>
      <c r="J3710" s="158">
        <v>8.1</v>
      </c>
      <c r="K3710" s="157" t="s">
        <v>411</v>
      </c>
    </row>
    <row r="3711" spans="1:11" s="58" customFormat="1" ht="14.85" customHeight="1" x14ac:dyDescent="0.15">
      <c r="A3711" s="154">
        <v>154184</v>
      </c>
      <c r="B3711" s="155">
        <v>54184</v>
      </c>
      <c r="C3711" s="154">
        <v>110</v>
      </c>
      <c r="D3711" s="156" t="s">
        <v>387</v>
      </c>
      <c r="E3711" s="157" t="s">
        <v>417</v>
      </c>
      <c r="F3711" s="157" t="s">
        <v>418</v>
      </c>
      <c r="G3711" s="158">
        <v>-11.008240000000001</v>
      </c>
      <c r="H3711" s="159">
        <v>0</v>
      </c>
      <c r="I3711" s="159">
        <v>0</v>
      </c>
      <c r="J3711" s="158">
        <v>2.0777999999999999</v>
      </c>
      <c r="K3711" s="157" t="s">
        <v>408</v>
      </c>
    </row>
    <row r="3712" spans="1:11" s="58" customFormat="1" ht="14.85" customHeight="1" x14ac:dyDescent="0.15">
      <c r="A3712" s="154">
        <v>154184</v>
      </c>
      <c r="B3712" s="155">
        <v>54184</v>
      </c>
      <c r="C3712" s="154">
        <v>110</v>
      </c>
      <c r="D3712" s="156" t="s">
        <v>387</v>
      </c>
      <c r="E3712" s="157" t="s">
        <v>417</v>
      </c>
      <c r="F3712" s="157" t="s">
        <v>407</v>
      </c>
      <c r="G3712" s="158">
        <v>0.39756000000000002</v>
      </c>
      <c r="H3712" s="159">
        <v>-1</v>
      </c>
      <c r="I3712" s="159">
        <v>0</v>
      </c>
      <c r="J3712" s="158">
        <v>1.7270399999999999</v>
      </c>
      <c r="K3712" s="157" t="s">
        <v>411</v>
      </c>
    </row>
    <row r="3713" spans="1:11" s="58" customFormat="1" ht="14.85" customHeight="1" x14ac:dyDescent="0.15">
      <c r="A3713" s="154">
        <v>154184</v>
      </c>
      <c r="B3713" s="155">
        <v>54184</v>
      </c>
      <c r="C3713" s="154">
        <v>110</v>
      </c>
      <c r="D3713" s="156" t="s">
        <v>387</v>
      </c>
      <c r="E3713" s="157" t="s">
        <v>417</v>
      </c>
      <c r="F3713" s="157" t="s">
        <v>407</v>
      </c>
      <c r="G3713" s="158">
        <v>2.99471</v>
      </c>
      <c r="H3713" s="159">
        <v>-2</v>
      </c>
      <c r="I3713" s="159">
        <v>0</v>
      </c>
      <c r="J3713" s="158">
        <v>13.388070000000001</v>
      </c>
      <c r="K3713" s="157" t="s">
        <v>408</v>
      </c>
    </row>
    <row r="3714" spans="1:11" s="58" customFormat="1" ht="14.85" customHeight="1" x14ac:dyDescent="0.15">
      <c r="A3714" s="154">
        <v>154184</v>
      </c>
      <c r="B3714" s="155">
        <v>54184</v>
      </c>
      <c r="C3714" s="154">
        <v>110</v>
      </c>
      <c r="D3714" s="156" t="s">
        <v>387</v>
      </c>
      <c r="E3714" s="157" t="s">
        <v>419</v>
      </c>
      <c r="F3714" s="157" t="s">
        <v>414</v>
      </c>
      <c r="G3714" s="158">
        <v>-11.51258</v>
      </c>
      <c r="H3714" s="159">
        <v>-1</v>
      </c>
      <c r="I3714" s="159">
        <v>1</v>
      </c>
      <c r="J3714" s="158">
        <v>133.81112999999999</v>
      </c>
      <c r="K3714" s="157" t="s">
        <v>411</v>
      </c>
    </row>
    <row r="3715" spans="1:11" s="58" customFormat="1" ht="14.85" customHeight="1" x14ac:dyDescent="0.15">
      <c r="A3715" s="154">
        <v>154184</v>
      </c>
      <c r="B3715" s="155">
        <v>54184</v>
      </c>
      <c r="C3715" s="154">
        <v>110</v>
      </c>
      <c r="D3715" s="156" t="s">
        <v>387</v>
      </c>
      <c r="E3715" s="157" t="s">
        <v>419</v>
      </c>
      <c r="F3715" s="157" t="s">
        <v>414</v>
      </c>
      <c r="G3715" s="158">
        <v>22.08323</v>
      </c>
      <c r="H3715" s="159">
        <v>-1</v>
      </c>
      <c r="I3715" s="159">
        <v>0</v>
      </c>
      <c r="J3715" s="158">
        <v>118.48274000000001</v>
      </c>
      <c r="K3715" s="157" t="s">
        <v>408</v>
      </c>
    </row>
    <row r="3716" spans="1:11" s="58" customFormat="1" ht="14.85" customHeight="1" x14ac:dyDescent="0.15">
      <c r="A3716" s="154">
        <v>154196</v>
      </c>
      <c r="B3716" s="155">
        <v>54196</v>
      </c>
      <c r="C3716" s="154">
        <v>110</v>
      </c>
      <c r="D3716" s="156" t="s">
        <v>387</v>
      </c>
      <c r="E3716" s="157" t="s">
        <v>412</v>
      </c>
      <c r="F3716" s="157" t="s">
        <v>407</v>
      </c>
      <c r="G3716" s="158">
        <v>1.8917999999999999</v>
      </c>
      <c r="H3716" s="159">
        <v>0</v>
      </c>
      <c r="I3716" s="159">
        <v>1</v>
      </c>
      <c r="J3716" s="158">
        <v>12.754429999999999</v>
      </c>
      <c r="K3716" s="157" t="s">
        <v>411</v>
      </c>
    </row>
    <row r="3717" spans="1:11" s="58" customFormat="1" ht="14.85" customHeight="1" x14ac:dyDescent="0.15">
      <c r="A3717" s="154">
        <v>154196</v>
      </c>
      <c r="B3717" s="155">
        <v>54196</v>
      </c>
      <c r="C3717" s="154">
        <v>110</v>
      </c>
      <c r="D3717" s="156" t="s">
        <v>387</v>
      </c>
      <c r="E3717" s="157" t="s">
        <v>412</v>
      </c>
      <c r="F3717" s="157" t="s">
        <v>407</v>
      </c>
      <c r="G3717" s="158">
        <v>-32.773000000000003</v>
      </c>
      <c r="H3717" s="159">
        <v>0</v>
      </c>
      <c r="I3717" s="159">
        <v>0</v>
      </c>
      <c r="J3717" s="158">
        <v>0</v>
      </c>
      <c r="K3717" s="157" t="s">
        <v>408</v>
      </c>
    </row>
    <row r="3718" spans="1:11" s="58" customFormat="1" ht="14.85" customHeight="1" x14ac:dyDescent="0.15">
      <c r="A3718" s="154">
        <v>154196</v>
      </c>
      <c r="B3718" s="155">
        <v>54196</v>
      </c>
      <c r="C3718" s="154">
        <v>110</v>
      </c>
      <c r="D3718" s="156" t="s">
        <v>387</v>
      </c>
      <c r="E3718" s="157" t="s">
        <v>412</v>
      </c>
      <c r="F3718" s="157" t="s">
        <v>413</v>
      </c>
      <c r="G3718" s="158">
        <v>-23.382349999999999</v>
      </c>
      <c r="H3718" s="159">
        <v>1</v>
      </c>
      <c r="I3718" s="159">
        <v>1</v>
      </c>
      <c r="J3718" s="158">
        <v>108.68865</v>
      </c>
      <c r="K3718" s="157" t="s">
        <v>408</v>
      </c>
    </row>
    <row r="3719" spans="1:11" s="58" customFormat="1" ht="14.85" customHeight="1" x14ac:dyDescent="0.15">
      <c r="A3719" s="154">
        <v>154196</v>
      </c>
      <c r="B3719" s="155">
        <v>54196</v>
      </c>
      <c r="C3719" s="154">
        <v>110</v>
      </c>
      <c r="D3719" s="156" t="s">
        <v>387</v>
      </c>
      <c r="E3719" s="157" t="s">
        <v>412</v>
      </c>
      <c r="F3719" s="157" t="s">
        <v>414</v>
      </c>
      <c r="G3719" s="158">
        <v>-6.78993</v>
      </c>
      <c r="H3719" s="159">
        <v>-2</v>
      </c>
      <c r="I3719" s="159">
        <v>1</v>
      </c>
      <c r="J3719" s="158">
        <v>13.295780000000001</v>
      </c>
      <c r="K3719" s="157" t="s">
        <v>411</v>
      </c>
    </row>
    <row r="3720" spans="1:11" s="58" customFormat="1" ht="14.85" customHeight="1" x14ac:dyDescent="0.15">
      <c r="A3720" s="154">
        <v>154196</v>
      </c>
      <c r="B3720" s="155">
        <v>54196</v>
      </c>
      <c r="C3720" s="154">
        <v>110</v>
      </c>
      <c r="D3720" s="156" t="s">
        <v>387</v>
      </c>
      <c r="E3720" s="157" t="s">
        <v>412</v>
      </c>
      <c r="F3720" s="157" t="s">
        <v>414</v>
      </c>
      <c r="G3720" s="158">
        <v>0.25491999999999998</v>
      </c>
      <c r="H3720" s="159">
        <v>-3</v>
      </c>
      <c r="I3720" s="159">
        <v>0</v>
      </c>
      <c r="J3720" s="158">
        <v>7.8593700000000002</v>
      </c>
      <c r="K3720" s="157" t="s">
        <v>408</v>
      </c>
    </row>
    <row r="3721" spans="1:11" s="58" customFormat="1" ht="14.85" customHeight="1" x14ac:dyDescent="0.15">
      <c r="A3721" s="154">
        <v>154196</v>
      </c>
      <c r="B3721" s="155">
        <v>54196</v>
      </c>
      <c r="C3721" s="154">
        <v>110</v>
      </c>
      <c r="D3721" s="156" t="s">
        <v>387</v>
      </c>
      <c r="E3721" s="157" t="s">
        <v>412</v>
      </c>
      <c r="F3721" s="157" t="s">
        <v>415</v>
      </c>
      <c r="G3721" s="158">
        <v>0.06</v>
      </c>
      <c r="H3721" s="159">
        <v>0</v>
      </c>
      <c r="I3721" s="159">
        <v>0</v>
      </c>
      <c r="J3721" s="158">
        <v>0.06</v>
      </c>
      <c r="K3721" s="157" t="s">
        <v>411</v>
      </c>
    </row>
    <row r="3722" spans="1:11" s="58" customFormat="1" ht="14.85" customHeight="1" x14ac:dyDescent="0.15">
      <c r="A3722" s="154">
        <v>154196</v>
      </c>
      <c r="B3722" s="155">
        <v>54196</v>
      </c>
      <c r="C3722" s="154">
        <v>110</v>
      </c>
      <c r="D3722" s="156" t="s">
        <v>387</v>
      </c>
      <c r="E3722" s="157" t="s">
        <v>412</v>
      </c>
      <c r="F3722" s="157" t="s">
        <v>415</v>
      </c>
      <c r="G3722" s="158">
        <v>52.36</v>
      </c>
      <c r="H3722" s="159">
        <v>0</v>
      </c>
      <c r="I3722" s="159">
        <v>0</v>
      </c>
      <c r="J3722" s="158">
        <v>52.36</v>
      </c>
      <c r="K3722" s="157" t="s">
        <v>408</v>
      </c>
    </row>
    <row r="3723" spans="1:11" s="58" customFormat="1" ht="14.85" customHeight="1" x14ac:dyDescent="0.15">
      <c r="A3723" s="154">
        <v>154196</v>
      </c>
      <c r="B3723" s="155">
        <v>54196</v>
      </c>
      <c r="C3723" s="154">
        <v>110</v>
      </c>
      <c r="D3723" s="156" t="s">
        <v>387</v>
      </c>
      <c r="E3723" s="157" t="s">
        <v>412</v>
      </c>
      <c r="F3723" s="157" t="s">
        <v>416</v>
      </c>
      <c r="G3723" s="158">
        <v>4.2831999999999999</v>
      </c>
      <c r="H3723" s="159">
        <v>-1</v>
      </c>
      <c r="I3723" s="159">
        <v>0</v>
      </c>
      <c r="J3723" s="158">
        <v>6.2588499999999998</v>
      </c>
      <c r="K3723" s="157" t="s">
        <v>411</v>
      </c>
    </row>
    <row r="3724" spans="1:11" s="58" customFormat="1" ht="14.85" customHeight="1" x14ac:dyDescent="0.15">
      <c r="A3724" s="154">
        <v>154196</v>
      </c>
      <c r="B3724" s="155">
        <v>54196</v>
      </c>
      <c r="C3724" s="154">
        <v>110</v>
      </c>
      <c r="D3724" s="156" t="s">
        <v>387</v>
      </c>
      <c r="E3724" s="157" t="s">
        <v>412</v>
      </c>
      <c r="F3724" s="157" t="s">
        <v>416</v>
      </c>
      <c r="G3724" s="158">
        <v>46.623399999999997</v>
      </c>
      <c r="H3724" s="159">
        <v>1</v>
      </c>
      <c r="I3724" s="159">
        <v>1</v>
      </c>
      <c r="J3724" s="158">
        <v>46.623399999999997</v>
      </c>
      <c r="K3724" s="157" t="s">
        <v>408</v>
      </c>
    </row>
    <row r="3725" spans="1:11" s="58" customFormat="1" ht="14.85" customHeight="1" x14ac:dyDescent="0.15">
      <c r="A3725" s="154">
        <v>154196</v>
      </c>
      <c r="B3725" s="155">
        <v>54196</v>
      </c>
      <c r="C3725" s="154">
        <v>110</v>
      </c>
      <c r="D3725" s="156" t="s">
        <v>387</v>
      </c>
      <c r="E3725" s="157" t="s">
        <v>417</v>
      </c>
      <c r="F3725" s="157" t="s">
        <v>418</v>
      </c>
      <c r="G3725" s="158">
        <v>0.88597999999999999</v>
      </c>
      <c r="H3725" s="159">
        <v>-2</v>
      </c>
      <c r="I3725" s="159">
        <v>0</v>
      </c>
      <c r="J3725" s="158">
        <v>3.1608800000000001</v>
      </c>
      <c r="K3725" s="157" t="s">
        <v>411</v>
      </c>
    </row>
    <row r="3726" spans="1:11" s="58" customFormat="1" ht="14.85" customHeight="1" x14ac:dyDescent="0.15">
      <c r="A3726" s="154">
        <v>154196</v>
      </c>
      <c r="B3726" s="155">
        <v>54196</v>
      </c>
      <c r="C3726" s="154">
        <v>110</v>
      </c>
      <c r="D3726" s="156" t="s">
        <v>387</v>
      </c>
      <c r="E3726" s="157" t="s">
        <v>417</v>
      </c>
      <c r="F3726" s="157" t="s">
        <v>418</v>
      </c>
      <c r="G3726" s="158">
        <v>73</v>
      </c>
      <c r="H3726" s="159">
        <v>1</v>
      </c>
      <c r="I3726" s="159">
        <v>1</v>
      </c>
      <c r="J3726" s="158">
        <v>73</v>
      </c>
      <c r="K3726" s="157" t="s">
        <v>408</v>
      </c>
    </row>
    <row r="3727" spans="1:11" s="58" customFormat="1" ht="14.85" customHeight="1" x14ac:dyDescent="0.15">
      <c r="A3727" s="154">
        <v>154196</v>
      </c>
      <c r="B3727" s="155">
        <v>54196</v>
      </c>
      <c r="C3727" s="154">
        <v>110</v>
      </c>
      <c r="D3727" s="156" t="s">
        <v>387</v>
      </c>
      <c r="E3727" s="157" t="s">
        <v>417</v>
      </c>
      <c r="F3727" s="157" t="s">
        <v>407</v>
      </c>
      <c r="G3727" s="158">
        <v>0.10390000000000001</v>
      </c>
      <c r="H3727" s="159">
        <v>0</v>
      </c>
      <c r="I3727" s="159">
        <v>0</v>
      </c>
      <c r="J3727" s="158">
        <v>0.26113999999999998</v>
      </c>
      <c r="K3727" s="157" t="s">
        <v>411</v>
      </c>
    </row>
    <row r="3728" spans="1:11" s="58" customFormat="1" ht="14.85" customHeight="1" x14ac:dyDescent="0.15">
      <c r="A3728" s="154">
        <v>154196</v>
      </c>
      <c r="B3728" s="155">
        <v>54196</v>
      </c>
      <c r="C3728" s="154">
        <v>110</v>
      </c>
      <c r="D3728" s="156" t="s">
        <v>387</v>
      </c>
      <c r="E3728" s="157" t="s">
        <v>417</v>
      </c>
      <c r="F3728" s="157" t="s">
        <v>407</v>
      </c>
      <c r="G3728" s="158">
        <v>0.66542999999999997</v>
      </c>
      <c r="H3728" s="159">
        <v>1</v>
      </c>
      <c r="I3728" s="159">
        <v>2</v>
      </c>
      <c r="J3728" s="158">
        <v>22.723710000000001</v>
      </c>
      <c r="K3728" s="157" t="s">
        <v>408</v>
      </c>
    </row>
    <row r="3729" spans="1:11" s="58" customFormat="1" ht="14.85" customHeight="1" x14ac:dyDescent="0.15">
      <c r="A3729" s="154">
        <v>154196</v>
      </c>
      <c r="B3729" s="155">
        <v>54196</v>
      </c>
      <c r="C3729" s="154">
        <v>110</v>
      </c>
      <c r="D3729" s="156" t="s">
        <v>387</v>
      </c>
      <c r="E3729" s="157" t="s">
        <v>419</v>
      </c>
      <c r="F3729" s="157" t="s">
        <v>414</v>
      </c>
      <c r="G3729" s="158">
        <v>42.677439999999997</v>
      </c>
      <c r="H3729" s="159">
        <v>0</v>
      </c>
      <c r="I3729" s="159">
        <v>0</v>
      </c>
      <c r="J3729" s="158">
        <v>142.71364</v>
      </c>
      <c r="K3729" s="157" t="s">
        <v>411</v>
      </c>
    </row>
    <row r="3730" spans="1:11" s="58" customFormat="1" ht="14.85" customHeight="1" x14ac:dyDescent="0.15">
      <c r="A3730" s="154">
        <v>154196</v>
      </c>
      <c r="B3730" s="155">
        <v>54196</v>
      </c>
      <c r="C3730" s="154">
        <v>110</v>
      </c>
      <c r="D3730" s="156" t="s">
        <v>387</v>
      </c>
      <c r="E3730" s="157" t="s">
        <v>419</v>
      </c>
      <c r="F3730" s="157" t="s">
        <v>414</v>
      </c>
      <c r="G3730" s="158">
        <v>4.14168</v>
      </c>
      <c r="H3730" s="159">
        <v>-1</v>
      </c>
      <c r="I3730" s="159">
        <v>0</v>
      </c>
      <c r="J3730" s="158">
        <v>79.548079999999999</v>
      </c>
      <c r="K3730" s="157" t="s">
        <v>408</v>
      </c>
    </row>
    <row r="3731" spans="1:11" s="58" customFormat="1" ht="14.85" customHeight="1" x14ac:dyDescent="0.15">
      <c r="A3731" s="154">
        <v>154257</v>
      </c>
      <c r="B3731" s="155">
        <v>54257</v>
      </c>
      <c r="C3731" s="154">
        <v>110</v>
      </c>
      <c r="D3731" s="156" t="s">
        <v>387</v>
      </c>
      <c r="E3731" s="157" t="s">
        <v>412</v>
      </c>
      <c r="F3731" s="157" t="s">
        <v>407</v>
      </c>
      <c r="G3731" s="158">
        <v>-59.478000000000002</v>
      </c>
      <c r="H3731" s="159">
        <v>0</v>
      </c>
      <c r="I3731" s="159">
        <v>0</v>
      </c>
      <c r="J3731" s="158">
        <v>0</v>
      </c>
      <c r="K3731" s="157" t="s">
        <v>411</v>
      </c>
    </row>
    <row r="3732" spans="1:11" s="58" customFormat="1" ht="14.85" customHeight="1" x14ac:dyDescent="0.15">
      <c r="A3732" s="154">
        <v>154257</v>
      </c>
      <c r="B3732" s="155">
        <v>54257</v>
      </c>
      <c r="C3732" s="154">
        <v>110</v>
      </c>
      <c r="D3732" s="156" t="s">
        <v>387</v>
      </c>
      <c r="E3732" s="157" t="s">
        <v>412</v>
      </c>
      <c r="F3732" s="157" t="s">
        <v>407</v>
      </c>
      <c r="G3732" s="158">
        <v>-4.4878400000000003</v>
      </c>
      <c r="H3732" s="159">
        <v>-3</v>
      </c>
      <c r="I3732" s="159">
        <v>0</v>
      </c>
      <c r="J3732" s="158">
        <v>3.1350000000000003E-2</v>
      </c>
      <c r="K3732" s="157" t="s">
        <v>408</v>
      </c>
    </row>
    <row r="3733" spans="1:11" s="58" customFormat="1" ht="14.85" customHeight="1" x14ac:dyDescent="0.15">
      <c r="A3733" s="154">
        <v>154257</v>
      </c>
      <c r="B3733" s="155">
        <v>54257</v>
      </c>
      <c r="C3733" s="154">
        <v>110</v>
      </c>
      <c r="D3733" s="156" t="s">
        <v>387</v>
      </c>
      <c r="E3733" s="157" t="s">
        <v>412</v>
      </c>
      <c r="F3733" s="157" t="s">
        <v>413</v>
      </c>
      <c r="G3733" s="158">
        <v>48.531590000000001</v>
      </c>
      <c r="H3733" s="159">
        <v>-1</v>
      </c>
      <c r="I3733" s="159">
        <v>1</v>
      </c>
      <c r="J3733" s="158">
        <v>1264.1495</v>
      </c>
      <c r="K3733" s="157" t="s">
        <v>408</v>
      </c>
    </row>
    <row r="3734" spans="1:11" s="58" customFormat="1" ht="14.85" customHeight="1" x14ac:dyDescent="0.15">
      <c r="A3734" s="154">
        <v>154257</v>
      </c>
      <c r="B3734" s="155">
        <v>54257</v>
      </c>
      <c r="C3734" s="154">
        <v>110</v>
      </c>
      <c r="D3734" s="156" t="s">
        <v>387</v>
      </c>
      <c r="E3734" s="157" t="s">
        <v>412</v>
      </c>
      <c r="F3734" s="157" t="s">
        <v>414</v>
      </c>
      <c r="G3734" s="158">
        <v>-10.69492</v>
      </c>
      <c r="H3734" s="159">
        <v>0</v>
      </c>
      <c r="I3734" s="159">
        <v>2</v>
      </c>
      <c r="J3734" s="158">
        <v>29.125699999999998</v>
      </c>
      <c r="K3734" s="157" t="s">
        <v>411</v>
      </c>
    </row>
    <row r="3735" spans="1:11" s="58" customFormat="1" ht="14.85" customHeight="1" x14ac:dyDescent="0.15">
      <c r="A3735" s="154">
        <v>154257</v>
      </c>
      <c r="B3735" s="155">
        <v>54257</v>
      </c>
      <c r="C3735" s="154">
        <v>110</v>
      </c>
      <c r="D3735" s="156" t="s">
        <v>387</v>
      </c>
      <c r="E3735" s="157" t="s">
        <v>412</v>
      </c>
      <c r="F3735" s="157" t="s">
        <v>414</v>
      </c>
      <c r="G3735" s="158">
        <v>-54.165770000000002</v>
      </c>
      <c r="H3735" s="159">
        <v>-2</v>
      </c>
      <c r="I3735" s="159">
        <v>0</v>
      </c>
      <c r="J3735" s="158">
        <v>6.1323699999999999</v>
      </c>
      <c r="K3735" s="157" t="s">
        <v>408</v>
      </c>
    </row>
    <row r="3736" spans="1:11" s="58" customFormat="1" ht="14.85" customHeight="1" x14ac:dyDescent="0.15">
      <c r="A3736" s="154">
        <v>154257</v>
      </c>
      <c r="B3736" s="155">
        <v>54257</v>
      </c>
      <c r="C3736" s="154">
        <v>110</v>
      </c>
      <c r="D3736" s="156" t="s">
        <v>387</v>
      </c>
      <c r="E3736" s="157" t="s">
        <v>412</v>
      </c>
      <c r="F3736" s="157" t="s">
        <v>415</v>
      </c>
      <c r="G3736" s="158">
        <v>-0.02</v>
      </c>
      <c r="H3736" s="159">
        <v>0</v>
      </c>
      <c r="I3736" s="159">
        <v>0</v>
      </c>
      <c r="J3736" s="158">
        <v>0</v>
      </c>
      <c r="K3736" s="157" t="s">
        <v>411</v>
      </c>
    </row>
    <row r="3737" spans="1:11" s="58" customFormat="1" ht="14.85" customHeight="1" x14ac:dyDescent="0.15">
      <c r="A3737" s="154">
        <v>154257</v>
      </c>
      <c r="B3737" s="155">
        <v>54257</v>
      </c>
      <c r="C3737" s="154">
        <v>110</v>
      </c>
      <c r="D3737" s="156" t="s">
        <v>387</v>
      </c>
      <c r="E3737" s="157" t="s">
        <v>412</v>
      </c>
      <c r="F3737" s="157" t="s">
        <v>416</v>
      </c>
      <c r="G3737" s="158">
        <v>36.774999999999999</v>
      </c>
      <c r="H3737" s="159">
        <v>0</v>
      </c>
      <c r="I3737" s="159">
        <v>0</v>
      </c>
      <c r="J3737" s="158">
        <v>36.774999999999999</v>
      </c>
      <c r="K3737" s="157" t="s">
        <v>411</v>
      </c>
    </row>
    <row r="3738" spans="1:11" s="58" customFormat="1" ht="14.85" customHeight="1" x14ac:dyDescent="0.15">
      <c r="A3738" s="154">
        <v>154257</v>
      </c>
      <c r="B3738" s="155">
        <v>54257</v>
      </c>
      <c r="C3738" s="154">
        <v>110</v>
      </c>
      <c r="D3738" s="156" t="s">
        <v>387</v>
      </c>
      <c r="E3738" s="157" t="s">
        <v>412</v>
      </c>
      <c r="F3738" s="157" t="s">
        <v>416</v>
      </c>
      <c r="G3738" s="158">
        <v>3.62419</v>
      </c>
      <c r="H3738" s="159">
        <v>0</v>
      </c>
      <c r="I3738" s="159">
        <v>0</v>
      </c>
      <c r="J3738" s="158">
        <v>3.62419</v>
      </c>
      <c r="K3738" s="157" t="s">
        <v>408</v>
      </c>
    </row>
    <row r="3739" spans="1:11" s="58" customFormat="1" ht="14.85" customHeight="1" x14ac:dyDescent="0.15">
      <c r="A3739" s="154">
        <v>154257</v>
      </c>
      <c r="B3739" s="155">
        <v>54257</v>
      </c>
      <c r="C3739" s="154">
        <v>110</v>
      </c>
      <c r="D3739" s="156" t="s">
        <v>387</v>
      </c>
      <c r="E3739" s="157" t="s">
        <v>417</v>
      </c>
      <c r="F3739" s="157" t="s">
        <v>418</v>
      </c>
      <c r="G3739" s="158">
        <v>1.89</v>
      </c>
      <c r="H3739" s="159">
        <v>0</v>
      </c>
      <c r="I3739" s="159">
        <v>0</v>
      </c>
      <c r="J3739" s="158">
        <v>1.89</v>
      </c>
      <c r="K3739" s="157" t="s">
        <v>411</v>
      </c>
    </row>
    <row r="3740" spans="1:11" s="58" customFormat="1" ht="14.85" customHeight="1" x14ac:dyDescent="0.15">
      <c r="A3740" s="154">
        <v>154257</v>
      </c>
      <c r="B3740" s="155">
        <v>54257</v>
      </c>
      <c r="C3740" s="154">
        <v>110</v>
      </c>
      <c r="D3740" s="156" t="s">
        <v>387</v>
      </c>
      <c r="E3740" s="157" t="s">
        <v>417</v>
      </c>
      <c r="F3740" s="157" t="s">
        <v>418</v>
      </c>
      <c r="G3740" s="158">
        <v>0.6</v>
      </c>
      <c r="H3740" s="159">
        <v>0</v>
      </c>
      <c r="I3740" s="159">
        <v>0</v>
      </c>
      <c r="J3740" s="158">
        <v>0.6</v>
      </c>
      <c r="K3740" s="157" t="s">
        <v>408</v>
      </c>
    </row>
    <row r="3741" spans="1:11" s="58" customFormat="1" ht="14.85" customHeight="1" x14ac:dyDescent="0.15">
      <c r="A3741" s="154">
        <v>154257</v>
      </c>
      <c r="B3741" s="155">
        <v>54257</v>
      </c>
      <c r="C3741" s="154">
        <v>110</v>
      </c>
      <c r="D3741" s="156" t="s">
        <v>387</v>
      </c>
      <c r="E3741" s="157" t="s">
        <v>417</v>
      </c>
      <c r="F3741" s="157" t="s">
        <v>407</v>
      </c>
      <c r="G3741" s="158">
        <v>79.749039999999994</v>
      </c>
      <c r="H3741" s="159">
        <v>0</v>
      </c>
      <c r="I3741" s="159">
        <v>0</v>
      </c>
      <c r="J3741" s="158">
        <v>1229.63698</v>
      </c>
      <c r="K3741" s="157" t="s">
        <v>411</v>
      </c>
    </row>
    <row r="3742" spans="1:11" s="58" customFormat="1" ht="14.85" customHeight="1" x14ac:dyDescent="0.15">
      <c r="A3742" s="154">
        <v>154257</v>
      </c>
      <c r="B3742" s="155">
        <v>54257</v>
      </c>
      <c r="C3742" s="154">
        <v>110</v>
      </c>
      <c r="D3742" s="156" t="s">
        <v>387</v>
      </c>
      <c r="E3742" s="157" t="s">
        <v>417</v>
      </c>
      <c r="F3742" s="157" t="s">
        <v>407</v>
      </c>
      <c r="G3742" s="158">
        <v>-7.4931999999999999</v>
      </c>
      <c r="H3742" s="159">
        <v>0</v>
      </c>
      <c r="I3742" s="159">
        <v>0</v>
      </c>
      <c r="J3742" s="158">
        <v>31.91656</v>
      </c>
      <c r="K3742" s="157" t="s">
        <v>408</v>
      </c>
    </row>
    <row r="3743" spans="1:11" s="58" customFormat="1" ht="14.85" customHeight="1" x14ac:dyDescent="0.15">
      <c r="A3743" s="154">
        <v>154257</v>
      </c>
      <c r="B3743" s="155">
        <v>54257</v>
      </c>
      <c r="C3743" s="154">
        <v>110</v>
      </c>
      <c r="D3743" s="156" t="s">
        <v>387</v>
      </c>
      <c r="E3743" s="157" t="s">
        <v>419</v>
      </c>
      <c r="F3743" s="157" t="s">
        <v>414</v>
      </c>
      <c r="G3743" s="158">
        <v>29.812429999999999</v>
      </c>
      <c r="H3743" s="159">
        <v>0</v>
      </c>
      <c r="I3743" s="159">
        <v>0</v>
      </c>
      <c r="J3743" s="158">
        <v>82.827250000000006</v>
      </c>
      <c r="K3743" s="157" t="s">
        <v>411</v>
      </c>
    </row>
    <row r="3744" spans="1:11" s="58" customFormat="1" ht="14.85" customHeight="1" x14ac:dyDescent="0.15">
      <c r="A3744" s="154">
        <v>154257</v>
      </c>
      <c r="B3744" s="155">
        <v>54257</v>
      </c>
      <c r="C3744" s="154">
        <v>110</v>
      </c>
      <c r="D3744" s="156" t="s">
        <v>387</v>
      </c>
      <c r="E3744" s="157" t="s">
        <v>419</v>
      </c>
      <c r="F3744" s="157" t="s">
        <v>414</v>
      </c>
      <c r="G3744" s="158">
        <v>12.84463</v>
      </c>
      <c r="H3744" s="159">
        <v>0</v>
      </c>
      <c r="I3744" s="159">
        <v>0</v>
      </c>
      <c r="J3744" s="158">
        <v>78.415120000000002</v>
      </c>
      <c r="K3744" s="157" t="s">
        <v>408</v>
      </c>
    </row>
    <row r="3745" spans="1:11" s="58" customFormat="1" ht="14.85" customHeight="1" x14ac:dyDescent="0.15">
      <c r="A3745" s="154">
        <v>154266</v>
      </c>
      <c r="B3745" s="155">
        <v>54266</v>
      </c>
      <c r="C3745" s="154">
        <v>110</v>
      </c>
      <c r="D3745" s="156" t="s">
        <v>387</v>
      </c>
      <c r="E3745" s="157" t="s">
        <v>412</v>
      </c>
      <c r="F3745" s="157" t="s">
        <v>407</v>
      </c>
      <c r="G3745" s="158">
        <v>7.9638200000000001</v>
      </c>
      <c r="H3745" s="159">
        <v>-4</v>
      </c>
      <c r="I3745" s="159">
        <v>0</v>
      </c>
      <c r="J3745" s="158">
        <v>9.0641999999999996</v>
      </c>
      <c r="K3745" s="157" t="s">
        <v>411</v>
      </c>
    </row>
    <row r="3746" spans="1:11" s="58" customFormat="1" ht="14.85" customHeight="1" x14ac:dyDescent="0.15">
      <c r="A3746" s="154">
        <v>154266</v>
      </c>
      <c r="B3746" s="155">
        <v>54266</v>
      </c>
      <c r="C3746" s="154">
        <v>110</v>
      </c>
      <c r="D3746" s="156" t="s">
        <v>387</v>
      </c>
      <c r="E3746" s="157" t="s">
        <v>412</v>
      </c>
      <c r="F3746" s="157" t="s">
        <v>407</v>
      </c>
      <c r="G3746" s="158">
        <v>-0.38113999999999998</v>
      </c>
      <c r="H3746" s="159">
        <v>-2</v>
      </c>
      <c r="I3746" s="159">
        <v>0</v>
      </c>
      <c r="J3746" s="158">
        <v>1.1800000000000001E-3</v>
      </c>
      <c r="K3746" s="157" t="s">
        <v>408</v>
      </c>
    </row>
    <row r="3747" spans="1:11" s="58" customFormat="1" ht="14.85" customHeight="1" x14ac:dyDescent="0.15">
      <c r="A3747" s="154">
        <v>154266</v>
      </c>
      <c r="B3747" s="155">
        <v>54266</v>
      </c>
      <c r="C3747" s="154">
        <v>110</v>
      </c>
      <c r="D3747" s="156" t="s">
        <v>387</v>
      </c>
      <c r="E3747" s="157" t="s">
        <v>412</v>
      </c>
      <c r="F3747" s="157" t="s">
        <v>413</v>
      </c>
      <c r="G3747" s="158">
        <v>13.25494</v>
      </c>
      <c r="H3747" s="159">
        <v>4</v>
      </c>
      <c r="I3747" s="159">
        <v>4</v>
      </c>
      <c r="J3747" s="158">
        <v>86.046940000000006</v>
      </c>
      <c r="K3747" s="157" t="s">
        <v>408</v>
      </c>
    </row>
    <row r="3748" spans="1:11" s="58" customFormat="1" ht="14.85" customHeight="1" x14ac:dyDescent="0.15">
      <c r="A3748" s="154">
        <v>154266</v>
      </c>
      <c r="B3748" s="155">
        <v>54266</v>
      </c>
      <c r="C3748" s="154">
        <v>110</v>
      </c>
      <c r="D3748" s="156" t="s">
        <v>387</v>
      </c>
      <c r="E3748" s="157" t="s">
        <v>412</v>
      </c>
      <c r="F3748" s="157" t="s">
        <v>414</v>
      </c>
      <c r="G3748" s="158">
        <v>-8.63063</v>
      </c>
      <c r="H3748" s="159">
        <v>1</v>
      </c>
      <c r="I3748" s="159">
        <v>3</v>
      </c>
      <c r="J3748" s="158">
        <v>24.1645</v>
      </c>
      <c r="K3748" s="157" t="s">
        <v>411</v>
      </c>
    </row>
    <row r="3749" spans="1:11" s="58" customFormat="1" ht="14.85" customHeight="1" x14ac:dyDescent="0.15">
      <c r="A3749" s="154">
        <v>154266</v>
      </c>
      <c r="B3749" s="155">
        <v>54266</v>
      </c>
      <c r="C3749" s="154">
        <v>110</v>
      </c>
      <c r="D3749" s="156" t="s">
        <v>387</v>
      </c>
      <c r="E3749" s="157" t="s">
        <v>412</v>
      </c>
      <c r="F3749" s="157" t="s">
        <v>414</v>
      </c>
      <c r="G3749" s="158">
        <v>-12.50629</v>
      </c>
      <c r="H3749" s="159">
        <v>-6</v>
      </c>
      <c r="I3749" s="159">
        <v>0</v>
      </c>
      <c r="J3749" s="158">
        <v>10.15687</v>
      </c>
      <c r="K3749" s="157" t="s">
        <v>408</v>
      </c>
    </row>
    <row r="3750" spans="1:11" s="58" customFormat="1" ht="14.85" customHeight="1" x14ac:dyDescent="0.15">
      <c r="A3750" s="154">
        <v>154266</v>
      </c>
      <c r="B3750" s="155">
        <v>54266</v>
      </c>
      <c r="C3750" s="154">
        <v>110</v>
      </c>
      <c r="D3750" s="156" t="s">
        <v>387</v>
      </c>
      <c r="E3750" s="157" t="s">
        <v>412</v>
      </c>
      <c r="F3750" s="157" t="s">
        <v>415</v>
      </c>
      <c r="G3750" s="158">
        <v>10.220000000000001</v>
      </c>
      <c r="H3750" s="159">
        <v>0</v>
      </c>
      <c r="I3750" s="159">
        <v>0</v>
      </c>
      <c r="J3750" s="158">
        <v>10.34</v>
      </c>
      <c r="K3750" s="157" t="s">
        <v>411</v>
      </c>
    </row>
    <row r="3751" spans="1:11" s="58" customFormat="1" ht="14.85" customHeight="1" x14ac:dyDescent="0.15">
      <c r="A3751" s="154">
        <v>154266</v>
      </c>
      <c r="B3751" s="155">
        <v>54266</v>
      </c>
      <c r="C3751" s="154">
        <v>110</v>
      </c>
      <c r="D3751" s="156" t="s">
        <v>387</v>
      </c>
      <c r="E3751" s="157" t="s">
        <v>412</v>
      </c>
      <c r="F3751" s="157" t="s">
        <v>415</v>
      </c>
      <c r="G3751" s="158">
        <v>49.86</v>
      </c>
      <c r="H3751" s="159">
        <v>0</v>
      </c>
      <c r="I3751" s="159">
        <v>0</v>
      </c>
      <c r="J3751" s="158">
        <v>49.98</v>
      </c>
      <c r="K3751" s="157" t="s">
        <v>408</v>
      </c>
    </row>
    <row r="3752" spans="1:11" s="58" customFormat="1" ht="14.85" customHeight="1" x14ac:dyDescent="0.15">
      <c r="A3752" s="154">
        <v>154266</v>
      </c>
      <c r="B3752" s="155">
        <v>54266</v>
      </c>
      <c r="C3752" s="154">
        <v>110</v>
      </c>
      <c r="D3752" s="156" t="s">
        <v>387</v>
      </c>
      <c r="E3752" s="157" t="s">
        <v>412</v>
      </c>
      <c r="F3752" s="157" t="s">
        <v>416</v>
      </c>
      <c r="G3752" s="158">
        <v>31.460470000000001</v>
      </c>
      <c r="H3752" s="159">
        <v>1</v>
      </c>
      <c r="I3752" s="159">
        <v>1</v>
      </c>
      <c r="J3752" s="158">
        <v>31.460470000000001</v>
      </c>
      <c r="K3752" s="157" t="s">
        <v>411</v>
      </c>
    </row>
    <row r="3753" spans="1:11" s="58" customFormat="1" ht="14.85" customHeight="1" x14ac:dyDescent="0.15">
      <c r="A3753" s="154">
        <v>154266</v>
      </c>
      <c r="B3753" s="155">
        <v>54266</v>
      </c>
      <c r="C3753" s="154">
        <v>110</v>
      </c>
      <c r="D3753" s="156" t="s">
        <v>387</v>
      </c>
      <c r="E3753" s="157" t="s">
        <v>412</v>
      </c>
      <c r="F3753" s="157" t="s">
        <v>416</v>
      </c>
      <c r="G3753" s="158">
        <v>3.71</v>
      </c>
      <c r="H3753" s="159">
        <v>0</v>
      </c>
      <c r="I3753" s="159">
        <v>0</v>
      </c>
      <c r="J3753" s="158">
        <v>3.71</v>
      </c>
      <c r="K3753" s="157" t="s">
        <v>408</v>
      </c>
    </row>
    <row r="3754" spans="1:11" s="58" customFormat="1" ht="14.85" customHeight="1" x14ac:dyDescent="0.15">
      <c r="A3754" s="154">
        <v>154266</v>
      </c>
      <c r="B3754" s="155">
        <v>54266</v>
      </c>
      <c r="C3754" s="154">
        <v>110</v>
      </c>
      <c r="D3754" s="156" t="s">
        <v>387</v>
      </c>
      <c r="E3754" s="157" t="s">
        <v>417</v>
      </c>
      <c r="F3754" s="157" t="s">
        <v>418</v>
      </c>
      <c r="G3754" s="158">
        <v>4.8</v>
      </c>
      <c r="H3754" s="159">
        <v>0</v>
      </c>
      <c r="I3754" s="159">
        <v>0</v>
      </c>
      <c r="J3754" s="158">
        <v>4.8</v>
      </c>
      <c r="K3754" s="157" t="s">
        <v>411</v>
      </c>
    </row>
    <row r="3755" spans="1:11" s="58" customFormat="1" ht="14.85" customHeight="1" x14ac:dyDescent="0.15">
      <c r="A3755" s="154">
        <v>154266</v>
      </c>
      <c r="B3755" s="155">
        <v>54266</v>
      </c>
      <c r="C3755" s="154">
        <v>110</v>
      </c>
      <c r="D3755" s="156" t="s">
        <v>387</v>
      </c>
      <c r="E3755" s="157" t="s">
        <v>417</v>
      </c>
      <c r="F3755" s="157" t="s">
        <v>418</v>
      </c>
      <c r="G3755" s="158">
        <v>-20.226749999999999</v>
      </c>
      <c r="H3755" s="159">
        <v>0</v>
      </c>
      <c r="I3755" s="159">
        <v>1</v>
      </c>
      <c r="J3755" s="158">
        <v>80.855000000000004</v>
      </c>
      <c r="K3755" s="157" t="s">
        <v>408</v>
      </c>
    </row>
    <row r="3756" spans="1:11" s="58" customFormat="1" ht="14.85" customHeight="1" x14ac:dyDescent="0.15">
      <c r="A3756" s="154">
        <v>154266</v>
      </c>
      <c r="B3756" s="155">
        <v>54266</v>
      </c>
      <c r="C3756" s="154">
        <v>110</v>
      </c>
      <c r="D3756" s="156" t="s">
        <v>387</v>
      </c>
      <c r="E3756" s="157" t="s">
        <v>417</v>
      </c>
      <c r="F3756" s="157" t="s">
        <v>407</v>
      </c>
      <c r="G3756" s="158">
        <v>0.24593000000000001</v>
      </c>
      <c r="H3756" s="159">
        <v>0</v>
      </c>
      <c r="I3756" s="159">
        <v>0</v>
      </c>
      <c r="J3756" s="158">
        <v>10.46593</v>
      </c>
      <c r="K3756" s="157" t="s">
        <v>411</v>
      </c>
    </row>
    <row r="3757" spans="1:11" s="58" customFormat="1" ht="14.85" customHeight="1" x14ac:dyDescent="0.15">
      <c r="A3757" s="154">
        <v>154266</v>
      </c>
      <c r="B3757" s="155">
        <v>54266</v>
      </c>
      <c r="C3757" s="154">
        <v>110</v>
      </c>
      <c r="D3757" s="156" t="s">
        <v>387</v>
      </c>
      <c r="E3757" s="157" t="s">
        <v>417</v>
      </c>
      <c r="F3757" s="157" t="s">
        <v>407</v>
      </c>
      <c r="G3757" s="158">
        <v>-1.2223599999999999</v>
      </c>
      <c r="H3757" s="159">
        <v>0</v>
      </c>
      <c r="I3757" s="159">
        <v>0</v>
      </c>
      <c r="J3757" s="158">
        <v>49.806620000000002</v>
      </c>
      <c r="K3757" s="157" t="s">
        <v>408</v>
      </c>
    </row>
    <row r="3758" spans="1:11" s="58" customFormat="1" ht="14.85" customHeight="1" x14ac:dyDescent="0.15">
      <c r="A3758" s="154">
        <v>154266</v>
      </c>
      <c r="B3758" s="155">
        <v>54266</v>
      </c>
      <c r="C3758" s="154">
        <v>110</v>
      </c>
      <c r="D3758" s="156" t="s">
        <v>387</v>
      </c>
      <c r="E3758" s="157" t="s">
        <v>419</v>
      </c>
      <c r="F3758" s="157" t="s">
        <v>414</v>
      </c>
      <c r="G3758" s="158">
        <v>63.962490000000003</v>
      </c>
      <c r="H3758" s="159">
        <v>-1</v>
      </c>
      <c r="I3758" s="159">
        <v>1</v>
      </c>
      <c r="J3758" s="158">
        <v>172.5274</v>
      </c>
      <c r="K3758" s="157" t="s">
        <v>411</v>
      </c>
    </row>
    <row r="3759" spans="1:11" s="58" customFormat="1" ht="14.85" customHeight="1" x14ac:dyDescent="0.15">
      <c r="A3759" s="154">
        <v>154266</v>
      </c>
      <c r="B3759" s="155">
        <v>54266</v>
      </c>
      <c r="C3759" s="154">
        <v>110</v>
      </c>
      <c r="D3759" s="156" t="s">
        <v>387</v>
      </c>
      <c r="E3759" s="157" t="s">
        <v>419</v>
      </c>
      <c r="F3759" s="157" t="s">
        <v>414</v>
      </c>
      <c r="G3759" s="158">
        <v>-39.409320000000001</v>
      </c>
      <c r="H3759" s="159">
        <v>-1</v>
      </c>
      <c r="I3759" s="159">
        <v>0</v>
      </c>
      <c r="J3759" s="158">
        <v>80.849930000000001</v>
      </c>
      <c r="K3759" s="157" t="s">
        <v>408</v>
      </c>
    </row>
    <row r="3760" spans="1:11" s="58" customFormat="1" ht="14.85" customHeight="1" x14ac:dyDescent="0.15">
      <c r="A3760" s="154">
        <v>154296</v>
      </c>
      <c r="B3760" s="155">
        <v>54296</v>
      </c>
      <c r="C3760" s="154">
        <v>110</v>
      </c>
      <c r="D3760" s="156" t="s">
        <v>387</v>
      </c>
      <c r="E3760" s="157" t="s">
        <v>412</v>
      </c>
      <c r="F3760" s="157" t="s">
        <v>407</v>
      </c>
      <c r="G3760" s="158">
        <v>-55.206499999999998</v>
      </c>
      <c r="H3760" s="159">
        <v>-2</v>
      </c>
      <c r="I3760" s="159">
        <v>0</v>
      </c>
      <c r="J3760" s="158">
        <v>0.10321</v>
      </c>
      <c r="K3760" s="157" t="s">
        <v>411</v>
      </c>
    </row>
    <row r="3761" spans="1:11" s="58" customFormat="1" ht="14.85" customHeight="1" x14ac:dyDescent="0.15">
      <c r="A3761" s="154">
        <v>154296</v>
      </c>
      <c r="B3761" s="155">
        <v>54296</v>
      </c>
      <c r="C3761" s="154">
        <v>110</v>
      </c>
      <c r="D3761" s="156" t="s">
        <v>387</v>
      </c>
      <c r="E3761" s="157" t="s">
        <v>412</v>
      </c>
      <c r="F3761" s="157" t="s">
        <v>407</v>
      </c>
      <c r="G3761" s="158">
        <v>-32.371789999999997</v>
      </c>
      <c r="H3761" s="159">
        <v>-4</v>
      </c>
      <c r="I3761" s="159">
        <v>1</v>
      </c>
      <c r="J3761" s="158">
        <v>0.15959999999999999</v>
      </c>
      <c r="K3761" s="157" t="s">
        <v>408</v>
      </c>
    </row>
    <row r="3762" spans="1:11" s="58" customFormat="1" ht="14.85" customHeight="1" x14ac:dyDescent="0.15">
      <c r="A3762" s="154">
        <v>154296</v>
      </c>
      <c r="B3762" s="155">
        <v>54296</v>
      </c>
      <c r="C3762" s="154">
        <v>110</v>
      </c>
      <c r="D3762" s="156" t="s">
        <v>387</v>
      </c>
      <c r="E3762" s="157" t="s">
        <v>412</v>
      </c>
      <c r="F3762" s="157" t="s">
        <v>413</v>
      </c>
      <c r="G3762" s="158">
        <v>66.430719999999994</v>
      </c>
      <c r="H3762" s="159">
        <v>2</v>
      </c>
      <c r="I3762" s="159">
        <v>3</v>
      </c>
      <c r="J3762" s="158">
        <v>115.85502</v>
      </c>
      <c r="K3762" s="157" t="s">
        <v>408</v>
      </c>
    </row>
    <row r="3763" spans="1:11" s="58" customFormat="1" ht="14.85" customHeight="1" x14ac:dyDescent="0.15">
      <c r="A3763" s="154">
        <v>154296</v>
      </c>
      <c r="B3763" s="155">
        <v>54296</v>
      </c>
      <c r="C3763" s="154">
        <v>110</v>
      </c>
      <c r="D3763" s="156" t="s">
        <v>387</v>
      </c>
      <c r="E3763" s="157" t="s">
        <v>412</v>
      </c>
      <c r="F3763" s="157" t="s">
        <v>414</v>
      </c>
      <c r="G3763" s="158">
        <v>-9.6907999999999994</v>
      </c>
      <c r="H3763" s="159">
        <v>-1</v>
      </c>
      <c r="I3763" s="159">
        <v>0</v>
      </c>
      <c r="J3763" s="158">
        <v>32.950629999999997</v>
      </c>
      <c r="K3763" s="157" t="s">
        <v>411</v>
      </c>
    </row>
    <row r="3764" spans="1:11" s="58" customFormat="1" ht="14.85" customHeight="1" x14ac:dyDescent="0.15">
      <c r="A3764" s="154">
        <v>154296</v>
      </c>
      <c r="B3764" s="155">
        <v>54296</v>
      </c>
      <c r="C3764" s="154">
        <v>110</v>
      </c>
      <c r="D3764" s="156" t="s">
        <v>387</v>
      </c>
      <c r="E3764" s="157" t="s">
        <v>412</v>
      </c>
      <c r="F3764" s="157" t="s">
        <v>414</v>
      </c>
      <c r="G3764" s="158">
        <v>-137.98903000000001</v>
      </c>
      <c r="H3764" s="159">
        <v>-2</v>
      </c>
      <c r="I3764" s="159">
        <v>1</v>
      </c>
      <c r="J3764" s="158">
        <v>69.478350000000006</v>
      </c>
      <c r="K3764" s="157" t="s">
        <v>408</v>
      </c>
    </row>
    <row r="3765" spans="1:11" s="58" customFormat="1" ht="14.85" customHeight="1" x14ac:dyDescent="0.15">
      <c r="A3765" s="154">
        <v>154296</v>
      </c>
      <c r="B3765" s="155">
        <v>54296</v>
      </c>
      <c r="C3765" s="154">
        <v>110</v>
      </c>
      <c r="D3765" s="156" t="s">
        <v>387</v>
      </c>
      <c r="E3765" s="157" t="s">
        <v>412</v>
      </c>
      <c r="F3765" s="157" t="s">
        <v>415</v>
      </c>
      <c r="G3765" s="158">
        <v>-0.52</v>
      </c>
      <c r="H3765" s="159">
        <v>0</v>
      </c>
      <c r="I3765" s="159">
        <v>0</v>
      </c>
      <c r="J3765" s="158">
        <v>0.5</v>
      </c>
      <c r="K3765" s="157" t="s">
        <v>411</v>
      </c>
    </row>
    <row r="3766" spans="1:11" s="58" customFormat="1" ht="14.85" customHeight="1" x14ac:dyDescent="0.15">
      <c r="A3766" s="154">
        <v>154296</v>
      </c>
      <c r="B3766" s="155">
        <v>54296</v>
      </c>
      <c r="C3766" s="154">
        <v>110</v>
      </c>
      <c r="D3766" s="156" t="s">
        <v>387</v>
      </c>
      <c r="E3766" s="157" t="s">
        <v>412</v>
      </c>
      <c r="F3766" s="157" t="s">
        <v>415</v>
      </c>
      <c r="G3766" s="158">
        <v>1.1200000000000001</v>
      </c>
      <c r="H3766" s="159">
        <v>0</v>
      </c>
      <c r="I3766" s="159">
        <v>0</v>
      </c>
      <c r="J3766" s="158">
        <v>1.2</v>
      </c>
      <c r="K3766" s="157" t="s">
        <v>408</v>
      </c>
    </row>
    <row r="3767" spans="1:11" s="58" customFormat="1" ht="14.85" customHeight="1" x14ac:dyDescent="0.15">
      <c r="A3767" s="154">
        <v>154296</v>
      </c>
      <c r="B3767" s="155">
        <v>54296</v>
      </c>
      <c r="C3767" s="154">
        <v>110</v>
      </c>
      <c r="D3767" s="156" t="s">
        <v>387</v>
      </c>
      <c r="E3767" s="157" t="s">
        <v>412</v>
      </c>
      <c r="F3767" s="157" t="s">
        <v>416</v>
      </c>
      <c r="G3767" s="158">
        <v>7.0793999999999997</v>
      </c>
      <c r="H3767" s="159">
        <v>-1</v>
      </c>
      <c r="I3767" s="159">
        <v>0</v>
      </c>
      <c r="J3767" s="158">
        <v>13.43638</v>
      </c>
      <c r="K3767" s="157" t="s">
        <v>411</v>
      </c>
    </row>
    <row r="3768" spans="1:11" s="58" customFormat="1" ht="14.85" customHeight="1" x14ac:dyDescent="0.15">
      <c r="A3768" s="154">
        <v>154296</v>
      </c>
      <c r="B3768" s="155">
        <v>54296</v>
      </c>
      <c r="C3768" s="154">
        <v>110</v>
      </c>
      <c r="D3768" s="156" t="s">
        <v>387</v>
      </c>
      <c r="E3768" s="157" t="s">
        <v>412</v>
      </c>
      <c r="F3768" s="157" t="s">
        <v>416</v>
      </c>
      <c r="G3768" s="158">
        <v>-33.033859999999997</v>
      </c>
      <c r="H3768" s="159">
        <v>-2</v>
      </c>
      <c r="I3768" s="159">
        <v>0</v>
      </c>
      <c r="J3768" s="158">
        <v>10.5084</v>
      </c>
      <c r="K3768" s="157" t="s">
        <v>408</v>
      </c>
    </row>
    <row r="3769" spans="1:11" s="58" customFormat="1" ht="14.85" customHeight="1" x14ac:dyDescent="0.15">
      <c r="A3769" s="154">
        <v>154296</v>
      </c>
      <c r="B3769" s="155">
        <v>54296</v>
      </c>
      <c r="C3769" s="154">
        <v>110</v>
      </c>
      <c r="D3769" s="156" t="s">
        <v>387</v>
      </c>
      <c r="E3769" s="157" t="s">
        <v>417</v>
      </c>
      <c r="F3769" s="157" t="s">
        <v>418</v>
      </c>
      <c r="G3769" s="158">
        <v>46.628770000000003</v>
      </c>
      <c r="H3769" s="159">
        <v>0</v>
      </c>
      <c r="I3769" s="159">
        <v>1</v>
      </c>
      <c r="J3769" s="158">
        <v>64.345619999999997</v>
      </c>
      <c r="K3769" s="157" t="s">
        <v>411</v>
      </c>
    </row>
    <row r="3770" spans="1:11" s="58" customFormat="1" ht="14.85" customHeight="1" x14ac:dyDescent="0.15">
      <c r="A3770" s="154">
        <v>154296</v>
      </c>
      <c r="B3770" s="155">
        <v>54296</v>
      </c>
      <c r="C3770" s="154">
        <v>110</v>
      </c>
      <c r="D3770" s="156" t="s">
        <v>387</v>
      </c>
      <c r="E3770" s="157" t="s">
        <v>417</v>
      </c>
      <c r="F3770" s="157" t="s">
        <v>418</v>
      </c>
      <c r="G3770" s="158">
        <v>41.225079999999998</v>
      </c>
      <c r="H3770" s="159">
        <v>0</v>
      </c>
      <c r="I3770" s="159">
        <v>0</v>
      </c>
      <c r="J3770" s="158">
        <v>41.225079999999998</v>
      </c>
      <c r="K3770" s="157" t="s">
        <v>408</v>
      </c>
    </row>
    <row r="3771" spans="1:11" s="58" customFormat="1" ht="14.85" customHeight="1" x14ac:dyDescent="0.15">
      <c r="A3771" s="154">
        <v>154296</v>
      </c>
      <c r="B3771" s="155">
        <v>54296</v>
      </c>
      <c r="C3771" s="154">
        <v>110</v>
      </c>
      <c r="D3771" s="156" t="s">
        <v>387</v>
      </c>
      <c r="E3771" s="157" t="s">
        <v>417</v>
      </c>
      <c r="F3771" s="157" t="s">
        <v>407</v>
      </c>
      <c r="G3771" s="158">
        <v>-9.5863800000000108</v>
      </c>
      <c r="H3771" s="159">
        <v>-2</v>
      </c>
      <c r="I3771" s="159">
        <v>0</v>
      </c>
      <c r="J3771" s="158">
        <v>142.67452</v>
      </c>
      <c r="K3771" s="157" t="s">
        <v>411</v>
      </c>
    </row>
    <row r="3772" spans="1:11" s="58" customFormat="1" ht="14.85" customHeight="1" x14ac:dyDescent="0.15">
      <c r="A3772" s="154">
        <v>154296</v>
      </c>
      <c r="B3772" s="155">
        <v>54296</v>
      </c>
      <c r="C3772" s="154">
        <v>110</v>
      </c>
      <c r="D3772" s="156" t="s">
        <v>387</v>
      </c>
      <c r="E3772" s="157" t="s">
        <v>417</v>
      </c>
      <c r="F3772" s="157" t="s">
        <v>407</v>
      </c>
      <c r="G3772" s="158">
        <v>-0.47482999999999997</v>
      </c>
      <c r="H3772" s="159">
        <v>-1</v>
      </c>
      <c r="I3772" s="159">
        <v>0</v>
      </c>
      <c r="J3772" s="158">
        <v>0.97450000000000003</v>
      </c>
      <c r="K3772" s="157" t="s">
        <v>408</v>
      </c>
    </row>
    <row r="3773" spans="1:11" s="58" customFormat="1" ht="14.85" customHeight="1" x14ac:dyDescent="0.15">
      <c r="A3773" s="154">
        <v>154296</v>
      </c>
      <c r="B3773" s="155">
        <v>54296</v>
      </c>
      <c r="C3773" s="154">
        <v>110</v>
      </c>
      <c r="D3773" s="156" t="s">
        <v>387</v>
      </c>
      <c r="E3773" s="157" t="s">
        <v>419</v>
      </c>
      <c r="F3773" s="157" t="s">
        <v>414</v>
      </c>
      <c r="G3773" s="158">
        <v>-2.5134799999999999</v>
      </c>
      <c r="H3773" s="159">
        <v>0</v>
      </c>
      <c r="I3773" s="159">
        <v>2</v>
      </c>
      <c r="J3773" s="158">
        <v>77.539550000000006</v>
      </c>
      <c r="K3773" s="157" t="s">
        <v>411</v>
      </c>
    </row>
    <row r="3774" spans="1:11" s="58" customFormat="1" ht="14.85" customHeight="1" x14ac:dyDescent="0.15">
      <c r="A3774" s="154">
        <v>154296</v>
      </c>
      <c r="B3774" s="155">
        <v>54296</v>
      </c>
      <c r="C3774" s="154">
        <v>110</v>
      </c>
      <c r="D3774" s="156" t="s">
        <v>387</v>
      </c>
      <c r="E3774" s="157" t="s">
        <v>419</v>
      </c>
      <c r="F3774" s="157" t="s">
        <v>414</v>
      </c>
      <c r="G3774" s="158">
        <v>19.72973</v>
      </c>
      <c r="H3774" s="159">
        <v>-1</v>
      </c>
      <c r="I3774" s="159">
        <v>0</v>
      </c>
      <c r="J3774" s="158">
        <v>146.58998</v>
      </c>
      <c r="K3774" s="157" t="s">
        <v>408</v>
      </c>
    </row>
    <row r="3775" spans="1:11" s="58" customFormat="1" ht="14.85" customHeight="1" x14ac:dyDescent="0.15">
      <c r="A3775" s="154">
        <v>154321</v>
      </c>
      <c r="B3775" s="155">
        <v>54321</v>
      </c>
      <c r="C3775" s="154">
        <v>110</v>
      </c>
      <c r="D3775" s="156" t="s">
        <v>387</v>
      </c>
      <c r="E3775" s="157" t="s">
        <v>412</v>
      </c>
      <c r="F3775" s="157" t="s">
        <v>407</v>
      </c>
      <c r="G3775" s="158">
        <v>-0.91359999999999997</v>
      </c>
      <c r="H3775" s="159">
        <v>-2</v>
      </c>
      <c r="I3775" s="159">
        <v>0</v>
      </c>
      <c r="J3775" s="158">
        <v>5.8220000000000001E-2</v>
      </c>
      <c r="K3775" s="157" t="s">
        <v>411</v>
      </c>
    </row>
    <row r="3776" spans="1:11" s="58" customFormat="1" ht="14.85" customHeight="1" x14ac:dyDescent="0.15">
      <c r="A3776" s="154">
        <v>154321</v>
      </c>
      <c r="B3776" s="155">
        <v>54321</v>
      </c>
      <c r="C3776" s="154">
        <v>110</v>
      </c>
      <c r="D3776" s="156" t="s">
        <v>387</v>
      </c>
      <c r="E3776" s="157" t="s">
        <v>412</v>
      </c>
      <c r="F3776" s="157" t="s">
        <v>407</v>
      </c>
      <c r="G3776" s="158">
        <v>-13.22738</v>
      </c>
      <c r="H3776" s="159">
        <v>1</v>
      </c>
      <c r="I3776" s="159">
        <v>1</v>
      </c>
      <c r="J3776" s="158">
        <v>21.505240000000001</v>
      </c>
      <c r="K3776" s="157" t="s">
        <v>408</v>
      </c>
    </row>
    <row r="3777" spans="1:11" s="58" customFormat="1" ht="14.85" customHeight="1" x14ac:dyDescent="0.15">
      <c r="A3777" s="154">
        <v>154321</v>
      </c>
      <c r="B3777" s="155">
        <v>54321</v>
      </c>
      <c r="C3777" s="154">
        <v>110</v>
      </c>
      <c r="D3777" s="156" t="s">
        <v>387</v>
      </c>
      <c r="E3777" s="157" t="s">
        <v>412</v>
      </c>
      <c r="F3777" s="157" t="s">
        <v>413</v>
      </c>
      <c r="G3777" s="158">
        <v>35.322789999999998</v>
      </c>
      <c r="H3777" s="159">
        <v>1</v>
      </c>
      <c r="I3777" s="159">
        <v>1</v>
      </c>
      <c r="J3777" s="158">
        <v>270.29444999999998</v>
      </c>
      <c r="K3777" s="157" t="s">
        <v>408</v>
      </c>
    </row>
    <row r="3778" spans="1:11" s="58" customFormat="1" ht="14.85" customHeight="1" x14ac:dyDescent="0.15">
      <c r="A3778" s="154">
        <v>154321</v>
      </c>
      <c r="B3778" s="155">
        <v>54321</v>
      </c>
      <c r="C3778" s="154">
        <v>110</v>
      </c>
      <c r="D3778" s="156" t="s">
        <v>387</v>
      </c>
      <c r="E3778" s="157" t="s">
        <v>412</v>
      </c>
      <c r="F3778" s="157" t="s">
        <v>414</v>
      </c>
      <c r="G3778" s="158">
        <v>76.26182</v>
      </c>
      <c r="H3778" s="159">
        <v>-5</v>
      </c>
      <c r="I3778" s="159">
        <v>2</v>
      </c>
      <c r="J3778" s="158">
        <v>171.45493999999999</v>
      </c>
      <c r="K3778" s="157" t="s">
        <v>411</v>
      </c>
    </row>
    <row r="3779" spans="1:11" s="58" customFormat="1" ht="14.85" customHeight="1" x14ac:dyDescent="0.15">
      <c r="A3779" s="154">
        <v>154321</v>
      </c>
      <c r="B3779" s="155">
        <v>54321</v>
      </c>
      <c r="C3779" s="154">
        <v>110</v>
      </c>
      <c r="D3779" s="156" t="s">
        <v>387</v>
      </c>
      <c r="E3779" s="157" t="s">
        <v>412</v>
      </c>
      <c r="F3779" s="157" t="s">
        <v>414</v>
      </c>
      <c r="G3779" s="158">
        <v>-26.930520000000001</v>
      </c>
      <c r="H3779" s="159">
        <v>0</v>
      </c>
      <c r="I3779" s="159">
        <v>1</v>
      </c>
      <c r="J3779" s="158">
        <v>222.04821000000001</v>
      </c>
      <c r="K3779" s="157" t="s">
        <v>408</v>
      </c>
    </row>
    <row r="3780" spans="1:11" s="58" customFormat="1" ht="14.85" customHeight="1" x14ac:dyDescent="0.15">
      <c r="A3780" s="154">
        <v>154321</v>
      </c>
      <c r="B3780" s="155">
        <v>54321</v>
      </c>
      <c r="C3780" s="154">
        <v>110</v>
      </c>
      <c r="D3780" s="156" t="s">
        <v>387</v>
      </c>
      <c r="E3780" s="157" t="s">
        <v>412</v>
      </c>
      <c r="F3780" s="157" t="s">
        <v>415</v>
      </c>
      <c r="G3780" s="158">
        <v>0.26</v>
      </c>
      <c r="H3780" s="159">
        <v>0</v>
      </c>
      <c r="I3780" s="159">
        <v>0</v>
      </c>
      <c r="J3780" s="158">
        <v>0.26</v>
      </c>
      <c r="K3780" s="157" t="s">
        <v>411</v>
      </c>
    </row>
    <row r="3781" spans="1:11" s="58" customFormat="1" ht="14.85" customHeight="1" x14ac:dyDescent="0.15">
      <c r="A3781" s="154">
        <v>154321</v>
      </c>
      <c r="B3781" s="155">
        <v>54321</v>
      </c>
      <c r="C3781" s="154">
        <v>110</v>
      </c>
      <c r="D3781" s="156" t="s">
        <v>387</v>
      </c>
      <c r="E3781" s="157" t="s">
        <v>412</v>
      </c>
      <c r="F3781" s="157" t="s">
        <v>415</v>
      </c>
      <c r="G3781" s="158">
        <v>41.46</v>
      </c>
      <c r="H3781" s="159">
        <v>0</v>
      </c>
      <c r="I3781" s="159">
        <v>0</v>
      </c>
      <c r="J3781" s="158">
        <v>41.46</v>
      </c>
      <c r="K3781" s="157" t="s">
        <v>408</v>
      </c>
    </row>
    <row r="3782" spans="1:11" s="58" customFormat="1" ht="14.85" customHeight="1" x14ac:dyDescent="0.15">
      <c r="A3782" s="154">
        <v>154321</v>
      </c>
      <c r="B3782" s="155">
        <v>54321</v>
      </c>
      <c r="C3782" s="154">
        <v>110</v>
      </c>
      <c r="D3782" s="156" t="s">
        <v>387</v>
      </c>
      <c r="E3782" s="157" t="s">
        <v>412</v>
      </c>
      <c r="F3782" s="157" t="s">
        <v>416</v>
      </c>
      <c r="G3782" s="158">
        <v>7.0628900000000003</v>
      </c>
      <c r="H3782" s="159">
        <v>-1</v>
      </c>
      <c r="I3782" s="159">
        <v>0</v>
      </c>
      <c r="J3782" s="158">
        <v>8.0909399999999998</v>
      </c>
      <c r="K3782" s="157" t="s">
        <v>411</v>
      </c>
    </row>
    <row r="3783" spans="1:11" s="58" customFormat="1" ht="14.85" customHeight="1" x14ac:dyDescent="0.15">
      <c r="A3783" s="154">
        <v>154321</v>
      </c>
      <c r="B3783" s="155">
        <v>54321</v>
      </c>
      <c r="C3783" s="154">
        <v>110</v>
      </c>
      <c r="D3783" s="156" t="s">
        <v>387</v>
      </c>
      <c r="E3783" s="157" t="s">
        <v>412</v>
      </c>
      <c r="F3783" s="157" t="s">
        <v>416</v>
      </c>
      <c r="G3783" s="158">
        <v>20.504999999999999</v>
      </c>
      <c r="H3783" s="159">
        <v>0</v>
      </c>
      <c r="I3783" s="159">
        <v>0</v>
      </c>
      <c r="J3783" s="158">
        <v>20.504999999999999</v>
      </c>
      <c r="K3783" s="157" t="s">
        <v>408</v>
      </c>
    </row>
    <row r="3784" spans="1:11" s="58" customFormat="1" ht="14.85" customHeight="1" x14ac:dyDescent="0.15">
      <c r="A3784" s="154">
        <v>154321</v>
      </c>
      <c r="B3784" s="155">
        <v>54321</v>
      </c>
      <c r="C3784" s="154">
        <v>110</v>
      </c>
      <c r="D3784" s="156" t="s">
        <v>387</v>
      </c>
      <c r="E3784" s="157" t="s">
        <v>417</v>
      </c>
      <c r="F3784" s="157" t="s">
        <v>418</v>
      </c>
      <c r="G3784" s="158">
        <v>56.70243</v>
      </c>
      <c r="H3784" s="159">
        <v>1</v>
      </c>
      <c r="I3784" s="159">
        <v>1</v>
      </c>
      <c r="J3784" s="158">
        <v>56.70243</v>
      </c>
      <c r="K3784" s="157" t="s">
        <v>411</v>
      </c>
    </row>
    <row r="3785" spans="1:11" s="58" customFormat="1" ht="14.85" customHeight="1" x14ac:dyDescent="0.15">
      <c r="A3785" s="154">
        <v>154321</v>
      </c>
      <c r="B3785" s="155">
        <v>54321</v>
      </c>
      <c r="C3785" s="154">
        <v>110</v>
      </c>
      <c r="D3785" s="156" t="s">
        <v>387</v>
      </c>
      <c r="E3785" s="157" t="s">
        <v>417</v>
      </c>
      <c r="F3785" s="157" t="s">
        <v>418</v>
      </c>
      <c r="G3785" s="158">
        <v>55.555</v>
      </c>
      <c r="H3785" s="159">
        <v>1</v>
      </c>
      <c r="I3785" s="159">
        <v>1</v>
      </c>
      <c r="J3785" s="158">
        <v>55.555</v>
      </c>
      <c r="K3785" s="157" t="s">
        <v>408</v>
      </c>
    </row>
    <row r="3786" spans="1:11" s="58" customFormat="1" ht="14.85" customHeight="1" x14ac:dyDescent="0.15">
      <c r="A3786" s="154">
        <v>154321</v>
      </c>
      <c r="B3786" s="155">
        <v>54321</v>
      </c>
      <c r="C3786" s="154">
        <v>110</v>
      </c>
      <c r="D3786" s="156" t="s">
        <v>387</v>
      </c>
      <c r="E3786" s="157" t="s">
        <v>417</v>
      </c>
      <c r="F3786" s="157" t="s">
        <v>407</v>
      </c>
      <c r="G3786" s="158">
        <v>0.40205999999999997</v>
      </c>
      <c r="H3786" s="159">
        <v>-1</v>
      </c>
      <c r="I3786" s="159">
        <v>0</v>
      </c>
      <c r="J3786" s="158">
        <v>0.66818999999999995</v>
      </c>
      <c r="K3786" s="157" t="s">
        <v>411</v>
      </c>
    </row>
    <row r="3787" spans="1:11" s="58" customFormat="1" ht="14.85" customHeight="1" x14ac:dyDescent="0.15">
      <c r="A3787" s="154">
        <v>154321</v>
      </c>
      <c r="B3787" s="155">
        <v>54321</v>
      </c>
      <c r="C3787" s="154">
        <v>110</v>
      </c>
      <c r="D3787" s="156" t="s">
        <v>387</v>
      </c>
      <c r="E3787" s="157" t="s">
        <v>417</v>
      </c>
      <c r="F3787" s="157" t="s">
        <v>407</v>
      </c>
      <c r="G3787" s="158">
        <v>2.6066799999999999</v>
      </c>
      <c r="H3787" s="159">
        <v>-1</v>
      </c>
      <c r="I3787" s="159">
        <v>0</v>
      </c>
      <c r="J3787" s="158">
        <v>45.877420000000001</v>
      </c>
      <c r="K3787" s="157" t="s">
        <v>408</v>
      </c>
    </row>
    <row r="3788" spans="1:11" s="58" customFormat="1" ht="14.85" customHeight="1" x14ac:dyDescent="0.15">
      <c r="A3788" s="154">
        <v>154321</v>
      </c>
      <c r="B3788" s="155">
        <v>54321</v>
      </c>
      <c r="C3788" s="154">
        <v>110</v>
      </c>
      <c r="D3788" s="156" t="s">
        <v>387</v>
      </c>
      <c r="E3788" s="157" t="s">
        <v>419</v>
      </c>
      <c r="F3788" s="157" t="s">
        <v>414</v>
      </c>
      <c r="G3788" s="158">
        <v>-3.38218</v>
      </c>
      <c r="H3788" s="159">
        <v>-4</v>
      </c>
      <c r="I3788" s="159">
        <v>1</v>
      </c>
      <c r="J3788" s="158">
        <v>139.57731000000001</v>
      </c>
      <c r="K3788" s="157" t="s">
        <v>411</v>
      </c>
    </row>
    <row r="3789" spans="1:11" s="58" customFormat="1" ht="14.85" customHeight="1" x14ac:dyDescent="0.15">
      <c r="A3789" s="154">
        <v>154321</v>
      </c>
      <c r="B3789" s="155">
        <v>54321</v>
      </c>
      <c r="C3789" s="154">
        <v>110</v>
      </c>
      <c r="D3789" s="156" t="s">
        <v>387</v>
      </c>
      <c r="E3789" s="157" t="s">
        <v>419</v>
      </c>
      <c r="F3789" s="157" t="s">
        <v>414</v>
      </c>
      <c r="G3789" s="158">
        <v>37.757219999999997</v>
      </c>
      <c r="H3789" s="159">
        <v>1</v>
      </c>
      <c r="I3789" s="159">
        <v>1</v>
      </c>
      <c r="J3789" s="158">
        <v>116.88991</v>
      </c>
      <c r="K3789" s="157" t="s">
        <v>408</v>
      </c>
    </row>
    <row r="3790" spans="1:11" s="58" customFormat="1" ht="14.85" customHeight="1" x14ac:dyDescent="0.15">
      <c r="A3790" s="154">
        <v>154356</v>
      </c>
      <c r="B3790" s="155">
        <v>54356</v>
      </c>
      <c r="C3790" s="154">
        <v>110</v>
      </c>
      <c r="D3790" s="156" t="s">
        <v>387</v>
      </c>
      <c r="E3790" s="157" t="s">
        <v>412</v>
      </c>
      <c r="F3790" s="157" t="s">
        <v>407</v>
      </c>
      <c r="G3790" s="158">
        <v>-10.60548</v>
      </c>
      <c r="H3790" s="159">
        <v>-6</v>
      </c>
      <c r="I3790" s="159">
        <v>0</v>
      </c>
      <c r="J3790" s="158">
        <v>6.0389999999999999E-2</v>
      </c>
      <c r="K3790" s="157" t="s">
        <v>411</v>
      </c>
    </row>
    <row r="3791" spans="1:11" s="58" customFormat="1" ht="14.85" customHeight="1" x14ac:dyDescent="0.15">
      <c r="A3791" s="154">
        <v>154356</v>
      </c>
      <c r="B3791" s="155">
        <v>54356</v>
      </c>
      <c r="C3791" s="154">
        <v>110</v>
      </c>
      <c r="D3791" s="156" t="s">
        <v>387</v>
      </c>
      <c r="E3791" s="157" t="s">
        <v>412</v>
      </c>
      <c r="F3791" s="157" t="s">
        <v>407</v>
      </c>
      <c r="G3791" s="158">
        <v>-13.78914</v>
      </c>
      <c r="H3791" s="159">
        <v>-3</v>
      </c>
      <c r="I3791" s="159">
        <v>1</v>
      </c>
      <c r="J3791" s="158">
        <v>3.1646299999999998</v>
      </c>
      <c r="K3791" s="157" t="s">
        <v>408</v>
      </c>
    </row>
    <row r="3792" spans="1:11" s="58" customFormat="1" ht="14.85" customHeight="1" x14ac:dyDescent="0.15">
      <c r="A3792" s="154">
        <v>154356</v>
      </c>
      <c r="B3792" s="155">
        <v>54356</v>
      </c>
      <c r="C3792" s="154">
        <v>110</v>
      </c>
      <c r="D3792" s="156" t="s">
        <v>387</v>
      </c>
      <c r="E3792" s="157" t="s">
        <v>412</v>
      </c>
      <c r="F3792" s="157" t="s">
        <v>413</v>
      </c>
      <c r="G3792" s="158">
        <v>-2.2757299999999998</v>
      </c>
      <c r="H3792" s="159">
        <v>4</v>
      </c>
      <c r="I3792" s="159">
        <v>4</v>
      </c>
      <c r="J3792" s="158">
        <v>77.892080000000007</v>
      </c>
      <c r="K3792" s="157" t="s">
        <v>408</v>
      </c>
    </row>
    <row r="3793" spans="1:11" s="58" customFormat="1" ht="14.85" customHeight="1" x14ac:dyDescent="0.15">
      <c r="A3793" s="154">
        <v>154356</v>
      </c>
      <c r="B3793" s="155">
        <v>54356</v>
      </c>
      <c r="C3793" s="154">
        <v>110</v>
      </c>
      <c r="D3793" s="156" t="s">
        <v>387</v>
      </c>
      <c r="E3793" s="157" t="s">
        <v>412</v>
      </c>
      <c r="F3793" s="157" t="s">
        <v>414</v>
      </c>
      <c r="G3793" s="158">
        <v>4.9102199999999998</v>
      </c>
      <c r="H3793" s="159">
        <v>-4</v>
      </c>
      <c r="I3793" s="159">
        <v>1</v>
      </c>
      <c r="J3793" s="158">
        <v>20.632639999999999</v>
      </c>
      <c r="K3793" s="157" t="s">
        <v>411</v>
      </c>
    </row>
    <row r="3794" spans="1:11" s="58" customFormat="1" ht="14.85" customHeight="1" x14ac:dyDescent="0.15">
      <c r="A3794" s="154">
        <v>154356</v>
      </c>
      <c r="B3794" s="155">
        <v>54356</v>
      </c>
      <c r="C3794" s="154">
        <v>110</v>
      </c>
      <c r="D3794" s="156" t="s">
        <v>387</v>
      </c>
      <c r="E3794" s="157" t="s">
        <v>412</v>
      </c>
      <c r="F3794" s="157" t="s">
        <v>414</v>
      </c>
      <c r="G3794" s="158">
        <v>8.8275000000000006</v>
      </c>
      <c r="H3794" s="159">
        <v>-1</v>
      </c>
      <c r="I3794" s="159">
        <v>4</v>
      </c>
      <c r="J3794" s="158">
        <v>202.20149000000001</v>
      </c>
      <c r="K3794" s="157" t="s">
        <v>408</v>
      </c>
    </row>
    <row r="3795" spans="1:11" s="58" customFormat="1" ht="14.85" customHeight="1" x14ac:dyDescent="0.15">
      <c r="A3795" s="154">
        <v>154356</v>
      </c>
      <c r="B3795" s="155">
        <v>54356</v>
      </c>
      <c r="C3795" s="154">
        <v>110</v>
      </c>
      <c r="D3795" s="156" t="s">
        <v>387</v>
      </c>
      <c r="E3795" s="157" t="s">
        <v>412</v>
      </c>
      <c r="F3795" s="157" t="s">
        <v>415</v>
      </c>
      <c r="G3795" s="158">
        <v>-0.02</v>
      </c>
      <c r="H3795" s="159">
        <v>0</v>
      </c>
      <c r="I3795" s="159">
        <v>0</v>
      </c>
      <c r="J3795" s="158">
        <v>0</v>
      </c>
      <c r="K3795" s="157" t="s">
        <v>411</v>
      </c>
    </row>
    <row r="3796" spans="1:11" s="58" customFormat="1" ht="14.85" customHeight="1" x14ac:dyDescent="0.15">
      <c r="A3796" s="154">
        <v>154356</v>
      </c>
      <c r="B3796" s="155">
        <v>54356</v>
      </c>
      <c r="C3796" s="154">
        <v>110</v>
      </c>
      <c r="D3796" s="156" t="s">
        <v>387</v>
      </c>
      <c r="E3796" s="157" t="s">
        <v>412</v>
      </c>
      <c r="F3796" s="157" t="s">
        <v>416</v>
      </c>
      <c r="G3796" s="158">
        <v>-4.3209799999999996</v>
      </c>
      <c r="H3796" s="159">
        <v>-3</v>
      </c>
      <c r="I3796" s="159">
        <v>0</v>
      </c>
      <c r="J3796" s="158">
        <v>12.895379999999999</v>
      </c>
      <c r="K3796" s="157" t="s">
        <v>411</v>
      </c>
    </row>
    <row r="3797" spans="1:11" s="58" customFormat="1" ht="14.85" customHeight="1" x14ac:dyDescent="0.15">
      <c r="A3797" s="154">
        <v>154356</v>
      </c>
      <c r="B3797" s="155">
        <v>54356</v>
      </c>
      <c r="C3797" s="154">
        <v>110</v>
      </c>
      <c r="D3797" s="156" t="s">
        <v>387</v>
      </c>
      <c r="E3797" s="157" t="s">
        <v>412</v>
      </c>
      <c r="F3797" s="157" t="s">
        <v>416</v>
      </c>
      <c r="G3797" s="158">
        <v>-12.9983</v>
      </c>
      <c r="H3797" s="159">
        <v>-2</v>
      </c>
      <c r="I3797" s="159">
        <v>0</v>
      </c>
      <c r="J3797" s="158">
        <v>4.4533100000000001</v>
      </c>
      <c r="K3797" s="157" t="s">
        <v>408</v>
      </c>
    </row>
    <row r="3798" spans="1:11" s="58" customFormat="1" ht="14.85" customHeight="1" x14ac:dyDescent="0.15">
      <c r="A3798" s="154">
        <v>154356</v>
      </c>
      <c r="B3798" s="155">
        <v>54356</v>
      </c>
      <c r="C3798" s="154">
        <v>110</v>
      </c>
      <c r="D3798" s="156" t="s">
        <v>387</v>
      </c>
      <c r="E3798" s="157" t="s">
        <v>417</v>
      </c>
      <c r="F3798" s="157" t="s">
        <v>418</v>
      </c>
      <c r="G3798" s="158">
        <v>2.64052</v>
      </c>
      <c r="H3798" s="159">
        <v>0</v>
      </c>
      <c r="I3798" s="159">
        <v>0</v>
      </c>
      <c r="J3798" s="158">
        <v>5.6804199999999998</v>
      </c>
      <c r="K3798" s="157" t="s">
        <v>411</v>
      </c>
    </row>
    <row r="3799" spans="1:11" s="58" customFormat="1" ht="14.85" customHeight="1" x14ac:dyDescent="0.15">
      <c r="A3799" s="154">
        <v>154356</v>
      </c>
      <c r="B3799" s="155">
        <v>54356</v>
      </c>
      <c r="C3799" s="154">
        <v>110</v>
      </c>
      <c r="D3799" s="156" t="s">
        <v>387</v>
      </c>
      <c r="E3799" s="157" t="s">
        <v>417</v>
      </c>
      <c r="F3799" s="157" t="s">
        <v>418</v>
      </c>
      <c r="G3799" s="158">
        <v>110.3087</v>
      </c>
      <c r="H3799" s="159">
        <v>0</v>
      </c>
      <c r="I3799" s="159">
        <v>1</v>
      </c>
      <c r="J3799" s="158">
        <v>122.633</v>
      </c>
      <c r="K3799" s="157" t="s">
        <v>408</v>
      </c>
    </row>
    <row r="3800" spans="1:11" s="58" customFormat="1" ht="14.85" customHeight="1" x14ac:dyDescent="0.15">
      <c r="A3800" s="154">
        <v>154356</v>
      </c>
      <c r="B3800" s="155">
        <v>54356</v>
      </c>
      <c r="C3800" s="154">
        <v>110</v>
      </c>
      <c r="D3800" s="156" t="s">
        <v>387</v>
      </c>
      <c r="E3800" s="157" t="s">
        <v>417</v>
      </c>
      <c r="F3800" s="157" t="s">
        <v>407</v>
      </c>
      <c r="G3800" s="158">
        <v>0.20626</v>
      </c>
      <c r="H3800" s="159">
        <v>0</v>
      </c>
      <c r="I3800" s="159">
        <v>0</v>
      </c>
      <c r="J3800" s="158">
        <v>0.20626</v>
      </c>
      <c r="K3800" s="157" t="s">
        <v>411</v>
      </c>
    </row>
    <row r="3801" spans="1:11" s="58" customFormat="1" ht="14.85" customHeight="1" x14ac:dyDescent="0.15">
      <c r="A3801" s="154">
        <v>154356</v>
      </c>
      <c r="B3801" s="155">
        <v>54356</v>
      </c>
      <c r="C3801" s="154">
        <v>110</v>
      </c>
      <c r="D3801" s="156" t="s">
        <v>387</v>
      </c>
      <c r="E3801" s="157" t="s">
        <v>417</v>
      </c>
      <c r="F3801" s="157" t="s">
        <v>407</v>
      </c>
      <c r="G3801" s="158">
        <v>-2.20302</v>
      </c>
      <c r="H3801" s="159">
        <v>0</v>
      </c>
      <c r="I3801" s="159">
        <v>0</v>
      </c>
      <c r="J3801" s="158">
        <v>0.28489999999999999</v>
      </c>
      <c r="K3801" s="157" t="s">
        <v>408</v>
      </c>
    </row>
    <row r="3802" spans="1:11" s="58" customFormat="1" ht="14.85" customHeight="1" x14ac:dyDescent="0.15">
      <c r="A3802" s="154">
        <v>154356</v>
      </c>
      <c r="B3802" s="155">
        <v>54356</v>
      </c>
      <c r="C3802" s="154">
        <v>110</v>
      </c>
      <c r="D3802" s="156" t="s">
        <v>387</v>
      </c>
      <c r="E3802" s="157" t="s">
        <v>419</v>
      </c>
      <c r="F3802" s="157" t="s">
        <v>414</v>
      </c>
      <c r="G3802" s="158">
        <v>27.786809999999999</v>
      </c>
      <c r="H3802" s="159">
        <v>0</v>
      </c>
      <c r="I3802" s="159">
        <v>1</v>
      </c>
      <c r="J3802" s="158">
        <v>209.21548000000001</v>
      </c>
      <c r="K3802" s="157" t="s">
        <v>411</v>
      </c>
    </row>
    <row r="3803" spans="1:11" s="58" customFormat="1" ht="14.85" customHeight="1" x14ac:dyDescent="0.15">
      <c r="A3803" s="154">
        <v>154356</v>
      </c>
      <c r="B3803" s="155">
        <v>54356</v>
      </c>
      <c r="C3803" s="154">
        <v>110</v>
      </c>
      <c r="D3803" s="156" t="s">
        <v>387</v>
      </c>
      <c r="E3803" s="157" t="s">
        <v>419</v>
      </c>
      <c r="F3803" s="157" t="s">
        <v>414</v>
      </c>
      <c r="G3803" s="158">
        <v>-8.29955</v>
      </c>
      <c r="H3803" s="159">
        <v>-2</v>
      </c>
      <c r="I3803" s="159">
        <v>0</v>
      </c>
      <c r="J3803" s="158">
        <v>128.53550000000001</v>
      </c>
      <c r="K3803" s="157" t="s">
        <v>408</v>
      </c>
    </row>
    <row r="3804" spans="1:11" s="58" customFormat="1" ht="14.85" customHeight="1" x14ac:dyDescent="0.15">
      <c r="A3804" s="154">
        <v>154357</v>
      </c>
      <c r="B3804" s="155">
        <v>54357</v>
      </c>
      <c r="C3804" s="154">
        <v>110</v>
      </c>
      <c r="D3804" s="156" t="s">
        <v>387</v>
      </c>
      <c r="E3804" s="157" t="s">
        <v>412</v>
      </c>
      <c r="F3804" s="157" t="s">
        <v>407</v>
      </c>
      <c r="G3804" s="158">
        <v>-14.902369999999999</v>
      </c>
      <c r="H3804" s="159">
        <v>-1</v>
      </c>
      <c r="I3804" s="159">
        <v>4</v>
      </c>
      <c r="J3804" s="158">
        <v>4.3278699999999999</v>
      </c>
      <c r="K3804" s="157" t="s">
        <v>411</v>
      </c>
    </row>
    <row r="3805" spans="1:11" s="58" customFormat="1" ht="14.85" customHeight="1" x14ac:dyDescent="0.15">
      <c r="A3805" s="154">
        <v>154357</v>
      </c>
      <c r="B3805" s="155">
        <v>54357</v>
      </c>
      <c r="C3805" s="154">
        <v>110</v>
      </c>
      <c r="D3805" s="156" t="s">
        <v>387</v>
      </c>
      <c r="E3805" s="157" t="s">
        <v>412</v>
      </c>
      <c r="F3805" s="157" t="s">
        <v>407</v>
      </c>
      <c r="G3805" s="158">
        <v>-1.7777000000000001</v>
      </c>
      <c r="H3805" s="159">
        <v>0</v>
      </c>
      <c r="I3805" s="159">
        <v>1</v>
      </c>
      <c r="J3805" s="158">
        <v>23.182459999999999</v>
      </c>
      <c r="K3805" s="157" t="s">
        <v>408</v>
      </c>
    </row>
    <row r="3806" spans="1:11" s="58" customFormat="1" ht="14.85" customHeight="1" x14ac:dyDescent="0.15">
      <c r="A3806" s="154">
        <v>154357</v>
      </c>
      <c r="B3806" s="155">
        <v>54357</v>
      </c>
      <c r="C3806" s="154">
        <v>110</v>
      </c>
      <c r="D3806" s="156" t="s">
        <v>387</v>
      </c>
      <c r="E3806" s="157" t="s">
        <v>412</v>
      </c>
      <c r="F3806" s="157" t="s">
        <v>413</v>
      </c>
      <c r="G3806" s="158">
        <v>62.343249999999998</v>
      </c>
      <c r="H3806" s="159">
        <v>0</v>
      </c>
      <c r="I3806" s="159">
        <v>4</v>
      </c>
      <c r="J3806" s="158">
        <v>164.63478000000001</v>
      </c>
      <c r="K3806" s="157" t="s">
        <v>408</v>
      </c>
    </row>
    <row r="3807" spans="1:11" s="58" customFormat="1" ht="14.85" customHeight="1" x14ac:dyDescent="0.15">
      <c r="A3807" s="154">
        <v>154357</v>
      </c>
      <c r="B3807" s="155">
        <v>54357</v>
      </c>
      <c r="C3807" s="154">
        <v>110</v>
      </c>
      <c r="D3807" s="156" t="s">
        <v>387</v>
      </c>
      <c r="E3807" s="157" t="s">
        <v>412</v>
      </c>
      <c r="F3807" s="157" t="s">
        <v>414</v>
      </c>
      <c r="G3807" s="158">
        <v>-17.134630000000001</v>
      </c>
      <c r="H3807" s="159">
        <v>-5</v>
      </c>
      <c r="I3807" s="159">
        <v>0</v>
      </c>
      <c r="J3807" s="158">
        <v>24.355540000000001</v>
      </c>
      <c r="K3807" s="157" t="s">
        <v>411</v>
      </c>
    </row>
    <row r="3808" spans="1:11" s="58" customFormat="1" ht="14.85" customHeight="1" x14ac:dyDescent="0.15">
      <c r="A3808" s="154">
        <v>154357</v>
      </c>
      <c r="B3808" s="155">
        <v>54357</v>
      </c>
      <c r="C3808" s="154">
        <v>110</v>
      </c>
      <c r="D3808" s="156" t="s">
        <v>387</v>
      </c>
      <c r="E3808" s="157" t="s">
        <v>412</v>
      </c>
      <c r="F3808" s="157" t="s">
        <v>414</v>
      </c>
      <c r="G3808" s="158">
        <v>45.724769999999999</v>
      </c>
      <c r="H3808" s="159">
        <v>-1</v>
      </c>
      <c r="I3808" s="159">
        <v>2</v>
      </c>
      <c r="J3808" s="158">
        <v>128.4461</v>
      </c>
      <c r="K3808" s="157" t="s">
        <v>408</v>
      </c>
    </row>
    <row r="3809" spans="1:11" s="58" customFormat="1" ht="14.85" customHeight="1" x14ac:dyDescent="0.15">
      <c r="A3809" s="154">
        <v>154357</v>
      </c>
      <c r="B3809" s="155">
        <v>54357</v>
      </c>
      <c r="C3809" s="154">
        <v>110</v>
      </c>
      <c r="D3809" s="156" t="s">
        <v>387</v>
      </c>
      <c r="E3809" s="157" t="s">
        <v>412</v>
      </c>
      <c r="F3809" s="157" t="s">
        <v>415</v>
      </c>
      <c r="G3809" s="158">
        <v>-5.12</v>
      </c>
      <c r="H3809" s="159">
        <v>0</v>
      </c>
      <c r="I3809" s="159">
        <v>0</v>
      </c>
      <c r="J3809" s="158">
        <v>0.38</v>
      </c>
      <c r="K3809" s="157" t="s">
        <v>408</v>
      </c>
    </row>
    <row r="3810" spans="1:11" s="58" customFormat="1" ht="14.85" customHeight="1" x14ac:dyDescent="0.15">
      <c r="A3810" s="154">
        <v>154357</v>
      </c>
      <c r="B3810" s="155">
        <v>54357</v>
      </c>
      <c r="C3810" s="154">
        <v>110</v>
      </c>
      <c r="D3810" s="156" t="s">
        <v>387</v>
      </c>
      <c r="E3810" s="157" t="s">
        <v>412</v>
      </c>
      <c r="F3810" s="157" t="s">
        <v>416</v>
      </c>
      <c r="G3810" s="158">
        <v>1.15198</v>
      </c>
      <c r="H3810" s="159">
        <v>-1</v>
      </c>
      <c r="I3810" s="159">
        <v>0</v>
      </c>
      <c r="J3810" s="158">
        <v>5.3799900000000003</v>
      </c>
      <c r="K3810" s="157" t="s">
        <v>411</v>
      </c>
    </row>
    <row r="3811" spans="1:11" s="58" customFormat="1" ht="14.85" customHeight="1" x14ac:dyDescent="0.15">
      <c r="A3811" s="154">
        <v>154357</v>
      </c>
      <c r="B3811" s="155">
        <v>54357</v>
      </c>
      <c r="C3811" s="154">
        <v>110</v>
      </c>
      <c r="D3811" s="156" t="s">
        <v>387</v>
      </c>
      <c r="E3811" s="157" t="s">
        <v>412</v>
      </c>
      <c r="F3811" s="157" t="s">
        <v>416</v>
      </c>
      <c r="G3811" s="158">
        <v>11.08</v>
      </c>
      <c r="H3811" s="159">
        <v>0</v>
      </c>
      <c r="I3811" s="159">
        <v>0</v>
      </c>
      <c r="J3811" s="158">
        <v>11.08</v>
      </c>
      <c r="K3811" s="157" t="s">
        <v>408</v>
      </c>
    </row>
    <row r="3812" spans="1:11" s="58" customFormat="1" ht="14.85" customHeight="1" x14ac:dyDescent="0.15">
      <c r="A3812" s="154">
        <v>154357</v>
      </c>
      <c r="B3812" s="155">
        <v>54357</v>
      </c>
      <c r="C3812" s="154">
        <v>110</v>
      </c>
      <c r="D3812" s="156" t="s">
        <v>387</v>
      </c>
      <c r="E3812" s="157" t="s">
        <v>417</v>
      </c>
      <c r="F3812" s="157" t="s">
        <v>418</v>
      </c>
      <c r="G3812" s="158">
        <v>4.6312600000000002</v>
      </c>
      <c r="H3812" s="159">
        <v>0</v>
      </c>
      <c r="I3812" s="159">
        <v>1</v>
      </c>
      <c r="J3812" s="158">
        <v>7.6312600000000002</v>
      </c>
      <c r="K3812" s="157" t="s">
        <v>411</v>
      </c>
    </row>
    <row r="3813" spans="1:11" s="58" customFormat="1" ht="14.85" customHeight="1" x14ac:dyDescent="0.15">
      <c r="A3813" s="154">
        <v>154357</v>
      </c>
      <c r="B3813" s="155">
        <v>54357</v>
      </c>
      <c r="C3813" s="154">
        <v>110</v>
      </c>
      <c r="D3813" s="156" t="s">
        <v>387</v>
      </c>
      <c r="E3813" s="157" t="s">
        <v>417</v>
      </c>
      <c r="F3813" s="157" t="s">
        <v>418</v>
      </c>
      <c r="G3813" s="158">
        <v>28.394400000000001</v>
      </c>
      <c r="H3813" s="159">
        <v>1</v>
      </c>
      <c r="I3813" s="159">
        <v>2</v>
      </c>
      <c r="J3813" s="158">
        <v>30.2944</v>
      </c>
      <c r="K3813" s="157" t="s">
        <v>408</v>
      </c>
    </row>
    <row r="3814" spans="1:11" s="58" customFormat="1" ht="14.85" customHeight="1" x14ac:dyDescent="0.15">
      <c r="A3814" s="154">
        <v>154357</v>
      </c>
      <c r="B3814" s="155">
        <v>54357</v>
      </c>
      <c r="C3814" s="154">
        <v>110</v>
      </c>
      <c r="D3814" s="156" t="s">
        <v>387</v>
      </c>
      <c r="E3814" s="157" t="s">
        <v>417</v>
      </c>
      <c r="F3814" s="157" t="s">
        <v>407</v>
      </c>
      <c r="G3814" s="158">
        <v>2.07504</v>
      </c>
      <c r="H3814" s="159">
        <v>-1</v>
      </c>
      <c r="I3814" s="159">
        <v>0</v>
      </c>
      <c r="J3814" s="158">
        <v>4.3308099999999996</v>
      </c>
      <c r="K3814" s="157" t="s">
        <v>411</v>
      </c>
    </row>
    <row r="3815" spans="1:11" s="58" customFormat="1" ht="14.85" customHeight="1" x14ac:dyDescent="0.15">
      <c r="A3815" s="154">
        <v>154357</v>
      </c>
      <c r="B3815" s="155">
        <v>54357</v>
      </c>
      <c r="C3815" s="154">
        <v>110</v>
      </c>
      <c r="D3815" s="156" t="s">
        <v>387</v>
      </c>
      <c r="E3815" s="157" t="s">
        <v>417</v>
      </c>
      <c r="F3815" s="157" t="s">
        <v>407</v>
      </c>
      <c r="G3815" s="158">
        <v>6.9561900000000003</v>
      </c>
      <c r="H3815" s="159">
        <v>-2</v>
      </c>
      <c r="I3815" s="159">
        <v>0</v>
      </c>
      <c r="J3815" s="158">
        <v>199.77793</v>
      </c>
      <c r="K3815" s="157" t="s">
        <v>408</v>
      </c>
    </row>
    <row r="3816" spans="1:11" s="58" customFormat="1" ht="14.85" customHeight="1" x14ac:dyDescent="0.15">
      <c r="A3816" s="154">
        <v>154357</v>
      </c>
      <c r="B3816" s="155">
        <v>54357</v>
      </c>
      <c r="C3816" s="154">
        <v>110</v>
      </c>
      <c r="D3816" s="156" t="s">
        <v>387</v>
      </c>
      <c r="E3816" s="157" t="s">
        <v>419</v>
      </c>
      <c r="F3816" s="157" t="s">
        <v>414</v>
      </c>
      <c r="G3816" s="158">
        <v>19.113710000000001</v>
      </c>
      <c r="H3816" s="159">
        <v>-2</v>
      </c>
      <c r="I3816" s="159">
        <v>0</v>
      </c>
      <c r="J3816" s="158">
        <v>173.69691</v>
      </c>
      <c r="K3816" s="157" t="s">
        <v>411</v>
      </c>
    </row>
    <row r="3817" spans="1:11" s="58" customFormat="1" ht="14.85" customHeight="1" x14ac:dyDescent="0.15">
      <c r="A3817" s="154">
        <v>154357</v>
      </c>
      <c r="B3817" s="155">
        <v>54357</v>
      </c>
      <c r="C3817" s="154">
        <v>110</v>
      </c>
      <c r="D3817" s="156" t="s">
        <v>387</v>
      </c>
      <c r="E3817" s="157" t="s">
        <v>419</v>
      </c>
      <c r="F3817" s="157" t="s">
        <v>414</v>
      </c>
      <c r="G3817" s="158">
        <v>67.004000000000005</v>
      </c>
      <c r="H3817" s="159">
        <v>-3</v>
      </c>
      <c r="I3817" s="159">
        <v>1</v>
      </c>
      <c r="J3817" s="158">
        <v>261.95778000000001</v>
      </c>
      <c r="K3817" s="157" t="s">
        <v>408</v>
      </c>
    </row>
    <row r="3818" spans="1:11" s="58" customFormat="1" ht="14.85" customHeight="1" x14ac:dyDescent="0.15">
      <c r="A3818" s="154">
        <v>154376</v>
      </c>
      <c r="B3818" s="155">
        <v>54376</v>
      </c>
      <c r="C3818" s="154">
        <v>110</v>
      </c>
      <c r="D3818" s="156" t="s">
        <v>387</v>
      </c>
      <c r="E3818" s="157" t="s">
        <v>412</v>
      </c>
      <c r="F3818" s="157" t="s">
        <v>407</v>
      </c>
      <c r="G3818" s="158">
        <v>3.8051900000000001</v>
      </c>
      <c r="H3818" s="159">
        <v>-1</v>
      </c>
      <c r="I3818" s="159">
        <v>0</v>
      </c>
      <c r="J3818" s="158">
        <v>4.0789299999999997</v>
      </c>
      <c r="K3818" s="157" t="s">
        <v>411</v>
      </c>
    </row>
    <row r="3819" spans="1:11" s="58" customFormat="1" ht="14.85" customHeight="1" x14ac:dyDescent="0.15">
      <c r="A3819" s="154">
        <v>154376</v>
      </c>
      <c r="B3819" s="155">
        <v>54376</v>
      </c>
      <c r="C3819" s="154">
        <v>110</v>
      </c>
      <c r="D3819" s="156" t="s">
        <v>387</v>
      </c>
      <c r="E3819" s="157" t="s">
        <v>412</v>
      </c>
      <c r="F3819" s="157" t="s">
        <v>407</v>
      </c>
      <c r="G3819" s="158">
        <v>-15.474170000000001</v>
      </c>
      <c r="H3819" s="159">
        <v>-1</v>
      </c>
      <c r="I3819" s="159">
        <v>0</v>
      </c>
      <c r="J3819" s="158">
        <v>5.0709999999999998E-2</v>
      </c>
      <c r="K3819" s="157" t="s">
        <v>408</v>
      </c>
    </row>
    <row r="3820" spans="1:11" s="58" customFormat="1" ht="14.85" customHeight="1" x14ac:dyDescent="0.15">
      <c r="A3820" s="154">
        <v>154376</v>
      </c>
      <c r="B3820" s="155">
        <v>54376</v>
      </c>
      <c r="C3820" s="154">
        <v>110</v>
      </c>
      <c r="D3820" s="156" t="s">
        <v>387</v>
      </c>
      <c r="E3820" s="157" t="s">
        <v>412</v>
      </c>
      <c r="F3820" s="157" t="s">
        <v>413</v>
      </c>
      <c r="G3820" s="158">
        <v>24.279810000000001</v>
      </c>
      <c r="H3820" s="159">
        <v>0</v>
      </c>
      <c r="I3820" s="159">
        <v>0</v>
      </c>
      <c r="J3820" s="158">
        <v>364.40098</v>
      </c>
      <c r="K3820" s="157" t="s">
        <v>408</v>
      </c>
    </row>
    <row r="3821" spans="1:11" s="58" customFormat="1" ht="14.85" customHeight="1" x14ac:dyDescent="0.15">
      <c r="A3821" s="154">
        <v>154376</v>
      </c>
      <c r="B3821" s="155">
        <v>54376</v>
      </c>
      <c r="C3821" s="154">
        <v>110</v>
      </c>
      <c r="D3821" s="156" t="s">
        <v>387</v>
      </c>
      <c r="E3821" s="157" t="s">
        <v>412</v>
      </c>
      <c r="F3821" s="157" t="s">
        <v>414</v>
      </c>
      <c r="G3821" s="158">
        <v>-45.67165</v>
      </c>
      <c r="H3821" s="159">
        <v>-2</v>
      </c>
      <c r="I3821" s="159">
        <v>1</v>
      </c>
      <c r="J3821" s="158">
        <v>72.659859999999995</v>
      </c>
      <c r="K3821" s="157" t="s">
        <v>411</v>
      </c>
    </row>
    <row r="3822" spans="1:11" s="58" customFormat="1" ht="14.85" customHeight="1" x14ac:dyDescent="0.15">
      <c r="A3822" s="154">
        <v>154376</v>
      </c>
      <c r="B3822" s="155">
        <v>54376</v>
      </c>
      <c r="C3822" s="154">
        <v>110</v>
      </c>
      <c r="D3822" s="156" t="s">
        <v>387</v>
      </c>
      <c r="E3822" s="157" t="s">
        <v>412</v>
      </c>
      <c r="F3822" s="157" t="s">
        <v>414</v>
      </c>
      <c r="G3822" s="158">
        <v>-24.66309</v>
      </c>
      <c r="H3822" s="159">
        <v>-5</v>
      </c>
      <c r="I3822" s="159">
        <v>0</v>
      </c>
      <c r="J3822" s="158">
        <v>0.74938000000000005</v>
      </c>
      <c r="K3822" s="157" t="s">
        <v>408</v>
      </c>
    </row>
    <row r="3823" spans="1:11" s="58" customFormat="1" ht="14.85" customHeight="1" x14ac:dyDescent="0.15">
      <c r="A3823" s="154">
        <v>154376</v>
      </c>
      <c r="B3823" s="155">
        <v>54376</v>
      </c>
      <c r="C3823" s="154">
        <v>110</v>
      </c>
      <c r="D3823" s="156" t="s">
        <v>387</v>
      </c>
      <c r="E3823" s="157" t="s">
        <v>412</v>
      </c>
      <c r="F3823" s="157" t="s">
        <v>415</v>
      </c>
      <c r="G3823" s="158">
        <v>7.14</v>
      </c>
      <c r="H3823" s="159">
        <v>0</v>
      </c>
      <c r="I3823" s="159">
        <v>0</v>
      </c>
      <c r="J3823" s="158">
        <v>7.14</v>
      </c>
      <c r="K3823" s="157" t="s">
        <v>408</v>
      </c>
    </row>
    <row r="3824" spans="1:11" s="58" customFormat="1" ht="14.85" customHeight="1" x14ac:dyDescent="0.15">
      <c r="A3824" s="154">
        <v>154376</v>
      </c>
      <c r="B3824" s="155">
        <v>54376</v>
      </c>
      <c r="C3824" s="154">
        <v>110</v>
      </c>
      <c r="D3824" s="156" t="s">
        <v>387</v>
      </c>
      <c r="E3824" s="157" t="s">
        <v>412</v>
      </c>
      <c r="F3824" s="157" t="s">
        <v>416</v>
      </c>
      <c r="G3824" s="158">
        <v>0.81374000000000002</v>
      </c>
      <c r="H3824" s="159">
        <v>0</v>
      </c>
      <c r="I3824" s="159">
        <v>0</v>
      </c>
      <c r="J3824" s="158">
        <v>0.81374000000000002</v>
      </c>
      <c r="K3824" s="157" t="s">
        <v>411</v>
      </c>
    </row>
    <row r="3825" spans="1:11" s="58" customFormat="1" ht="14.85" customHeight="1" x14ac:dyDescent="0.15">
      <c r="A3825" s="154">
        <v>154376</v>
      </c>
      <c r="B3825" s="155">
        <v>54376</v>
      </c>
      <c r="C3825" s="154">
        <v>110</v>
      </c>
      <c r="D3825" s="156" t="s">
        <v>387</v>
      </c>
      <c r="E3825" s="157" t="s">
        <v>412</v>
      </c>
      <c r="F3825" s="157" t="s">
        <v>416</v>
      </c>
      <c r="G3825" s="158">
        <v>9.73</v>
      </c>
      <c r="H3825" s="159">
        <v>0</v>
      </c>
      <c r="I3825" s="159">
        <v>0</v>
      </c>
      <c r="J3825" s="158">
        <v>9.73</v>
      </c>
      <c r="K3825" s="157" t="s">
        <v>408</v>
      </c>
    </row>
    <row r="3826" spans="1:11" s="58" customFormat="1" ht="14.85" customHeight="1" x14ac:dyDescent="0.15">
      <c r="A3826" s="154">
        <v>154376</v>
      </c>
      <c r="B3826" s="155">
        <v>54376</v>
      </c>
      <c r="C3826" s="154">
        <v>110</v>
      </c>
      <c r="D3826" s="156" t="s">
        <v>387</v>
      </c>
      <c r="E3826" s="157" t="s">
        <v>417</v>
      </c>
      <c r="F3826" s="157" t="s">
        <v>418</v>
      </c>
      <c r="G3826" s="158">
        <v>0.28503000000000001</v>
      </c>
      <c r="H3826" s="159">
        <v>0</v>
      </c>
      <c r="I3826" s="159">
        <v>1</v>
      </c>
      <c r="J3826" s="158">
        <v>1.1822999999999999</v>
      </c>
      <c r="K3826" s="157" t="s">
        <v>411</v>
      </c>
    </row>
    <row r="3827" spans="1:11" s="58" customFormat="1" ht="14.85" customHeight="1" x14ac:dyDescent="0.15">
      <c r="A3827" s="154">
        <v>154376</v>
      </c>
      <c r="B3827" s="155">
        <v>54376</v>
      </c>
      <c r="C3827" s="154">
        <v>110</v>
      </c>
      <c r="D3827" s="156" t="s">
        <v>387</v>
      </c>
      <c r="E3827" s="157" t="s">
        <v>417</v>
      </c>
      <c r="F3827" s="157" t="s">
        <v>418</v>
      </c>
      <c r="G3827" s="158">
        <v>-3.05755</v>
      </c>
      <c r="H3827" s="159">
        <v>-1</v>
      </c>
      <c r="I3827" s="159">
        <v>0</v>
      </c>
      <c r="J3827" s="158">
        <v>16.979900000000001</v>
      </c>
      <c r="K3827" s="157" t="s">
        <v>408</v>
      </c>
    </row>
    <row r="3828" spans="1:11" s="58" customFormat="1" ht="14.85" customHeight="1" x14ac:dyDescent="0.15">
      <c r="A3828" s="154">
        <v>154376</v>
      </c>
      <c r="B3828" s="155">
        <v>54376</v>
      </c>
      <c r="C3828" s="154">
        <v>110</v>
      </c>
      <c r="D3828" s="156" t="s">
        <v>387</v>
      </c>
      <c r="E3828" s="157" t="s">
        <v>417</v>
      </c>
      <c r="F3828" s="157" t="s">
        <v>407</v>
      </c>
      <c r="G3828" s="158">
        <v>-10.6684</v>
      </c>
      <c r="H3828" s="159">
        <v>0</v>
      </c>
      <c r="I3828" s="159">
        <v>0</v>
      </c>
      <c r="J3828" s="158">
        <v>11.154859999999999</v>
      </c>
      <c r="K3828" s="157" t="s">
        <v>408</v>
      </c>
    </row>
    <row r="3829" spans="1:11" s="58" customFormat="1" ht="14.85" customHeight="1" x14ac:dyDescent="0.15">
      <c r="A3829" s="154">
        <v>154376</v>
      </c>
      <c r="B3829" s="155">
        <v>54376</v>
      </c>
      <c r="C3829" s="154">
        <v>110</v>
      </c>
      <c r="D3829" s="156" t="s">
        <v>387</v>
      </c>
      <c r="E3829" s="157" t="s">
        <v>419</v>
      </c>
      <c r="F3829" s="157" t="s">
        <v>414</v>
      </c>
      <c r="G3829" s="158">
        <v>-12.08961</v>
      </c>
      <c r="H3829" s="159">
        <v>1</v>
      </c>
      <c r="I3829" s="159">
        <v>1</v>
      </c>
      <c r="J3829" s="158">
        <v>39.406030000000001</v>
      </c>
      <c r="K3829" s="157" t="s">
        <v>411</v>
      </c>
    </row>
    <row r="3830" spans="1:11" s="58" customFormat="1" ht="14.85" customHeight="1" x14ac:dyDescent="0.15">
      <c r="A3830" s="154">
        <v>154376</v>
      </c>
      <c r="B3830" s="155">
        <v>54376</v>
      </c>
      <c r="C3830" s="154">
        <v>110</v>
      </c>
      <c r="D3830" s="156" t="s">
        <v>387</v>
      </c>
      <c r="E3830" s="157" t="s">
        <v>419</v>
      </c>
      <c r="F3830" s="157" t="s">
        <v>414</v>
      </c>
      <c r="G3830" s="158">
        <v>4.5243099999999998</v>
      </c>
      <c r="H3830" s="159">
        <v>-1</v>
      </c>
      <c r="I3830" s="159">
        <v>0</v>
      </c>
      <c r="J3830" s="158">
        <v>152.17622</v>
      </c>
      <c r="K3830" s="157" t="s">
        <v>408</v>
      </c>
    </row>
    <row r="3831" spans="1:11" s="58" customFormat="1" ht="14.85" customHeight="1" x14ac:dyDescent="0.15">
      <c r="A3831" s="154">
        <v>154381</v>
      </c>
      <c r="B3831" s="155">
        <v>54381</v>
      </c>
      <c r="C3831" s="154">
        <v>110</v>
      </c>
      <c r="D3831" s="156" t="s">
        <v>387</v>
      </c>
      <c r="E3831" s="157" t="s">
        <v>412</v>
      </c>
      <c r="F3831" s="157" t="s">
        <v>407</v>
      </c>
      <c r="G3831" s="158">
        <v>7.5475099999999999</v>
      </c>
      <c r="H3831" s="159">
        <v>1</v>
      </c>
      <c r="I3831" s="159">
        <v>1</v>
      </c>
      <c r="J3831" s="158">
        <v>25.582609999999999</v>
      </c>
      <c r="K3831" s="157" t="s">
        <v>411</v>
      </c>
    </row>
    <row r="3832" spans="1:11" s="58" customFormat="1" ht="14.85" customHeight="1" x14ac:dyDescent="0.15">
      <c r="A3832" s="154">
        <v>154381</v>
      </c>
      <c r="B3832" s="155">
        <v>54381</v>
      </c>
      <c r="C3832" s="154">
        <v>110</v>
      </c>
      <c r="D3832" s="156" t="s">
        <v>387</v>
      </c>
      <c r="E3832" s="157" t="s">
        <v>412</v>
      </c>
      <c r="F3832" s="157" t="s">
        <v>407</v>
      </c>
      <c r="G3832" s="158">
        <v>7.6219999999999999</v>
      </c>
      <c r="H3832" s="159">
        <v>-1</v>
      </c>
      <c r="I3832" s="159">
        <v>1</v>
      </c>
      <c r="J3832" s="158">
        <v>13.6</v>
      </c>
      <c r="K3832" s="157" t="s">
        <v>408</v>
      </c>
    </row>
    <row r="3833" spans="1:11" s="58" customFormat="1" ht="14.85" customHeight="1" x14ac:dyDescent="0.15">
      <c r="A3833" s="154">
        <v>154381</v>
      </c>
      <c r="B3833" s="155">
        <v>54381</v>
      </c>
      <c r="C3833" s="154">
        <v>110</v>
      </c>
      <c r="D3833" s="156" t="s">
        <v>387</v>
      </c>
      <c r="E3833" s="157" t="s">
        <v>412</v>
      </c>
      <c r="F3833" s="157" t="s">
        <v>413</v>
      </c>
      <c r="G3833" s="158">
        <v>-227.14472000000001</v>
      </c>
      <c r="H3833" s="159">
        <v>1</v>
      </c>
      <c r="I3833" s="159">
        <v>2</v>
      </c>
      <c r="J3833" s="158">
        <v>170.58045000000001</v>
      </c>
      <c r="K3833" s="157" t="s">
        <v>408</v>
      </c>
    </row>
    <row r="3834" spans="1:11" s="58" customFormat="1" ht="14.85" customHeight="1" x14ac:dyDescent="0.15">
      <c r="A3834" s="154">
        <v>154381</v>
      </c>
      <c r="B3834" s="155">
        <v>54381</v>
      </c>
      <c r="C3834" s="154">
        <v>110</v>
      </c>
      <c r="D3834" s="156" t="s">
        <v>387</v>
      </c>
      <c r="E3834" s="157" t="s">
        <v>412</v>
      </c>
      <c r="F3834" s="157" t="s">
        <v>414</v>
      </c>
      <c r="G3834" s="158">
        <v>96.768969999999996</v>
      </c>
      <c r="H3834" s="159">
        <v>2</v>
      </c>
      <c r="I3834" s="159">
        <v>5</v>
      </c>
      <c r="J3834" s="158">
        <v>153.17672999999999</v>
      </c>
      <c r="K3834" s="157" t="s">
        <v>411</v>
      </c>
    </row>
    <row r="3835" spans="1:11" s="58" customFormat="1" ht="14.85" customHeight="1" x14ac:dyDescent="0.15">
      <c r="A3835" s="154">
        <v>154381</v>
      </c>
      <c r="B3835" s="155">
        <v>54381</v>
      </c>
      <c r="C3835" s="154">
        <v>110</v>
      </c>
      <c r="D3835" s="156" t="s">
        <v>387</v>
      </c>
      <c r="E3835" s="157" t="s">
        <v>412</v>
      </c>
      <c r="F3835" s="157" t="s">
        <v>414</v>
      </c>
      <c r="G3835" s="158">
        <v>-230.56270000000001</v>
      </c>
      <c r="H3835" s="159">
        <v>0</v>
      </c>
      <c r="I3835" s="159">
        <v>4</v>
      </c>
      <c r="J3835" s="158">
        <v>40.871259999999999</v>
      </c>
      <c r="K3835" s="157" t="s">
        <v>408</v>
      </c>
    </row>
    <row r="3836" spans="1:11" s="58" customFormat="1" ht="14.85" customHeight="1" x14ac:dyDescent="0.15">
      <c r="A3836" s="154">
        <v>154381</v>
      </c>
      <c r="B3836" s="155">
        <v>54381</v>
      </c>
      <c r="C3836" s="154">
        <v>110</v>
      </c>
      <c r="D3836" s="156" t="s">
        <v>387</v>
      </c>
      <c r="E3836" s="157" t="s">
        <v>412</v>
      </c>
      <c r="F3836" s="157" t="s">
        <v>415</v>
      </c>
      <c r="G3836" s="158">
        <v>13.3</v>
      </c>
      <c r="H3836" s="159">
        <v>0</v>
      </c>
      <c r="I3836" s="159">
        <v>0</v>
      </c>
      <c r="J3836" s="158">
        <v>13.84</v>
      </c>
      <c r="K3836" s="157" t="s">
        <v>411</v>
      </c>
    </row>
    <row r="3837" spans="1:11" s="58" customFormat="1" ht="14.85" customHeight="1" x14ac:dyDescent="0.15">
      <c r="A3837" s="154">
        <v>154381</v>
      </c>
      <c r="B3837" s="155">
        <v>54381</v>
      </c>
      <c r="C3837" s="154">
        <v>110</v>
      </c>
      <c r="D3837" s="156" t="s">
        <v>387</v>
      </c>
      <c r="E3837" s="157" t="s">
        <v>412</v>
      </c>
      <c r="F3837" s="157" t="s">
        <v>415</v>
      </c>
      <c r="G3837" s="158">
        <v>2.4</v>
      </c>
      <c r="H3837" s="159">
        <v>0</v>
      </c>
      <c r="I3837" s="159">
        <v>0</v>
      </c>
      <c r="J3837" s="158">
        <v>7.4</v>
      </c>
      <c r="K3837" s="157" t="s">
        <v>408</v>
      </c>
    </row>
    <row r="3838" spans="1:11" s="58" customFormat="1" ht="14.85" customHeight="1" x14ac:dyDescent="0.15">
      <c r="A3838" s="154">
        <v>154381</v>
      </c>
      <c r="B3838" s="155">
        <v>54381</v>
      </c>
      <c r="C3838" s="154">
        <v>110</v>
      </c>
      <c r="D3838" s="156" t="s">
        <v>387</v>
      </c>
      <c r="E3838" s="157" t="s">
        <v>412</v>
      </c>
      <c r="F3838" s="157" t="s">
        <v>416</v>
      </c>
      <c r="G3838" s="158">
        <v>15.833740000000001</v>
      </c>
      <c r="H3838" s="159">
        <v>-3</v>
      </c>
      <c r="I3838" s="159">
        <v>1</v>
      </c>
      <c r="J3838" s="158">
        <v>35.137909999999998</v>
      </c>
      <c r="K3838" s="157" t="s">
        <v>411</v>
      </c>
    </row>
    <row r="3839" spans="1:11" s="58" customFormat="1" ht="14.85" customHeight="1" x14ac:dyDescent="0.15">
      <c r="A3839" s="154">
        <v>154381</v>
      </c>
      <c r="B3839" s="155">
        <v>54381</v>
      </c>
      <c r="C3839" s="154">
        <v>110</v>
      </c>
      <c r="D3839" s="156" t="s">
        <v>387</v>
      </c>
      <c r="E3839" s="157" t="s">
        <v>412</v>
      </c>
      <c r="F3839" s="157" t="s">
        <v>416</v>
      </c>
      <c r="G3839" s="158">
        <v>89.629829999999998</v>
      </c>
      <c r="H3839" s="159">
        <v>0</v>
      </c>
      <c r="I3839" s="159">
        <v>1</v>
      </c>
      <c r="J3839" s="158">
        <v>91.577740000000006</v>
      </c>
      <c r="K3839" s="157" t="s">
        <v>408</v>
      </c>
    </row>
    <row r="3840" spans="1:11" s="58" customFormat="1" ht="14.85" customHeight="1" x14ac:dyDescent="0.15">
      <c r="A3840" s="154">
        <v>154381</v>
      </c>
      <c r="B3840" s="155">
        <v>54381</v>
      </c>
      <c r="C3840" s="154">
        <v>110</v>
      </c>
      <c r="D3840" s="156" t="s">
        <v>387</v>
      </c>
      <c r="E3840" s="157" t="s">
        <v>417</v>
      </c>
      <c r="F3840" s="157" t="s">
        <v>418</v>
      </c>
      <c r="G3840" s="158">
        <v>-18.568719999999999</v>
      </c>
      <c r="H3840" s="159">
        <v>-2</v>
      </c>
      <c r="I3840" s="159">
        <v>1</v>
      </c>
      <c r="J3840" s="158">
        <v>15.36</v>
      </c>
      <c r="K3840" s="157" t="s">
        <v>411</v>
      </c>
    </row>
    <row r="3841" spans="1:11" s="58" customFormat="1" ht="14.85" customHeight="1" x14ac:dyDescent="0.15">
      <c r="A3841" s="154">
        <v>154381</v>
      </c>
      <c r="B3841" s="155">
        <v>54381</v>
      </c>
      <c r="C3841" s="154">
        <v>110</v>
      </c>
      <c r="D3841" s="156" t="s">
        <v>387</v>
      </c>
      <c r="E3841" s="157" t="s">
        <v>417</v>
      </c>
      <c r="F3841" s="157" t="s">
        <v>418</v>
      </c>
      <c r="G3841" s="158">
        <v>161.26</v>
      </c>
      <c r="H3841" s="159">
        <v>1</v>
      </c>
      <c r="I3841" s="159">
        <v>1</v>
      </c>
      <c r="J3841" s="158">
        <v>161.26</v>
      </c>
      <c r="K3841" s="157" t="s">
        <v>408</v>
      </c>
    </row>
    <row r="3842" spans="1:11" s="58" customFormat="1" ht="14.85" customHeight="1" x14ac:dyDescent="0.15">
      <c r="A3842" s="154">
        <v>154381</v>
      </c>
      <c r="B3842" s="155">
        <v>54381</v>
      </c>
      <c r="C3842" s="154">
        <v>110</v>
      </c>
      <c r="D3842" s="156" t="s">
        <v>387</v>
      </c>
      <c r="E3842" s="157" t="s">
        <v>417</v>
      </c>
      <c r="F3842" s="157" t="s">
        <v>407</v>
      </c>
      <c r="G3842" s="158">
        <v>0.37164999999999998</v>
      </c>
      <c r="H3842" s="159">
        <v>-2</v>
      </c>
      <c r="I3842" s="159">
        <v>0</v>
      </c>
      <c r="J3842" s="158">
        <v>14.34127</v>
      </c>
      <c r="K3842" s="157" t="s">
        <v>411</v>
      </c>
    </row>
    <row r="3843" spans="1:11" s="58" customFormat="1" ht="14.85" customHeight="1" x14ac:dyDescent="0.15">
      <c r="A3843" s="154">
        <v>154381</v>
      </c>
      <c r="B3843" s="155">
        <v>54381</v>
      </c>
      <c r="C3843" s="154">
        <v>110</v>
      </c>
      <c r="D3843" s="156" t="s">
        <v>387</v>
      </c>
      <c r="E3843" s="157" t="s">
        <v>417</v>
      </c>
      <c r="F3843" s="157" t="s">
        <v>407</v>
      </c>
      <c r="G3843" s="158">
        <v>0.65851999999999999</v>
      </c>
      <c r="H3843" s="159">
        <v>2</v>
      </c>
      <c r="I3843" s="159">
        <v>2</v>
      </c>
      <c r="J3843" s="158">
        <v>32.730370000000001</v>
      </c>
      <c r="K3843" s="157" t="s">
        <v>408</v>
      </c>
    </row>
    <row r="3844" spans="1:11" s="58" customFormat="1" ht="14.85" customHeight="1" x14ac:dyDescent="0.15">
      <c r="A3844" s="154">
        <v>154381</v>
      </c>
      <c r="B3844" s="155">
        <v>54381</v>
      </c>
      <c r="C3844" s="154">
        <v>110</v>
      </c>
      <c r="D3844" s="156" t="s">
        <v>387</v>
      </c>
      <c r="E3844" s="157" t="s">
        <v>419</v>
      </c>
      <c r="F3844" s="157" t="s">
        <v>414</v>
      </c>
      <c r="G3844" s="158">
        <v>19.525369999999999</v>
      </c>
      <c r="H3844" s="159">
        <v>1</v>
      </c>
      <c r="I3844" s="159">
        <v>3</v>
      </c>
      <c r="J3844" s="158">
        <v>248.68145999999999</v>
      </c>
      <c r="K3844" s="157" t="s">
        <v>411</v>
      </c>
    </row>
    <row r="3845" spans="1:11" s="58" customFormat="1" ht="14.85" customHeight="1" x14ac:dyDescent="0.15">
      <c r="A3845" s="154">
        <v>154381</v>
      </c>
      <c r="B3845" s="155">
        <v>54381</v>
      </c>
      <c r="C3845" s="154">
        <v>110</v>
      </c>
      <c r="D3845" s="156" t="s">
        <v>387</v>
      </c>
      <c r="E3845" s="157" t="s">
        <v>419</v>
      </c>
      <c r="F3845" s="157" t="s">
        <v>414</v>
      </c>
      <c r="G3845" s="158">
        <v>-22.63354</v>
      </c>
      <c r="H3845" s="159">
        <v>0</v>
      </c>
      <c r="I3845" s="159">
        <v>0</v>
      </c>
      <c r="J3845" s="158">
        <v>152.54157000000001</v>
      </c>
      <c r="K3845" s="157" t="s">
        <v>408</v>
      </c>
    </row>
    <row r="3846" spans="1:11" s="58" customFormat="1" ht="14.85" customHeight="1" x14ac:dyDescent="0.15">
      <c r="A3846" s="154">
        <v>154412</v>
      </c>
      <c r="B3846" s="155">
        <v>54412</v>
      </c>
      <c r="C3846" s="154">
        <v>110</v>
      </c>
      <c r="D3846" s="156" t="s">
        <v>387</v>
      </c>
      <c r="E3846" s="157" t="s">
        <v>412</v>
      </c>
      <c r="F3846" s="157" t="s">
        <v>407</v>
      </c>
      <c r="G3846" s="158">
        <v>-2.28437</v>
      </c>
      <c r="H3846" s="159">
        <v>1</v>
      </c>
      <c r="I3846" s="159">
        <v>1</v>
      </c>
      <c r="J3846" s="158">
        <v>24.540050000000001</v>
      </c>
      <c r="K3846" s="157" t="s">
        <v>411</v>
      </c>
    </row>
    <row r="3847" spans="1:11" s="58" customFormat="1" ht="14.85" customHeight="1" x14ac:dyDescent="0.15">
      <c r="A3847" s="154">
        <v>154412</v>
      </c>
      <c r="B3847" s="155">
        <v>54412</v>
      </c>
      <c r="C3847" s="154">
        <v>110</v>
      </c>
      <c r="D3847" s="156" t="s">
        <v>387</v>
      </c>
      <c r="E3847" s="157" t="s">
        <v>412</v>
      </c>
      <c r="F3847" s="157" t="s">
        <v>407</v>
      </c>
      <c r="G3847" s="158">
        <v>-4.3003499999999999</v>
      </c>
      <c r="H3847" s="159">
        <v>1</v>
      </c>
      <c r="I3847" s="159">
        <v>1</v>
      </c>
      <c r="J3847" s="158">
        <v>7.6052999999999997</v>
      </c>
      <c r="K3847" s="157" t="s">
        <v>408</v>
      </c>
    </row>
    <row r="3848" spans="1:11" s="58" customFormat="1" ht="14.85" customHeight="1" x14ac:dyDescent="0.15">
      <c r="A3848" s="154">
        <v>154412</v>
      </c>
      <c r="B3848" s="155">
        <v>54412</v>
      </c>
      <c r="C3848" s="154">
        <v>110</v>
      </c>
      <c r="D3848" s="156" t="s">
        <v>387</v>
      </c>
      <c r="E3848" s="157" t="s">
        <v>412</v>
      </c>
      <c r="F3848" s="157" t="s">
        <v>413</v>
      </c>
      <c r="G3848" s="158">
        <v>-9.0069700000000008</v>
      </c>
      <c r="H3848" s="159">
        <v>-2</v>
      </c>
      <c r="I3848" s="159">
        <v>0</v>
      </c>
      <c r="J3848" s="158">
        <v>35.538310000000003</v>
      </c>
      <c r="K3848" s="157" t="s">
        <v>408</v>
      </c>
    </row>
    <row r="3849" spans="1:11" s="58" customFormat="1" ht="14.85" customHeight="1" x14ac:dyDescent="0.15">
      <c r="A3849" s="154">
        <v>154412</v>
      </c>
      <c r="B3849" s="155">
        <v>54412</v>
      </c>
      <c r="C3849" s="154">
        <v>110</v>
      </c>
      <c r="D3849" s="156" t="s">
        <v>387</v>
      </c>
      <c r="E3849" s="157" t="s">
        <v>412</v>
      </c>
      <c r="F3849" s="157" t="s">
        <v>414</v>
      </c>
      <c r="G3849" s="158">
        <v>5.3457800000000004</v>
      </c>
      <c r="H3849" s="159">
        <v>-1</v>
      </c>
      <c r="I3849" s="159">
        <v>0</v>
      </c>
      <c r="J3849" s="158">
        <v>42.337589999999999</v>
      </c>
      <c r="K3849" s="157" t="s">
        <v>411</v>
      </c>
    </row>
    <row r="3850" spans="1:11" s="58" customFormat="1" ht="14.85" customHeight="1" x14ac:dyDescent="0.15">
      <c r="A3850" s="154">
        <v>154412</v>
      </c>
      <c r="B3850" s="155">
        <v>54412</v>
      </c>
      <c r="C3850" s="154">
        <v>110</v>
      </c>
      <c r="D3850" s="156" t="s">
        <v>387</v>
      </c>
      <c r="E3850" s="157" t="s">
        <v>412</v>
      </c>
      <c r="F3850" s="157" t="s">
        <v>414</v>
      </c>
      <c r="G3850" s="158">
        <v>-5.69808</v>
      </c>
      <c r="H3850" s="159">
        <v>-2</v>
      </c>
      <c r="I3850" s="159">
        <v>1</v>
      </c>
      <c r="J3850" s="158">
        <v>35.076320000000003</v>
      </c>
      <c r="K3850" s="157" t="s">
        <v>408</v>
      </c>
    </row>
    <row r="3851" spans="1:11" s="58" customFormat="1" ht="14.85" customHeight="1" x14ac:dyDescent="0.15">
      <c r="A3851" s="154">
        <v>154412</v>
      </c>
      <c r="B3851" s="155">
        <v>54412</v>
      </c>
      <c r="C3851" s="154">
        <v>110</v>
      </c>
      <c r="D3851" s="156" t="s">
        <v>387</v>
      </c>
      <c r="E3851" s="157" t="s">
        <v>412</v>
      </c>
      <c r="F3851" s="157" t="s">
        <v>415</v>
      </c>
      <c r="G3851" s="158">
        <v>0.04</v>
      </c>
      <c r="H3851" s="159">
        <v>0</v>
      </c>
      <c r="I3851" s="159">
        <v>0</v>
      </c>
      <c r="J3851" s="158">
        <v>0.04</v>
      </c>
      <c r="K3851" s="157" t="s">
        <v>411</v>
      </c>
    </row>
    <row r="3852" spans="1:11" s="58" customFormat="1" ht="14.85" customHeight="1" x14ac:dyDescent="0.15">
      <c r="A3852" s="154">
        <v>154412</v>
      </c>
      <c r="B3852" s="155">
        <v>54412</v>
      </c>
      <c r="C3852" s="154">
        <v>110</v>
      </c>
      <c r="D3852" s="156" t="s">
        <v>387</v>
      </c>
      <c r="E3852" s="157" t="s">
        <v>412</v>
      </c>
      <c r="F3852" s="157" t="s">
        <v>415</v>
      </c>
      <c r="G3852" s="158">
        <v>0.36</v>
      </c>
      <c r="H3852" s="159">
        <v>0</v>
      </c>
      <c r="I3852" s="159">
        <v>0</v>
      </c>
      <c r="J3852" s="158">
        <v>0.36</v>
      </c>
      <c r="K3852" s="157" t="s">
        <v>408</v>
      </c>
    </row>
    <row r="3853" spans="1:11" s="58" customFormat="1" ht="14.85" customHeight="1" x14ac:dyDescent="0.15">
      <c r="A3853" s="154">
        <v>154412</v>
      </c>
      <c r="B3853" s="155">
        <v>54412</v>
      </c>
      <c r="C3853" s="154">
        <v>110</v>
      </c>
      <c r="D3853" s="156" t="s">
        <v>387</v>
      </c>
      <c r="E3853" s="157" t="s">
        <v>412</v>
      </c>
      <c r="F3853" s="157" t="s">
        <v>416</v>
      </c>
      <c r="G3853" s="158">
        <v>5.15</v>
      </c>
      <c r="H3853" s="159">
        <v>0</v>
      </c>
      <c r="I3853" s="159">
        <v>0</v>
      </c>
      <c r="J3853" s="158">
        <v>5.15</v>
      </c>
      <c r="K3853" s="157" t="s">
        <v>411</v>
      </c>
    </row>
    <row r="3854" spans="1:11" s="58" customFormat="1" ht="14.85" customHeight="1" x14ac:dyDescent="0.15">
      <c r="A3854" s="154">
        <v>154412</v>
      </c>
      <c r="B3854" s="155">
        <v>54412</v>
      </c>
      <c r="C3854" s="154">
        <v>110</v>
      </c>
      <c r="D3854" s="156" t="s">
        <v>387</v>
      </c>
      <c r="E3854" s="157" t="s">
        <v>412</v>
      </c>
      <c r="F3854" s="157" t="s">
        <v>416</v>
      </c>
      <c r="G3854" s="158">
        <v>7.8674900000000001</v>
      </c>
      <c r="H3854" s="159">
        <v>-2</v>
      </c>
      <c r="I3854" s="159">
        <v>0</v>
      </c>
      <c r="J3854" s="158">
        <v>21.611840000000001</v>
      </c>
      <c r="K3854" s="157" t="s">
        <v>408</v>
      </c>
    </row>
    <row r="3855" spans="1:11" s="58" customFormat="1" ht="14.85" customHeight="1" x14ac:dyDescent="0.15">
      <c r="A3855" s="154">
        <v>154412</v>
      </c>
      <c r="B3855" s="155">
        <v>54412</v>
      </c>
      <c r="C3855" s="154">
        <v>110</v>
      </c>
      <c r="D3855" s="156" t="s">
        <v>387</v>
      </c>
      <c r="E3855" s="157" t="s">
        <v>417</v>
      </c>
      <c r="F3855" s="157" t="s">
        <v>418</v>
      </c>
      <c r="G3855" s="158">
        <v>2.6813199999999999</v>
      </c>
      <c r="H3855" s="159">
        <v>0</v>
      </c>
      <c r="I3855" s="159">
        <v>0</v>
      </c>
      <c r="J3855" s="158">
        <v>2.6813199999999999</v>
      </c>
      <c r="K3855" s="157" t="s">
        <v>411</v>
      </c>
    </row>
    <row r="3856" spans="1:11" s="58" customFormat="1" ht="14.85" customHeight="1" x14ac:dyDescent="0.15">
      <c r="A3856" s="154">
        <v>154412</v>
      </c>
      <c r="B3856" s="155">
        <v>54412</v>
      </c>
      <c r="C3856" s="154">
        <v>110</v>
      </c>
      <c r="D3856" s="156" t="s">
        <v>387</v>
      </c>
      <c r="E3856" s="157" t="s">
        <v>417</v>
      </c>
      <c r="F3856" s="157" t="s">
        <v>418</v>
      </c>
      <c r="G3856" s="158">
        <v>36.860999999999997</v>
      </c>
      <c r="H3856" s="159">
        <v>1</v>
      </c>
      <c r="I3856" s="159">
        <v>2</v>
      </c>
      <c r="J3856" s="158">
        <v>75.88503</v>
      </c>
      <c r="K3856" s="157" t="s">
        <v>408</v>
      </c>
    </row>
    <row r="3857" spans="1:11" s="58" customFormat="1" ht="14.85" customHeight="1" x14ac:dyDescent="0.15">
      <c r="A3857" s="154">
        <v>154412</v>
      </c>
      <c r="B3857" s="155">
        <v>54412</v>
      </c>
      <c r="C3857" s="154">
        <v>110</v>
      </c>
      <c r="D3857" s="156" t="s">
        <v>387</v>
      </c>
      <c r="E3857" s="157" t="s">
        <v>417</v>
      </c>
      <c r="F3857" s="157" t="s">
        <v>407</v>
      </c>
      <c r="G3857" s="158">
        <v>0.33687</v>
      </c>
      <c r="H3857" s="159">
        <v>0</v>
      </c>
      <c r="I3857" s="159">
        <v>0</v>
      </c>
      <c r="J3857" s="158">
        <v>0.92593000000000003</v>
      </c>
      <c r="K3857" s="157" t="s">
        <v>411</v>
      </c>
    </row>
    <row r="3858" spans="1:11" s="58" customFormat="1" ht="14.85" customHeight="1" x14ac:dyDescent="0.15">
      <c r="A3858" s="154">
        <v>154412</v>
      </c>
      <c r="B3858" s="155">
        <v>54412</v>
      </c>
      <c r="C3858" s="154">
        <v>110</v>
      </c>
      <c r="D3858" s="156" t="s">
        <v>387</v>
      </c>
      <c r="E3858" s="157" t="s">
        <v>417</v>
      </c>
      <c r="F3858" s="157" t="s">
        <v>407</v>
      </c>
      <c r="G3858" s="158">
        <v>1.2097800000000001</v>
      </c>
      <c r="H3858" s="159">
        <v>-1</v>
      </c>
      <c r="I3858" s="159">
        <v>0</v>
      </c>
      <c r="J3858" s="158">
        <v>1.4897800000000001</v>
      </c>
      <c r="K3858" s="157" t="s">
        <v>408</v>
      </c>
    </row>
    <row r="3859" spans="1:11" s="58" customFormat="1" ht="14.85" customHeight="1" x14ac:dyDescent="0.15">
      <c r="A3859" s="154">
        <v>154412</v>
      </c>
      <c r="B3859" s="155">
        <v>54412</v>
      </c>
      <c r="C3859" s="154">
        <v>110</v>
      </c>
      <c r="D3859" s="156" t="s">
        <v>387</v>
      </c>
      <c r="E3859" s="157" t="s">
        <v>419</v>
      </c>
      <c r="F3859" s="157" t="s">
        <v>414</v>
      </c>
      <c r="G3859" s="158">
        <v>-2.6847500000000002</v>
      </c>
      <c r="H3859" s="159">
        <v>-1</v>
      </c>
      <c r="I3859" s="159">
        <v>0</v>
      </c>
      <c r="J3859" s="158">
        <v>17.374120000000001</v>
      </c>
      <c r="K3859" s="157" t="s">
        <v>411</v>
      </c>
    </row>
    <row r="3860" spans="1:11" s="58" customFormat="1" ht="14.85" customHeight="1" x14ac:dyDescent="0.15">
      <c r="A3860" s="154">
        <v>154412</v>
      </c>
      <c r="B3860" s="155">
        <v>54412</v>
      </c>
      <c r="C3860" s="154">
        <v>110</v>
      </c>
      <c r="D3860" s="156" t="s">
        <v>387</v>
      </c>
      <c r="E3860" s="157" t="s">
        <v>419</v>
      </c>
      <c r="F3860" s="157" t="s">
        <v>414</v>
      </c>
      <c r="G3860" s="158">
        <v>31.13814</v>
      </c>
      <c r="H3860" s="159">
        <v>0</v>
      </c>
      <c r="I3860" s="159">
        <v>0</v>
      </c>
      <c r="J3860" s="158">
        <v>110.80240000000001</v>
      </c>
      <c r="K3860" s="157" t="s">
        <v>408</v>
      </c>
    </row>
    <row r="3861" spans="1:11" s="58" customFormat="1" ht="14.85" customHeight="1" x14ac:dyDescent="0.15">
      <c r="A3861" s="154">
        <v>154413</v>
      </c>
      <c r="B3861" s="155">
        <v>54413</v>
      </c>
      <c r="C3861" s="154">
        <v>110</v>
      </c>
      <c r="D3861" s="156" t="s">
        <v>387</v>
      </c>
      <c r="E3861" s="157" t="s">
        <v>412</v>
      </c>
      <c r="F3861" s="157" t="s">
        <v>407</v>
      </c>
      <c r="G3861" s="158">
        <v>-4.5748499999999996</v>
      </c>
      <c r="H3861" s="159">
        <v>-8</v>
      </c>
      <c r="I3861" s="159">
        <v>1</v>
      </c>
      <c r="J3861" s="158">
        <v>1.15313</v>
      </c>
      <c r="K3861" s="157" t="s">
        <v>411</v>
      </c>
    </row>
    <row r="3862" spans="1:11" s="58" customFormat="1" ht="14.85" customHeight="1" x14ac:dyDescent="0.15">
      <c r="A3862" s="154">
        <v>154413</v>
      </c>
      <c r="B3862" s="155">
        <v>54413</v>
      </c>
      <c r="C3862" s="154">
        <v>110</v>
      </c>
      <c r="D3862" s="156" t="s">
        <v>387</v>
      </c>
      <c r="E3862" s="157" t="s">
        <v>412</v>
      </c>
      <c r="F3862" s="157" t="s">
        <v>407</v>
      </c>
      <c r="G3862" s="158">
        <v>-6.7445599999999999</v>
      </c>
      <c r="H3862" s="159">
        <v>-6</v>
      </c>
      <c r="I3862" s="159">
        <v>2</v>
      </c>
      <c r="J3862" s="158">
        <v>1.10198</v>
      </c>
      <c r="K3862" s="157" t="s">
        <v>408</v>
      </c>
    </row>
    <row r="3863" spans="1:11" s="58" customFormat="1" ht="14.85" customHeight="1" x14ac:dyDescent="0.15">
      <c r="A3863" s="154">
        <v>154413</v>
      </c>
      <c r="B3863" s="155">
        <v>54413</v>
      </c>
      <c r="C3863" s="154">
        <v>110</v>
      </c>
      <c r="D3863" s="156" t="s">
        <v>387</v>
      </c>
      <c r="E3863" s="157" t="s">
        <v>412</v>
      </c>
      <c r="F3863" s="157" t="s">
        <v>413</v>
      </c>
      <c r="G3863" s="158">
        <v>-49.70973</v>
      </c>
      <c r="H3863" s="159">
        <v>-1</v>
      </c>
      <c r="I3863" s="159">
        <v>1</v>
      </c>
      <c r="J3863" s="158">
        <v>0.32027</v>
      </c>
      <c r="K3863" s="157" t="s">
        <v>408</v>
      </c>
    </row>
    <row r="3864" spans="1:11" s="58" customFormat="1" ht="14.85" customHeight="1" x14ac:dyDescent="0.15">
      <c r="A3864" s="154">
        <v>154413</v>
      </c>
      <c r="B3864" s="155">
        <v>54413</v>
      </c>
      <c r="C3864" s="154">
        <v>110</v>
      </c>
      <c r="D3864" s="156" t="s">
        <v>387</v>
      </c>
      <c r="E3864" s="157" t="s">
        <v>412</v>
      </c>
      <c r="F3864" s="157" t="s">
        <v>414</v>
      </c>
      <c r="G3864" s="158">
        <v>-3.1904499999999998</v>
      </c>
      <c r="H3864" s="159">
        <v>-1</v>
      </c>
      <c r="I3864" s="159">
        <v>2</v>
      </c>
      <c r="J3864" s="158">
        <v>20.2639</v>
      </c>
      <c r="K3864" s="157" t="s">
        <v>411</v>
      </c>
    </row>
    <row r="3865" spans="1:11" s="58" customFormat="1" ht="14.85" customHeight="1" x14ac:dyDescent="0.15">
      <c r="A3865" s="154">
        <v>154413</v>
      </c>
      <c r="B3865" s="155">
        <v>54413</v>
      </c>
      <c r="C3865" s="154">
        <v>110</v>
      </c>
      <c r="D3865" s="156" t="s">
        <v>387</v>
      </c>
      <c r="E3865" s="157" t="s">
        <v>412</v>
      </c>
      <c r="F3865" s="157" t="s">
        <v>414</v>
      </c>
      <c r="G3865" s="158">
        <v>23.650729999999999</v>
      </c>
      <c r="H3865" s="159">
        <v>0</v>
      </c>
      <c r="I3865" s="159">
        <v>1</v>
      </c>
      <c r="J3865" s="158">
        <v>94.733649999999997</v>
      </c>
      <c r="K3865" s="157" t="s">
        <v>408</v>
      </c>
    </row>
    <row r="3866" spans="1:11" s="58" customFormat="1" ht="14.85" customHeight="1" x14ac:dyDescent="0.15">
      <c r="A3866" s="154">
        <v>154413</v>
      </c>
      <c r="B3866" s="155">
        <v>54413</v>
      </c>
      <c r="C3866" s="154">
        <v>110</v>
      </c>
      <c r="D3866" s="156" t="s">
        <v>387</v>
      </c>
      <c r="E3866" s="157" t="s">
        <v>412</v>
      </c>
      <c r="F3866" s="157" t="s">
        <v>415</v>
      </c>
      <c r="G3866" s="158">
        <v>-0.28000000000000003</v>
      </c>
      <c r="H3866" s="159">
        <v>0</v>
      </c>
      <c r="I3866" s="159">
        <v>0</v>
      </c>
      <c r="J3866" s="158">
        <v>0.44</v>
      </c>
      <c r="K3866" s="157" t="s">
        <v>411</v>
      </c>
    </row>
    <row r="3867" spans="1:11" s="58" customFormat="1" ht="14.85" customHeight="1" x14ac:dyDescent="0.15">
      <c r="A3867" s="154">
        <v>154413</v>
      </c>
      <c r="B3867" s="155">
        <v>54413</v>
      </c>
      <c r="C3867" s="154">
        <v>110</v>
      </c>
      <c r="D3867" s="156" t="s">
        <v>387</v>
      </c>
      <c r="E3867" s="157" t="s">
        <v>412</v>
      </c>
      <c r="F3867" s="157" t="s">
        <v>415</v>
      </c>
      <c r="G3867" s="158">
        <v>51.26</v>
      </c>
      <c r="H3867" s="159">
        <v>0</v>
      </c>
      <c r="I3867" s="159">
        <v>0</v>
      </c>
      <c r="J3867" s="158">
        <v>51.26</v>
      </c>
      <c r="K3867" s="157" t="s">
        <v>408</v>
      </c>
    </row>
    <row r="3868" spans="1:11" s="58" customFormat="1" ht="14.85" customHeight="1" x14ac:dyDescent="0.15">
      <c r="A3868" s="154">
        <v>154413</v>
      </c>
      <c r="B3868" s="155">
        <v>54413</v>
      </c>
      <c r="C3868" s="154">
        <v>110</v>
      </c>
      <c r="D3868" s="156" t="s">
        <v>387</v>
      </c>
      <c r="E3868" s="157" t="s">
        <v>412</v>
      </c>
      <c r="F3868" s="157" t="s">
        <v>416</v>
      </c>
      <c r="G3868" s="158">
        <v>6.9465300000000001</v>
      </c>
      <c r="H3868" s="159">
        <v>-3</v>
      </c>
      <c r="I3868" s="159">
        <v>0</v>
      </c>
      <c r="J3868" s="158">
        <v>16.58221</v>
      </c>
      <c r="K3868" s="157" t="s">
        <v>411</v>
      </c>
    </row>
    <row r="3869" spans="1:11" s="58" customFormat="1" ht="14.85" customHeight="1" x14ac:dyDescent="0.15">
      <c r="A3869" s="154">
        <v>154413</v>
      </c>
      <c r="B3869" s="155">
        <v>54413</v>
      </c>
      <c r="C3869" s="154">
        <v>110</v>
      </c>
      <c r="D3869" s="156" t="s">
        <v>387</v>
      </c>
      <c r="E3869" s="157" t="s">
        <v>412</v>
      </c>
      <c r="F3869" s="157" t="s">
        <v>416</v>
      </c>
      <c r="G3869" s="158">
        <v>24.88</v>
      </c>
      <c r="H3869" s="159">
        <v>0</v>
      </c>
      <c r="I3869" s="159">
        <v>0</v>
      </c>
      <c r="J3869" s="158">
        <v>24.88</v>
      </c>
      <c r="K3869" s="157" t="s">
        <v>408</v>
      </c>
    </row>
    <row r="3870" spans="1:11" s="58" customFormat="1" ht="14.85" customHeight="1" x14ac:dyDescent="0.15">
      <c r="A3870" s="154">
        <v>154413</v>
      </c>
      <c r="B3870" s="155">
        <v>54413</v>
      </c>
      <c r="C3870" s="154">
        <v>110</v>
      </c>
      <c r="D3870" s="156" t="s">
        <v>387</v>
      </c>
      <c r="E3870" s="157" t="s">
        <v>417</v>
      </c>
      <c r="F3870" s="157" t="s">
        <v>418</v>
      </c>
      <c r="G3870" s="158">
        <v>-5.8685099999999997</v>
      </c>
      <c r="H3870" s="159">
        <v>2</v>
      </c>
      <c r="I3870" s="159">
        <v>2</v>
      </c>
      <c r="J3870" s="158">
        <v>5.04</v>
      </c>
      <c r="K3870" s="157" t="s">
        <v>411</v>
      </c>
    </row>
    <row r="3871" spans="1:11" s="58" customFormat="1" ht="14.85" customHeight="1" x14ac:dyDescent="0.15">
      <c r="A3871" s="154">
        <v>154413</v>
      </c>
      <c r="B3871" s="155">
        <v>54413</v>
      </c>
      <c r="C3871" s="154">
        <v>110</v>
      </c>
      <c r="D3871" s="156" t="s">
        <v>387</v>
      </c>
      <c r="E3871" s="157" t="s">
        <v>417</v>
      </c>
      <c r="F3871" s="157" t="s">
        <v>418</v>
      </c>
      <c r="G3871" s="158">
        <v>1.36225</v>
      </c>
      <c r="H3871" s="159">
        <v>0</v>
      </c>
      <c r="I3871" s="159">
        <v>0</v>
      </c>
      <c r="J3871" s="158">
        <v>1.36225</v>
      </c>
      <c r="K3871" s="157" t="s">
        <v>408</v>
      </c>
    </row>
    <row r="3872" spans="1:11" s="58" customFormat="1" ht="14.85" customHeight="1" x14ac:dyDescent="0.15">
      <c r="A3872" s="154">
        <v>154413</v>
      </c>
      <c r="B3872" s="155">
        <v>54413</v>
      </c>
      <c r="C3872" s="154">
        <v>110</v>
      </c>
      <c r="D3872" s="156" t="s">
        <v>387</v>
      </c>
      <c r="E3872" s="157" t="s">
        <v>417</v>
      </c>
      <c r="F3872" s="157" t="s">
        <v>407</v>
      </c>
      <c r="G3872" s="158">
        <v>3.5749999999999997E-2</v>
      </c>
      <c r="H3872" s="159">
        <v>0</v>
      </c>
      <c r="I3872" s="159">
        <v>0</v>
      </c>
      <c r="J3872" s="158">
        <v>0.47665000000000002</v>
      </c>
      <c r="K3872" s="157" t="s">
        <v>411</v>
      </c>
    </row>
    <row r="3873" spans="1:11" s="58" customFormat="1" ht="14.85" customHeight="1" x14ac:dyDescent="0.15">
      <c r="A3873" s="154">
        <v>154413</v>
      </c>
      <c r="B3873" s="155">
        <v>54413</v>
      </c>
      <c r="C3873" s="154">
        <v>110</v>
      </c>
      <c r="D3873" s="156" t="s">
        <v>387</v>
      </c>
      <c r="E3873" s="157" t="s">
        <v>417</v>
      </c>
      <c r="F3873" s="157" t="s">
        <v>407</v>
      </c>
      <c r="G3873" s="158">
        <v>4.7999999999999996E-3</v>
      </c>
      <c r="H3873" s="159">
        <v>0</v>
      </c>
      <c r="I3873" s="159">
        <v>0</v>
      </c>
      <c r="J3873" s="158">
        <v>0.1648</v>
      </c>
      <c r="K3873" s="157" t="s">
        <v>408</v>
      </c>
    </row>
    <row r="3874" spans="1:11" s="58" customFormat="1" ht="14.85" customHeight="1" x14ac:dyDescent="0.15">
      <c r="A3874" s="154">
        <v>154413</v>
      </c>
      <c r="B3874" s="155">
        <v>54413</v>
      </c>
      <c r="C3874" s="154">
        <v>110</v>
      </c>
      <c r="D3874" s="156" t="s">
        <v>387</v>
      </c>
      <c r="E3874" s="157" t="s">
        <v>419</v>
      </c>
      <c r="F3874" s="157" t="s">
        <v>414</v>
      </c>
      <c r="G3874" s="158">
        <v>17.252590000000001</v>
      </c>
      <c r="H3874" s="159">
        <v>-1</v>
      </c>
      <c r="I3874" s="159">
        <v>0</v>
      </c>
      <c r="J3874" s="158">
        <v>55.870109999999997</v>
      </c>
      <c r="K3874" s="157" t="s">
        <v>411</v>
      </c>
    </row>
    <row r="3875" spans="1:11" s="58" customFormat="1" ht="14.85" customHeight="1" x14ac:dyDescent="0.15">
      <c r="A3875" s="154">
        <v>154413</v>
      </c>
      <c r="B3875" s="155">
        <v>54413</v>
      </c>
      <c r="C3875" s="154">
        <v>110</v>
      </c>
      <c r="D3875" s="156" t="s">
        <v>387</v>
      </c>
      <c r="E3875" s="157" t="s">
        <v>419</v>
      </c>
      <c r="F3875" s="157" t="s">
        <v>414</v>
      </c>
      <c r="G3875" s="158">
        <v>-5.0966199999999997</v>
      </c>
      <c r="H3875" s="159">
        <v>0</v>
      </c>
      <c r="I3875" s="159">
        <v>0</v>
      </c>
      <c r="J3875" s="158">
        <v>65.020669999999996</v>
      </c>
      <c r="K3875" s="157" t="s">
        <v>408</v>
      </c>
    </row>
    <row r="3876" spans="1:11" s="58" customFormat="1" ht="14.85" customHeight="1" x14ac:dyDescent="0.15">
      <c r="A3876" s="154">
        <v>154416</v>
      </c>
      <c r="B3876" s="155">
        <v>54416</v>
      </c>
      <c r="C3876" s="154">
        <v>110</v>
      </c>
      <c r="D3876" s="156" t="s">
        <v>387</v>
      </c>
      <c r="E3876" s="157" t="s">
        <v>412</v>
      </c>
      <c r="F3876" s="157" t="s">
        <v>407</v>
      </c>
      <c r="G3876" s="158">
        <v>-9.51126</v>
      </c>
      <c r="H3876" s="159">
        <v>-2</v>
      </c>
      <c r="I3876" s="159">
        <v>0</v>
      </c>
      <c r="J3876" s="158">
        <v>15.94694</v>
      </c>
      <c r="K3876" s="157" t="s">
        <v>411</v>
      </c>
    </row>
    <row r="3877" spans="1:11" s="58" customFormat="1" ht="14.85" customHeight="1" x14ac:dyDescent="0.15">
      <c r="A3877" s="154">
        <v>154416</v>
      </c>
      <c r="B3877" s="155">
        <v>54416</v>
      </c>
      <c r="C3877" s="154">
        <v>110</v>
      </c>
      <c r="D3877" s="156" t="s">
        <v>387</v>
      </c>
      <c r="E3877" s="157" t="s">
        <v>412</v>
      </c>
      <c r="F3877" s="157" t="s">
        <v>407</v>
      </c>
      <c r="G3877" s="158">
        <v>-77.40692</v>
      </c>
      <c r="H3877" s="159">
        <v>-1</v>
      </c>
      <c r="I3877" s="159">
        <v>0</v>
      </c>
      <c r="J3877" s="158">
        <v>3.52</v>
      </c>
      <c r="K3877" s="157" t="s">
        <v>408</v>
      </c>
    </row>
    <row r="3878" spans="1:11" s="58" customFormat="1" ht="14.85" customHeight="1" x14ac:dyDescent="0.15">
      <c r="A3878" s="154">
        <v>154416</v>
      </c>
      <c r="B3878" s="155">
        <v>54416</v>
      </c>
      <c r="C3878" s="154">
        <v>110</v>
      </c>
      <c r="D3878" s="156" t="s">
        <v>387</v>
      </c>
      <c r="E3878" s="157" t="s">
        <v>412</v>
      </c>
      <c r="F3878" s="157" t="s">
        <v>413</v>
      </c>
      <c r="G3878" s="158">
        <v>430.43367000000001</v>
      </c>
      <c r="H3878" s="159">
        <v>-1</v>
      </c>
      <c r="I3878" s="159">
        <v>4</v>
      </c>
      <c r="J3878" s="158">
        <v>565.21105</v>
      </c>
      <c r="K3878" s="157" t="s">
        <v>408</v>
      </c>
    </row>
    <row r="3879" spans="1:11" s="58" customFormat="1" ht="14.85" customHeight="1" x14ac:dyDescent="0.15">
      <c r="A3879" s="154">
        <v>154416</v>
      </c>
      <c r="B3879" s="155">
        <v>54416</v>
      </c>
      <c r="C3879" s="154">
        <v>110</v>
      </c>
      <c r="D3879" s="156" t="s">
        <v>387</v>
      </c>
      <c r="E3879" s="157" t="s">
        <v>412</v>
      </c>
      <c r="F3879" s="157" t="s">
        <v>414</v>
      </c>
      <c r="G3879" s="158">
        <v>-52.738349999999997</v>
      </c>
      <c r="H3879" s="159">
        <v>-5</v>
      </c>
      <c r="I3879" s="159">
        <v>3</v>
      </c>
      <c r="J3879" s="158">
        <v>110.42162</v>
      </c>
      <c r="K3879" s="157" t="s">
        <v>411</v>
      </c>
    </row>
    <row r="3880" spans="1:11" s="58" customFormat="1" ht="14.85" customHeight="1" x14ac:dyDescent="0.15">
      <c r="A3880" s="154">
        <v>154416</v>
      </c>
      <c r="B3880" s="155">
        <v>54416</v>
      </c>
      <c r="C3880" s="154">
        <v>110</v>
      </c>
      <c r="D3880" s="156" t="s">
        <v>387</v>
      </c>
      <c r="E3880" s="157" t="s">
        <v>412</v>
      </c>
      <c r="F3880" s="157" t="s">
        <v>414</v>
      </c>
      <c r="G3880" s="158">
        <v>46.599069999999998</v>
      </c>
      <c r="H3880" s="159">
        <v>-4</v>
      </c>
      <c r="I3880" s="159">
        <v>1</v>
      </c>
      <c r="J3880" s="158">
        <v>232.68351000000001</v>
      </c>
      <c r="K3880" s="157" t="s">
        <v>408</v>
      </c>
    </row>
    <row r="3881" spans="1:11" s="58" customFormat="1" ht="14.85" customHeight="1" x14ac:dyDescent="0.15">
      <c r="A3881" s="154">
        <v>154416</v>
      </c>
      <c r="B3881" s="155">
        <v>54416</v>
      </c>
      <c r="C3881" s="154">
        <v>110</v>
      </c>
      <c r="D3881" s="156" t="s">
        <v>387</v>
      </c>
      <c r="E3881" s="157" t="s">
        <v>412</v>
      </c>
      <c r="F3881" s="157" t="s">
        <v>415</v>
      </c>
      <c r="G3881" s="158">
        <v>33.479999999999997</v>
      </c>
      <c r="H3881" s="159">
        <v>0</v>
      </c>
      <c r="I3881" s="159">
        <v>0</v>
      </c>
      <c r="J3881" s="158">
        <v>35.700000000000003</v>
      </c>
      <c r="K3881" s="157" t="s">
        <v>411</v>
      </c>
    </row>
    <row r="3882" spans="1:11" s="58" customFormat="1" ht="14.85" customHeight="1" x14ac:dyDescent="0.15">
      <c r="A3882" s="154">
        <v>154416</v>
      </c>
      <c r="B3882" s="155">
        <v>54416</v>
      </c>
      <c r="C3882" s="154">
        <v>110</v>
      </c>
      <c r="D3882" s="156" t="s">
        <v>387</v>
      </c>
      <c r="E3882" s="157" t="s">
        <v>412</v>
      </c>
      <c r="F3882" s="157" t="s">
        <v>415</v>
      </c>
      <c r="G3882" s="158">
        <v>31.26</v>
      </c>
      <c r="H3882" s="159">
        <v>0</v>
      </c>
      <c r="I3882" s="159">
        <v>0</v>
      </c>
      <c r="J3882" s="158">
        <v>31.38</v>
      </c>
      <c r="K3882" s="157" t="s">
        <v>408</v>
      </c>
    </row>
    <row r="3883" spans="1:11" s="58" customFormat="1" ht="14.85" customHeight="1" x14ac:dyDescent="0.15">
      <c r="A3883" s="154">
        <v>154416</v>
      </c>
      <c r="B3883" s="155">
        <v>54416</v>
      </c>
      <c r="C3883" s="154">
        <v>110</v>
      </c>
      <c r="D3883" s="156" t="s">
        <v>387</v>
      </c>
      <c r="E3883" s="157" t="s">
        <v>412</v>
      </c>
      <c r="F3883" s="157" t="s">
        <v>416</v>
      </c>
      <c r="G3883" s="158">
        <v>26.413969999999999</v>
      </c>
      <c r="H3883" s="159">
        <v>0</v>
      </c>
      <c r="I3883" s="159">
        <v>1</v>
      </c>
      <c r="J3883" s="158">
        <v>32.761960000000002</v>
      </c>
      <c r="K3883" s="157" t="s">
        <v>411</v>
      </c>
    </row>
    <row r="3884" spans="1:11" s="58" customFormat="1" ht="14.85" customHeight="1" x14ac:dyDescent="0.15">
      <c r="A3884" s="154">
        <v>154416</v>
      </c>
      <c r="B3884" s="155">
        <v>54416</v>
      </c>
      <c r="C3884" s="154">
        <v>110</v>
      </c>
      <c r="D3884" s="156" t="s">
        <v>387</v>
      </c>
      <c r="E3884" s="157" t="s">
        <v>412</v>
      </c>
      <c r="F3884" s="157" t="s">
        <v>416</v>
      </c>
      <c r="G3884" s="158">
        <v>7.2149999999999999</v>
      </c>
      <c r="H3884" s="159">
        <v>0</v>
      </c>
      <c r="I3884" s="159">
        <v>0</v>
      </c>
      <c r="J3884" s="158">
        <v>7.2149999999999999</v>
      </c>
      <c r="K3884" s="157" t="s">
        <v>408</v>
      </c>
    </row>
    <row r="3885" spans="1:11" s="58" customFormat="1" ht="14.85" customHeight="1" x14ac:dyDescent="0.15">
      <c r="A3885" s="154">
        <v>154416</v>
      </c>
      <c r="B3885" s="155">
        <v>54416</v>
      </c>
      <c r="C3885" s="154">
        <v>110</v>
      </c>
      <c r="D3885" s="156" t="s">
        <v>387</v>
      </c>
      <c r="E3885" s="157" t="s">
        <v>417</v>
      </c>
      <c r="F3885" s="157" t="s">
        <v>418</v>
      </c>
      <c r="G3885" s="158">
        <v>75.351569999999995</v>
      </c>
      <c r="H3885" s="159">
        <v>-2</v>
      </c>
      <c r="I3885" s="159">
        <v>0</v>
      </c>
      <c r="J3885" s="158">
        <v>103.5</v>
      </c>
      <c r="K3885" s="157" t="s">
        <v>411</v>
      </c>
    </row>
    <row r="3886" spans="1:11" s="58" customFormat="1" ht="14.85" customHeight="1" x14ac:dyDescent="0.15">
      <c r="A3886" s="154">
        <v>154416</v>
      </c>
      <c r="B3886" s="155">
        <v>54416</v>
      </c>
      <c r="C3886" s="154">
        <v>110</v>
      </c>
      <c r="D3886" s="156" t="s">
        <v>387</v>
      </c>
      <c r="E3886" s="157" t="s">
        <v>417</v>
      </c>
      <c r="F3886" s="157" t="s">
        <v>418</v>
      </c>
      <c r="G3886" s="158">
        <v>2.5743800000000001</v>
      </c>
      <c r="H3886" s="159">
        <v>2</v>
      </c>
      <c r="I3886" s="159">
        <v>2</v>
      </c>
      <c r="J3886" s="158">
        <v>17.184999999999999</v>
      </c>
      <c r="K3886" s="157" t="s">
        <v>408</v>
      </c>
    </row>
    <row r="3887" spans="1:11" s="58" customFormat="1" ht="14.85" customHeight="1" x14ac:dyDescent="0.15">
      <c r="A3887" s="154">
        <v>154416</v>
      </c>
      <c r="B3887" s="155">
        <v>54416</v>
      </c>
      <c r="C3887" s="154">
        <v>110</v>
      </c>
      <c r="D3887" s="156" t="s">
        <v>387</v>
      </c>
      <c r="E3887" s="157" t="s">
        <v>417</v>
      </c>
      <c r="F3887" s="157" t="s">
        <v>407</v>
      </c>
      <c r="G3887" s="158">
        <v>-5.45411</v>
      </c>
      <c r="H3887" s="159">
        <v>2</v>
      </c>
      <c r="I3887" s="159">
        <v>2</v>
      </c>
      <c r="J3887" s="158">
        <v>22.038630000000001</v>
      </c>
      <c r="K3887" s="157" t="s">
        <v>411</v>
      </c>
    </row>
    <row r="3888" spans="1:11" s="58" customFormat="1" ht="14.85" customHeight="1" x14ac:dyDescent="0.15">
      <c r="A3888" s="154">
        <v>154416</v>
      </c>
      <c r="B3888" s="155">
        <v>54416</v>
      </c>
      <c r="C3888" s="154">
        <v>110</v>
      </c>
      <c r="D3888" s="156" t="s">
        <v>387</v>
      </c>
      <c r="E3888" s="157" t="s">
        <v>417</v>
      </c>
      <c r="F3888" s="157" t="s">
        <v>407</v>
      </c>
      <c r="G3888" s="158">
        <v>1.2764</v>
      </c>
      <c r="H3888" s="159">
        <v>3</v>
      </c>
      <c r="I3888" s="159">
        <v>5</v>
      </c>
      <c r="J3888" s="158">
        <v>36.371339999999996</v>
      </c>
      <c r="K3888" s="157" t="s">
        <v>408</v>
      </c>
    </row>
    <row r="3889" spans="1:11" s="58" customFormat="1" ht="14.85" customHeight="1" x14ac:dyDescent="0.15">
      <c r="A3889" s="154">
        <v>154416</v>
      </c>
      <c r="B3889" s="155">
        <v>54416</v>
      </c>
      <c r="C3889" s="154">
        <v>110</v>
      </c>
      <c r="D3889" s="156" t="s">
        <v>387</v>
      </c>
      <c r="E3889" s="157" t="s">
        <v>419</v>
      </c>
      <c r="F3889" s="157" t="s">
        <v>414</v>
      </c>
      <c r="G3889" s="158">
        <v>20.720400000000001</v>
      </c>
      <c r="H3889" s="159">
        <v>-3</v>
      </c>
      <c r="I3889" s="159">
        <v>0</v>
      </c>
      <c r="J3889" s="158">
        <v>200.42095</v>
      </c>
      <c r="K3889" s="157" t="s">
        <v>411</v>
      </c>
    </row>
    <row r="3890" spans="1:11" s="58" customFormat="1" ht="14.85" customHeight="1" x14ac:dyDescent="0.15">
      <c r="A3890" s="154">
        <v>154416</v>
      </c>
      <c r="B3890" s="155">
        <v>54416</v>
      </c>
      <c r="C3890" s="154">
        <v>110</v>
      </c>
      <c r="D3890" s="156" t="s">
        <v>387</v>
      </c>
      <c r="E3890" s="157" t="s">
        <v>419</v>
      </c>
      <c r="F3890" s="157" t="s">
        <v>414</v>
      </c>
      <c r="G3890" s="158">
        <v>42.674849999999999</v>
      </c>
      <c r="H3890" s="159">
        <v>-4</v>
      </c>
      <c r="I3890" s="159">
        <v>0</v>
      </c>
      <c r="J3890" s="158">
        <v>205.67171999999999</v>
      </c>
      <c r="K3890" s="157" t="s">
        <v>408</v>
      </c>
    </row>
    <row r="3891" spans="1:11" s="58" customFormat="1" ht="14.85" customHeight="1" x14ac:dyDescent="0.15">
      <c r="A3891" s="154">
        <v>154431</v>
      </c>
      <c r="B3891" s="155">
        <v>54431</v>
      </c>
      <c r="C3891" s="154">
        <v>110</v>
      </c>
      <c r="D3891" s="156" t="s">
        <v>387</v>
      </c>
      <c r="E3891" s="157" t="s">
        <v>412</v>
      </c>
      <c r="F3891" s="157" t="s">
        <v>407</v>
      </c>
      <c r="G3891" s="158">
        <v>-0.11837</v>
      </c>
      <c r="H3891" s="159">
        <v>1</v>
      </c>
      <c r="I3891" s="159">
        <v>2</v>
      </c>
      <c r="J3891" s="158">
        <v>4.4010999999999996</v>
      </c>
      <c r="K3891" s="157" t="s">
        <v>411</v>
      </c>
    </row>
    <row r="3892" spans="1:11" s="58" customFormat="1" ht="14.85" customHeight="1" x14ac:dyDescent="0.15">
      <c r="A3892" s="154">
        <v>154431</v>
      </c>
      <c r="B3892" s="155">
        <v>54431</v>
      </c>
      <c r="C3892" s="154">
        <v>110</v>
      </c>
      <c r="D3892" s="156" t="s">
        <v>387</v>
      </c>
      <c r="E3892" s="157" t="s">
        <v>412</v>
      </c>
      <c r="F3892" s="157" t="s">
        <v>407</v>
      </c>
      <c r="G3892" s="158">
        <v>-48.541730000000001</v>
      </c>
      <c r="H3892" s="159">
        <v>-1</v>
      </c>
      <c r="I3892" s="159">
        <v>1</v>
      </c>
      <c r="J3892" s="158">
        <v>12.664709999999999</v>
      </c>
      <c r="K3892" s="157" t="s">
        <v>408</v>
      </c>
    </row>
    <row r="3893" spans="1:11" s="58" customFormat="1" ht="14.85" customHeight="1" x14ac:dyDescent="0.15">
      <c r="A3893" s="154">
        <v>154431</v>
      </c>
      <c r="B3893" s="155">
        <v>54431</v>
      </c>
      <c r="C3893" s="154">
        <v>110</v>
      </c>
      <c r="D3893" s="156" t="s">
        <v>387</v>
      </c>
      <c r="E3893" s="157" t="s">
        <v>412</v>
      </c>
      <c r="F3893" s="157" t="s">
        <v>413</v>
      </c>
      <c r="G3893" s="158">
        <v>16.042069999999999</v>
      </c>
      <c r="H3893" s="159">
        <v>2</v>
      </c>
      <c r="I3893" s="159">
        <v>3</v>
      </c>
      <c r="J3893" s="158">
        <v>43.590600000000002</v>
      </c>
      <c r="K3893" s="157" t="s">
        <v>408</v>
      </c>
    </row>
    <row r="3894" spans="1:11" s="58" customFormat="1" ht="14.85" customHeight="1" x14ac:dyDescent="0.15">
      <c r="A3894" s="154">
        <v>154431</v>
      </c>
      <c r="B3894" s="155">
        <v>54431</v>
      </c>
      <c r="C3894" s="154">
        <v>110</v>
      </c>
      <c r="D3894" s="156" t="s">
        <v>387</v>
      </c>
      <c r="E3894" s="157" t="s">
        <v>412</v>
      </c>
      <c r="F3894" s="157" t="s">
        <v>414</v>
      </c>
      <c r="G3894" s="158">
        <v>7.8778800000000002</v>
      </c>
      <c r="H3894" s="159">
        <v>-2</v>
      </c>
      <c r="I3894" s="159">
        <v>2</v>
      </c>
      <c r="J3894" s="158">
        <v>50.173789999999997</v>
      </c>
      <c r="K3894" s="157" t="s">
        <v>411</v>
      </c>
    </row>
    <row r="3895" spans="1:11" s="58" customFormat="1" ht="14.85" customHeight="1" x14ac:dyDescent="0.15">
      <c r="A3895" s="154">
        <v>154431</v>
      </c>
      <c r="B3895" s="155">
        <v>54431</v>
      </c>
      <c r="C3895" s="154">
        <v>110</v>
      </c>
      <c r="D3895" s="156" t="s">
        <v>387</v>
      </c>
      <c r="E3895" s="157" t="s">
        <v>412</v>
      </c>
      <c r="F3895" s="157" t="s">
        <v>414</v>
      </c>
      <c r="G3895" s="158">
        <v>10.02824</v>
      </c>
      <c r="H3895" s="159">
        <v>-1</v>
      </c>
      <c r="I3895" s="159">
        <v>0</v>
      </c>
      <c r="J3895" s="158">
        <v>39.896520000000002</v>
      </c>
      <c r="K3895" s="157" t="s">
        <v>408</v>
      </c>
    </row>
    <row r="3896" spans="1:11" s="58" customFormat="1" ht="14.85" customHeight="1" x14ac:dyDescent="0.15">
      <c r="A3896" s="154">
        <v>154431</v>
      </c>
      <c r="B3896" s="155">
        <v>54431</v>
      </c>
      <c r="C3896" s="154">
        <v>110</v>
      </c>
      <c r="D3896" s="156" t="s">
        <v>387</v>
      </c>
      <c r="E3896" s="157" t="s">
        <v>412</v>
      </c>
      <c r="F3896" s="157" t="s">
        <v>415</v>
      </c>
      <c r="G3896" s="158">
        <v>10.18</v>
      </c>
      <c r="H3896" s="159">
        <v>0</v>
      </c>
      <c r="I3896" s="159">
        <v>0</v>
      </c>
      <c r="J3896" s="158">
        <v>10.18</v>
      </c>
      <c r="K3896" s="157" t="s">
        <v>411</v>
      </c>
    </row>
    <row r="3897" spans="1:11" s="58" customFormat="1" ht="14.85" customHeight="1" x14ac:dyDescent="0.15">
      <c r="A3897" s="154">
        <v>154431</v>
      </c>
      <c r="B3897" s="155">
        <v>54431</v>
      </c>
      <c r="C3897" s="154">
        <v>110</v>
      </c>
      <c r="D3897" s="156" t="s">
        <v>387</v>
      </c>
      <c r="E3897" s="157" t="s">
        <v>412</v>
      </c>
      <c r="F3897" s="157" t="s">
        <v>415</v>
      </c>
      <c r="G3897" s="158">
        <v>0.62</v>
      </c>
      <c r="H3897" s="159">
        <v>0</v>
      </c>
      <c r="I3897" s="159">
        <v>0</v>
      </c>
      <c r="J3897" s="158">
        <v>0.62</v>
      </c>
      <c r="K3897" s="157" t="s">
        <v>408</v>
      </c>
    </row>
    <row r="3898" spans="1:11" s="58" customFormat="1" ht="14.85" customHeight="1" x14ac:dyDescent="0.15">
      <c r="A3898" s="154">
        <v>154431</v>
      </c>
      <c r="B3898" s="155">
        <v>54431</v>
      </c>
      <c r="C3898" s="154">
        <v>110</v>
      </c>
      <c r="D3898" s="156" t="s">
        <v>387</v>
      </c>
      <c r="E3898" s="157" t="s">
        <v>412</v>
      </c>
      <c r="F3898" s="157" t="s">
        <v>416</v>
      </c>
      <c r="G3898" s="158">
        <v>5.8754999999999997</v>
      </c>
      <c r="H3898" s="159">
        <v>0</v>
      </c>
      <c r="I3898" s="159">
        <v>0</v>
      </c>
      <c r="J3898" s="158">
        <v>5.8754999999999997</v>
      </c>
      <c r="K3898" s="157" t="s">
        <v>411</v>
      </c>
    </row>
    <row r="3899" spans="1:11" s="58" customFormat="1" ht="14.85" customHeight="1" x14ac:dyDescent="0.15">
      <c r="A3899" s="154">
        <v>154431</v>
      </c>
      <c r="B3899" s="155">
        <v>54431</v>
      </c>
      <c r="C3899" s="154">
        <v>110</v>
      </c>
      <c r="D3899" s="156" t="s">
        <v>387</v>
      </c>
      <c r="E3899" s="157" t="s">
        <v>412</v>
      </c>
      <c r="F3899" s="157" t="s">
        <v>416</v>
      </c>
      <c r="G3899" s="158">
        <v>-5.5419200000000002</v>
      </c>
      <c r="H3899" s="159">
        <v>-2</v>
      </c>
      <c r="I3899" s="159">
        <v>0</v>
      </c>
      <c r="J3899" s="158">
        <v>6.4410999999999996</v>
      </c>
      <c r="K3899" s="157" t="s">
        <v>408</v>
      </c>
    </row>
    <row r="3900" spans="1:11" s="58" customFormat="1" ht="14.85" customHeight="1" x14ac:dyDescent="0.15">
      <c r="A3900" s="154">
        <v>154431</v>
      </c>
      <c r="B3900" s="155">
        <v>54431</v>
      </c>
      <c r="C3900" s="154">
        <v>110</v>
      </c>
      <c r="D3900" s="156" t="s">
        <v>387</v>
      </c>
      <c r="E3900" s="157" t="s">
        <v>417</v>
      </c>
      <c r="F3900" s="157" t="s">
        <v>418</v>
      </c>
      <c r="G3900" s="158">
        <v>-5.6890000000000001</v>
      </c>
      <c r="H3900" s="159">
        <v>0</v>
      </c>
      <c r="I3900" s="159">
        <v>0</v>
      </c>
      <c r="J3900" s="158">
        <v>3.3109999999999999</v>
      </c>
      <c r="K3900" s="157" t="s">
        <v>411</v>
      </c>
    </row>
    <row r="3901" spans="1:11" s="58" customFormat="1" ht="14.85" customHeight="1" x14ac:dyDescent="0.15">
      <c r="A3901" s="154">
        <v>154431</v>
      </c>
      <c r="B3901" s="155">
        <v>54431</v>
      </c>
      <c r="C3901" s="154">
        <v>110</v>
      </c>
      <c r="D3901" s="156" t="s">
        <v>387</v>
      </c>
      <c r="E3901" s="157" t="s">
        <v>417</v>
      </c>
      <c r="F3901" s="157" t="s">
        <v>418</v>
      </c>
      <c r="G3901" s="158">
        <v>-5.2679999999999998</v>
      </c>
      <c r="H3901" s="159">
        <v>0</v>
      </c>
      <c r="I3901" s="159">
        <v>0</v>
      </c>
      <c r="J3901" s="158">
        <v>3.012</v>
      </c>
      <c r="K3901" s="157" t="s">
        <v>408</v>
      </c>
    </row>
    <row r="3902" spans="1:11" s="58" customFormat="1" ht="14.85" customHeight="1" x14ac:dyDescent="0.15">
      <c r="A3902" s="154">
        <v>154431</v>
      </c>
      <c r="B3902" s="155">
        <v>54431</v>
      </c>
      <c r="C3902" s="154">
        <v>110</v>
      </c>
      <c r="D3902" s="156" t="s">
        <v>387</v>
      </c>
      <c r="E3902" s="157" t="s">
        <v>417</v>
      </c>
      <c r="F3902" s="157" t="s">
        <v>407</v>
      </c>
      <c r="G3902" s="158">
        <v>2.3406899999999999</v>
      </c>
      <c r="H3902" s="159">
        <v>0</v>
      </c>
      <c r="I3902" s="159">
        <v>0</v>
      </c>
      <c r="J3902" s="158">
        <v>4.5557100000000004</v>
      </c>
      <c r="K3902" s="157" t="s">
        <v>411</v>
      </c>
    </row>
    <row r="3903" spans="1:11" s="58" customFormat="1" ht="14.85" customHeight="1" x14ac:dyDescent="0.15">
      <c r="A3903" s="154">
        <v>154431</v>
      </c>
      <c r="B3903" s="155">
        <v>54431</v>
      </c>
      <c r="C3903" s="154">
        <v>110</v>
      </c>
      <c r="D3903" s="156" t="s">
        <v>387</v>
      </c>
      <c r="E3903" s="157" t="s">
        <v>417</v>
      </c>
      <c r="F3903" s="157" t="s">
        <v>407</v>
      </c>
      <c r="G3903" s="158">
        <v>0.50716000000000006</v>
      </c>
      <c r="H3903" s="159">
        <v>0</v>
      </c>
      <c r="I3903" s="159">
        <v>0</v>
      </c>
      <c r="J3903" s="158">
        <v>1.15516</v>
      </c>
      <c r="K3903" s="157" t="s">
        <v>408</v>
      </c>
    </row>
    <row r="3904" spans="1:11" s="58" customFormat="1" ht="14.85" customHeight="1" x14ac:dyDescent="0.15">
      <c r="A3904" s="154">
        <v>154431</v>
      </c>
      <c r="B3904" s="155">
        <v>54431</v>
      </c>
      <c r="C3904" s="154">
        <v>110</v>
      </c>
      <c r="D3904" s="156" t="s">
        <v>387</v>
      </c>
      <c r="E3904" s="157" t="s">
        <v>419</v>
      </c>
      <c r="F3904" s="157" t="s">
        <v>414</v>
      </c>
      <c r="G3904" s="158">
        <v>-11.71747</v>
      </c>
      <c r="H3904" s="159">
        <v>2</v>
      </c>
      <c r="I3904" s="159">
        <v>2</v>
      </c>
      <c r="J3904" s="158">
        <v>94.433070000000001</v>
      </c>
      <c r="K3904" s="157" t="s">
        <v>411</v>
      </c>
    </row>
    <row r="3905" spans="1:11" s="58" customFormat="1" ht="14.85" customHeight="1" x14ac:dyDescent="0.15">
      <c r="A3905" s="154">
        <v>154431</v>
      </c>
      <c r="B3905" s="155">
        <v>54431</v>
      </c>
      <c r="C3905" s="154">
        <v>110</v>
      </c>
      <c r="D3905" s="156" t="s">
        <v>387</v>
      </c>
      <c r="E3905" s="157" t="s">
        <v>419</v>
      </c>
      <c r="F3905" s="157" t="s">
        <v>414</v>
      </c>
      <c r="G3905" s="158">
        <v>33.74615</v>
      </c>
      <c r="H3905" s="159">
        <v>-1</v>
      </c>
      <c r="I3905" s="159">
        <v>0</v>
      </c>
      <c r="J3905" s="158">
        <v>94.050989999999999</v>
      </c>
      <c r="K3905" s="157" t="s">
        <v>408</v>
      </c>
    </row>
    <row r="3906" spans="1:11" s="58" customFormat="1" ht="14.85" customHeight="1" x14ac:dyDescent="0.15">
      <c r="A3906" s="154">
        <v>154471</v>
      </c>
      <c r="B3906" s="155">
        <v>54471</v>
      </c>
      <c r="C3906" s="154">
        <v>110</v>
      </c>
      <c r="D3906" s="156" t="s">
        <v>387</v>
      </c>
      <c r="E3906" s="157" t="s">
        <v>412</v>
      </c>
      <c r="F3906" s="157" t="s">
        <v>407</v>
      </c>
      <c r="G3906" s="158">
        <v>-0.30142999999999998</v>
      </c>
      <c r="H3906" s="159">
        <v>-1</v>
      </c>
      <c r="I3906" s="159">
        <v>0</v>
      </c>
      <c r="J3906" s="158">
        <v>7.2999999999999996E-4</v>
      </c>
      <c r="K3906" s="157" t="s">
        <v>411</v>
      </c>
    </row>
    <row r="3907" spans="1:11" s="58" customFormat="1" ht="14.85" customHeight="1" x14ac:dyDescent="0.15">
      <c r="A3907" s="154">
        <v>154471</v>
      </c>
      <c r="B3907" s="155">
        <v>54471</v>
      </c>
      <c r="C3907" s="154">
        <v>110</v>
      </c>
      <c r="D3907" s="156" t="s">
        <v>387</v>
      </c>
      <c r="E3907" s="157" t="s">
        <v>412</v>
      </c>
      <c r="F3907" s="157" t="s">
        <v>407</v>
      </c>
      <c r="G3907" s="158">
        <v>-4.0665100000000001</v>
      </c>
      <c r="H3907" s="159">
        <v>-2</v>
      </c>
      <c r="I3907" s="159">
        <v>0</v>
      </c>
      <c r="J3907" s="158">
        <v>2.2915000000000001</v>
      </c>
      <c r="K3907" s="157" t="s">
        <v>408</v>
      </c>
    </row>
    <row r="3908" spans="1:11" s="58" customFormat="1" ht="14.85" customHeight="1" x14ac:dyDescent="0.15">
      <c r="A3908" s="154">
        <v>154471</v>
      </c>
      <c r="B3908" s="155">
        <v>54471</v>
      </c>
      <c r="C3908" s="154">
        <v>110</v>
      </c>
      <c r="D3908" s="156" t="s">
        <v>387</v>
      </c>
      <c r="E3908" s="157" t="s">
        <v>412</v>
      </c>
      <c r="F3908" s="157" t="s">
        <v>413</v>
      </c>
      <c r="G3908" s="158">
        <v>10.88992</v>
      </c>
      <c r="H3908" s="159">
        <v>1</v>
      </c>
      <c r="I3908" s="159">
        <v>2</v>
      </c>
      <c r="J3908" s="158">
        <v>103.57111</v>
      </c>
      <c r="K3908" s="157" t="s">
        <v>408</v>
      </c>
    </row>
    <row r="3909" spans="1:11" s="58" customFormat="1" ht="14.85" customHeight="1" x14ac:dyDescent="0.15">
      <c r="A3909" s="154">
        <v>154471</v>
      </c>
      <c r="B3909" s="155">
        <v>54471</v>
      </c>
      <c r="C3909" s="154">
        <v>110</v>
      </c>
      <c r="D3909" s="156" t="s">
        <v>387</v>
      </c>
      <c r="E3909" s="157" t="s">
        <v>412</v>
      </c>
      <c r="F3909" s="157" t="s">
        <v>414</v>
      </c>
      <c r="G3909" s="158">
        <v>-1.5943400000000001</v>
      </c>
      <c r="H3909" s="159">
        <v>0</v>
      </c>
      <c r="I3909" s="159">
        <v>1</v>
      </c>
      <c r="J3909" s="158">
        <v>9.9499999999999993</v>
      </c>
      <c r="K3909" s="157" t="s">
        <v>411</v>
      </c>
    </row>
    <row r="3910" spans="1:11" s="58" customFormat="1" ht="14.85" customHeight="1" x14ac:dyDescent="0.15">
      <c r="A3910" s="154">
        <v>154471</v>
      </c>
      <c r="B3910" s="155">
        <v>54471</v>
      </c>
      <c r="C3910" s="154">
        <v>110</v>
      </c>
      <c r="D3910" s="156" t="s">
        <v>387</v>
      </c>
      <c r="E3910" s="157" t="s">
        <v>412</v>
      </c>
      <c r="F3910" s="157" t="s">
        <v>414</v>
      </c>
      <c r="G3910" s="158">
        <v>541.60105999999996</v>
      </c>
      <c r="H3910" s="159">
        <v>2</v>
      </c>
      <c r="I3910" s="159">
        <v>4</v>
      </c>
      <c r="J3910" s="158">
        <v>808.67397000000005</v>
      </c>
      <c r="K3910" s="157" t="s">
        <v>408</v>
      </c>
    </row>
    <row r="3911" spans="1:11" s="58" customFormat="1" ht="14.85" customHeight="1" x14ac:dyDescent="0.15">
      <c r="A3911" s="154">
        <v>154471</v>
      </c>
      <c r="B3911" s="155">
        <v>54471</v>
      </c>
      <c r="C3911" s="154">
        <v>110</v>
      </c>
      <c r="D3911" s="156" t="s">
        <v>387</v>
      </c>
      <c r="E3911" s="157" t="s">
        <v>412</v>
      </c>
      <c r="F3911" s="157" t="s">
        <v>415</v>
      </c>
      <c r="G3911" s="158">
        <v>-0.18</v>
      </c>
      <c r="H3911" s="159">
        <v>0</v>
      </c>
      <c r="I3911" s="159">
        <v>0</v>
      </c>
      <c r="J3911" s="158">
        <v>0.04</v>
      </c>
      <c r="K3911" s="157" t="s">
        <v>411</v>
      </c>
    </row>
    <row r="3912" spans="1:11" s="58" customFormat="1" ht="14.85" customHeight="1" x14ac:dyDescent="0.15">
      <c r="A3912" s="154">
        <v>154471</v>
      </c>
      <c r="B3912" s="155">
        <v>54471</v>
      </c>
      <c r="C3912" s="154">
        <v>110</v>
      </c>
      <c r="D3912" s="156" t="s">
        <v>387</v>
      </c>
      <c r="E3912" s="157" t="s">
        <v>412</v>
      </c>
      <c r="F3912" s="157" t="s">
        <v>415</v>
      </c>
      <c r="G3912" s="158">
        <v>0.04</v>
      </c>
      <c r="H3912" s="159">
        <v>0</v>
      </c>
      <c r="I3912" s="159">
        <v>0</v>
      </c>
      <c r="J3912" s="158">
        <v>0.04</v>
      </c>
      <c r="K3912" s="157" t="s">
        <v>408</v>
      </c>
    </row>
    <row r="3913" spans="1:11" s="58" customFormat="1" ht="14.85" customHeight="1" x14ac:dyDescent="0.15">
      <c r="A3913" s="154">
        <v>154471</v>
      </c>
      <c r="B3913" s="155">
        <v>54471</v>
      </c>
      <c r="C3913" s="154">
        <v>110</v>
      </c>
      <c r="D3913" s="156" t="s">
        <v>387</v>
      </c>
      <c r="E3913" s="157" t="s">
        <v>412</v>
      </c>
      <c r="F3913" s="157" t="s">
        <v>416</v>
      </c>
      <c r="G3913" s="158">
        <v>-74.103800000000007</v>
      </c>
      <c r="H3913" s="159">
        <v>-2</v>
      </c>
      <c r="I3913" s="159">
        <v>0</v>
      </c>
      <c r="J3913" s="158">
        <v>2.7747700000000002</v>
      </c>
      <c r="K3913" s="157" t="s">
        <v>411</v>
      </c>
    </row>
    <row r="3914" spans="1:11" s="58" customFormat="1" ht="14.85" customHeight="1" x14ac:dyDescent="0.15">
      <c r="A3914" s="154">
        <v>154471</v>
      </c>
      <c r="B3914" s="155">
        <v>54471</v>
      </c>
      <c r="C3914" s="154">
        <v>110</v>
      </c>
      <c r="D3914" s="156" t="s">
        <v>387</v>
      </c>
      <c r="E3914" s="157" t="s">
        <v>412</v>
      </c>
      <c r="F3914" s="157" t="s">
        <v>416</v>
      </c>
      <c r="G3914" s="158">
        <v>10.64</v>
      </c>
      <c r="H3914" s="159">
        <v>0</v>
      </c>
      <c r="I3914" s="159">
        <v>0</v>
      </c>
      <c r="J3914" s="158">
        <v>10.64</v>
      </c>
      <c r="K3914" s="157" t="s">
        <v>408</v>
      </c>
    </row>
    <row r="3915" spans="1:11" s="58" customFormat="1" ht="14.85" customHeight="1" x14ac:dyDescent="0.15">
      <c r="A3915" s="154">
        <v>154471</v>
      </c>
      <c r="B3915" s="155">
        <v>54471</v>
      </c>
      <c r="C3915" s="154">
        <v>110</v>
      </c>
      <c r="D3915" s="156" t="s">
        <v>387</v>
      </c>
      <c r="E3915" s="157" t="s">
        <v>417</v>
      </c>
      <c r="F3915" s="157" t="s">
        <v>418</v>
      </c>
      <c r="G3915" s="158">
        <v>200.15</v>
      </c>
      <c r="H3915" s="159">
        <v>1</v>
      </c>
      <c r="I3915" s="159">
        <v>1</v>
      </c>
      <c r="J3915" s="158">
        <v>200.15</v>
      </c>
      <c r="K3915" s="157" t="s">
        <v>411</v>
      </c>
    </row>
    <row r="3916" spans="1:11" s="58" customFormat="1" ht="14.85" customHeight="1" x14ac:dyDescent="0.15">
      <c r="A3916" s="154">
        <v>154471</v>
      </c>
      <c r="B3916" s="155">
        <v>54471</v>
      </c>
      <c r="C3916" s="154">
        <v>110</v>
      </c>
      <c r="D3916" s="156" t="s">
        <v>387</v>
      </c>
      <c r="E3916" s="157" t="s">
        <v>417</v>
      </c>
      <c r="F3916" s="157" t="s">
        <v>418</v>
      </c>
      <c r="G3916" s="158">
        <v>63.530290000000001</v>
      </c>
      <c r="H3916" s="159">
        <v>2</v>
      </c>
      <c r="I3916" s="159">
        <v>2</v>
      </c>
      <c r="J3916" s="158">
        <v>63.530290000000001</v>
      </c>
      <c r="K3916" s="157" t="s">
        <v>408</v>
      </c>
    </row>
    <row r="3917" spans="1:11" s="58" customFormat="1" ht="14.85" customHeight="1" x14ac:dyDescent="0.15">
      <c r="A3917" s="154">
        <v>154471</v>
      </c>
      <c r="B3917" s="155">
        <v>54471</v>
      </c>
      <c r="C3917" s="154">
        <v>110</v>
      </c>
      <c r="D3917" s="156" t="s">
        <v>387</v>
      </c>
      <c r="E3917" s="157" t="s">
        <v>417</v>
      </c>
      <c r="F3917" s="157" t="s">
        <v>407</v>
      </c>
      <c r="G3917" s="158">
        <v>3.6569999999999998E-2</v>
      </c>
      <c r="H3917" s="159">
        <v>0</v>
      </c>
      <c r="I3917" s="159">
        <v>0</v>
      </c>
      <c r="J3917" s="158">
        <v>6.2379999999999998E-2</v>
      </c>
      <c r="K3917" s="157" t="s">
        <v>411</v>
      </c>
    </row>
    <row r="3918" spans="1:11" s="58" customFormat="1" ht="14.85" customHeight="1" x14ac:dyDescent="0.15">
      <c r="A3918" s="154">
        <v>154471</v>
      </c>
      <c r="B3918" s="155">
        <v>54471</v>
      </c>
      <c r="C3918" s="154">
        <v>110</v>
      </c>
      <c r="D3918" s="156" t="s">
        <v>387</v>
      </c>
      <c r="E3918" s="157" t="s">
        <v>417</v>
      </c>
      <c r="F3918" s="157" t="s">
        <v>407</v>
      </c>
      <c r="G3918" s="158">
        <v>0.47011999999999998</v>
      </c>
      <c r="H3918" s="159">
        <v>-1</v>
      </c>
      <c r="I3918" s="159">
        <v>0</v>
      </c>
      <c r="J3918" s="158">
        <v>17.16929</v>
      </c>
      <c r="K3918" s="157" t="s">
        <v>408</v>
      </c>
    </row>
    <row r="3919" spans="1:11" s="58" customFormat="1" ht="14.85" customHeight="1" x14ac:dyDescent="0.15">
      <c r="A3919" s="154">
        <v>154471</v>
      </c>
      <c r="B3919" s="155">
        <v>54471</v>
      </c>
      <c r="C3919" s="154">
        <v>110</v>
      </c>
      <c r="D3919" s="156" t="s">
        <v>387</v>
      </c>
      <c r="E3919" s="157" t="s">
        <v>419</v>
      </c>
      <c r="F3919" s="157" t="s">
        <v>414</v>
      </c>
      <c r="G3919" s="158">
        <v>-21.663920000000001</v>
      </c>
      <c r="H3919" s="159">
        <v>-2</v>
      </c>
      <c r="I3919" s="159">
        <v>0</v>
      </c>
      <c r="J3919" s="158">
        <v>48.585949999999997</v>
      </c>
      <c r="K3919" s="157" t="s">
        <v>411</v>
      </c>
    </row>
    <row r="3920" spans="1:11" s="58" customFormat="1" ht="14.85" customHeight="1" x14ac:dyDescent="0.15">
      <c r="A3920" s="154">
        <v>154471</v>
      </c>
      <c r="B3920" s="155">
        <v>54471</v>
      </c>
      <c r="C3920" s="154">
        <v>110</v>
      </c>
      <c r="D3920" s="156" t="s">
        <v>387</v>
      </c>
      <c r="E3920" s="157" t="s">
        <v>419</v>
      </c>
      <c r="F3920" s="157" t="s">
        <v>414</v>
      </c>
      <c r="G3920" s="158">
        <v>-16.855350000000001</v>
      </c>
      <c r="H3920" s="159">
        <v>1</v>
      </c>
      <c r="I3920" s="159">
        <v>1</v>
      </c>
      <c r="J3920" s="158">
        <v>119.54616</v>
      </c>
      <c r="K3920" s="157" t="s">
        <v>408</v>
      </c>
    </row>
    <row r="3921" spans="1:11" s="58" customFormat="1" ht="14.85" customHeight="1" x14ac:dyDescent="0.15">
      <c r="A3921" s="154">
        <v>154476</v>
      </c>
      <c r="B3921" s="155">
        <v>54476</v>
      </c>
      <c r="C3921" s="154">
        <v>110</v>
      </c>
      <c r="D3921" s="156" t="s">
        <v>387</v>
      </c>
      <c r="E3921" s="157" t="s">
        <v>412</v>
      </c>
      <c r="F3921" s="157" t="s">
        <v>407</v>
      </c>
      <c r="G3921" s="158">
        <v>3.7154699999999998</v>
      </c>
      <c r="H3921" s="159">
        <v>-5</v>
      </c>
      <c r="I3921" s="159">
        <v>1</v>
      </c>
      <c r="J3921" s="158">
        <v>13.807219999999999</v>
      </c>
      <c r="K3921" s="157" t="s">
        <v>411</v>
      </c>
    </row>
    <row r="3922" spans="1:11" s="58" customFormat="1" ht="14.85" customHeight="1" x14ac:dyDescent="0.15">
      <c r="A3922" s="154">
        <v>154476</v>
      </c>
      <c r="B3922" s="155">
        <v>54476</v>
      </c>
      <c r="C3922" s="154">
        <v>110</v>
      </c>
      <c r="D3922" s="156" t="s">
        <v>387</v>
      </c>
      <c r="E3922" s="157" t="s">
        <v>412</v>
      </c>
      <c r="F3922" s="157" t="s">
        <v>407</v>
      </c>
      <c r="G3922" s="158">
        <v>1.0917699999999999</v>
      </c>
      <c r="H3922" s="159">
        <v>-2</v>
      </c>
      <c r="I3922" s="159">
        <v>0</v>
      </c>
      <c r="J3922" s="158">
        <v>19.92699</v>
      </c>
      <c r="K3922" s="157" t="s">
        <v>408</v>
      </c>
    </row>
    <row r="3923" spans="1:11" s="58" customFormat="1" ht="14.85" customHeight="1" x14ac:dyDescent="0.15">
      <c r="A3923" s="154">
        <v>154476</v>
      </c>
      <c r="B3923" s="155">
        <v>54476</v>
      </c>
      <c r="C3923" s="154">
        <v>110</v>
      </c>
      <c r="D3923" s="156" t="s">
        <v>387</v>
      </c>
      <c r="E3923" s="157" t="s">
        <v>412</v>
      </c>
      <c r="F3923" s="157" t="s">
        <v>413</v>
      </c>
      <c r="G3923" s="158">
        <v>12.74682</v>
      </c>
      <c r="H3923" s="159">
        <v>-1</v>
      </c>
      <c r="I3923" s="159">
        <v>1</v>
      </c>
      <c r="J3923" s="158">
        <v>99.79307</v>
      </c>
      <c r="K3923" s="157" t="s">
        <v>408</v>
      </c>
    </row>
    <row r="3924" spans="1:11" s="58" customFormat="1" ht="14.85" customHeight="1" x14ac:dyDescent="0.15">
      <c r="A3924" s="154">
        <v>154476</v>
      </c>
      <c r="B3924" s="155">
        <v>54476</v>
      </c>
      <c r="C3924" s="154">
        <v>110</v>
      </c>
      <c r="D3924" s="156" t="s">
        <v>387</v>
      </c>
      <c r="E3924" s="157" t="s">
        <v>412</v>
      </c>
      <c r="F3924" s="157" t="s">
        <v>414</v>
      </c>
      <c r="G3924" s="158">
        <v>28.764869999999998</v>
      </c>
      <c r="H3924" s="159">
        <v>0</v>
      </c>
      <c r="I3924" s="159">
        <v>1</v>
      </c>
      <c r="J3924" s="158">
        <v>51.704549999999998</v>
      </c>
      <c r="K3924" s="157" t="s">
        <v>411</v>
      </c>
    </row>
    <row r="3925" spans="1:11" s="58" customFormat="1" ht="14.85" customHeight="1" x14ac:dyDescent="0.15">
      <c r="A3925" s="154">
        <v>154476</v>
      </c>
      <c r="B3925" s="155">
        <v>54476</v>
      </c>
      <c r="C3925" s="154">
        <v>110</v>
      </c>
      <c r="D3925" s="156" t="s">
        <v>387</v>
      </c>
      <c r="E3925" s="157" t="s">
        <v>412</v>
      </c>
      <c r="F3925" s="157" t="s">
        <v>414</v>
      </c>
      <c r="G3925" s="158">
        <v>-13.217230000000001</v>
      </c>
      <c r="H3925" s="159">
        <v>-5</v>
      </c>
      <c r="I3925" s="159">
        <v>2</v>
      </c>
      <c r="J3925" s="158">
        <v>106.25381</v>
      </c>
      <c r="K3925" s="157" t="s">
        <v>408</v>
      </c>
    </row>
    <row r="3926" spans="1:11" s="58" customFormat="1" ht="14.85" customHeight="1" x14ac:dyDescent="0.15">
      <c r="A3926" s="154">
        <v>154476</v>
      </c>
      <c r="B3926" s="155">
        <v>54476</v>
      </c>
      <c r="C3926" s="154">
        <v>110</v>
      </c>
      <c r="D3926" s="156" t="s">
        <v>387</v>
      </c>
      <c r="E3926" s="157" t="s">
        <v>412</v>
      </c>
      <c r="F3926" s="157" t="s">
        <v>415</v>
      </c>
      <c r="G3926" s="158">
        <v>-2.04</v>
      </c>
      <c r="H3926" s="159">
        <v>0</v>
      </c>
      <c r="I3926" s="159">
        <v>0</v>
      </c>
      <c r="J3926" s="158">
        <v>0.96</v>
      </c>
      <c r="K3926" s="157" t="s">
        <v>411</v>
      </c>
    </row>
    <row r="3927" spans="1:11" s="58" customFormat="1" ht="14.85" customHeight="1" x14ac:dyDescent="0.15">
      <c r="A3927" s="154">
        <v>154476</v>
      </c>
      <c r="B3927" s="155">
        <v>54476</v>
      </c>
      <c r="C3927" s="154">
        <v>110</v>
      </c>
      <c r="D3927" s="156" t="s">
        <v>387</v>
      </c>
      <c r="E3927" s="157" t="s">
        <v>412</v>
      </c>
      <c r="F3927" s="157" t="s">
        <v>415</v>
      </c>
      <c r="G3927" s="158">
        <v>0.57999999999999996</v>
      </c>
      <c r="H3927" s="159">
        <v>0</v>
      </c>
      <c r="I3927" s="159">
        <v>0</v>
      </c>
      <c r="J3927" s="158">
        <v>0.57999999999999996</v>
      </c>
      <c r="K3927" s="157" t="s">
        <v>408</v>
      </c>
    </row>
    <row r="3928" spans="1:11" s="58" customFormat="1" ht="14.85" customHeight="1" x14ac:dyDescent="0.15">
      <c r="A3928" s="154">
        <v>154476</v>
      </c>
      <c r="B3928" s="155">
        <v>54476</v>
      </c>
      <c r="C3928" s="154">
        <v>110</v>
      </c>
      <c r="D3928" s="156" t="s">
        <v>387</v>
      </c>
      <c r="E3928" s="157" t="s">
        <v>412</v>
      </c>
      <c r="F3928" s="157" t="s">
        <v>416</v>
      </c>
      <c r="G3928" s="158">
        <v>-1.16414</v>
      </c>
      <c r="H3928" s="159">
        <v>-1</v>
      </c>
      <c r="I3928" s="159">
        <v>0</v>
      </c>
      <c r="J3928" s="158">
        <v>9.9132400000000001</v>
      </c>
      <c r="K3928" s="157" t="s">
        <v>411</v>
      </c>
    </row>
    <row r="3929" spans="1:11" s="58" customFormat="1" ht="14.85" customHeight="1" x14ac:dyDescent="0.15">
      <c r="A3929" s="154">
        <v>154476</v>
      </c>
      <c r="B3929" s="155">
        <v>54476</v>
      </c>
      <c r="C3929" s="154">
        <v>110</v>
      </c>
      <c r="D3929" s="156" t="s">
        <v>387</v>
      </c>
      <c r="E3929" s="157" t="s">
        <v>412</v>
      </c>
      <c r="F3929" s="157" t="s">
        <v>416</v>
      </c>
      <c r="G3929" s="158">
        <v>39.065219999999997</v>
      </c>
      <c r="H3929" s="159">
        <v>0</v>
      </c>
      <c r="I3929" s="159">
        <v>0</v>
      </c>
      <c r="J3929" s="158">
        <v>39.065219999999997</v>
      </c>
      <c r="K3929" s="157" t="s">
        <v>408</v>
      </c>
    </row>
    <row r="3930" spans="1:11" s="58" customFormat="1" ht="14.85" customHeight="1" x14ac:dyDescent="0.15">
      <c r="A3930" s="154">
        <v>154476</v>
      </c>
      <c r="B3930" s="155">
        <v>54476</v>
      </c>
      <c r="C3930" s="154">
        <v>110</v>
      </c>
      <c r="D3930" s="156" t="s">
        <v>387</v>
      </c>
      <c r="E3930" s="157" t="s">
        <v>417</v>
      </c>
      <c r="F3930" s="157" t="s">
        <v>418</v>
      </c>
      <c r="G3930" s="158">
        <v>3.3857900000000001</v>
      </c>
      <c r="H3930" s="159">
        <v>1</v>
      </c>
      <c r="I3930" s="159">
        <v>1</v>
      </c>
      <c r="J3930" s="158">
        <v>3.3857900000000001</v>
      </c>
      <c r="K3930" s="157" t="s">
        <v>411</v>
      </c>
    </row>
    <row r="3931" spans="1:11" s="58" customFormat="1" ht="14.85" customHeight="1" x14ac:dyDescent="0.15">
      <c r="A3931" s="154">
        <v>154476</v>
      </c>
      <c r="B3931" s="155">
        <v>54476</v>
      </c>
      <c r="C3931" s="154">
        <v>110</v>
      </c>
      <c r="D3931" s="156" t="s">
        <v>387</v>
      </c>
      <c r="E3931" s="157" t="s">
        <v>417</v>
      </c>
      <c r="F3931" s="157" t="s">
        <v>418</v>
      </c>
      <c r="G3931" s="158">
        <v>113.72404</v>
      </c>
      <c r="H3931" s="159">
        <v>1</v>
      </c>
      <c r="I3931" s="159">
        <v>3</v>
      </c>
      <c r="J3931" s="158">
        <v>114.95</v>
      </c>
      <c r="K3931" s="157" t="s">
        <v>408</v>
      </c>
    </row>
    <row r="3932" spans="1:11" s="58" customFormat="1" ht="14.85" customHeight="1" x14ac:dyDescent="0.15">
      <c r="A3932" s="154">
        <v>154476</v>
      </c>
      <c r="B3932" s="155">
        <v>54476</v>
      </c>
      <c r="C3932" s="154">
        <v>110</v>
      </c>
      <c r="D3932" s="156" t="s">
        <v>387</v>
      </c>
      <c r="E3932" s="157" t="s">
        <v>417</v>
      </c>
      <c r="F3932" s="157" t="s">
        <v>407</v>
      </c>
      <c r="G3932" s="158">
        <v>16.688320000000001</v>
      </c>
      <c r="H3932" s="159">
        <v>-1</v>
      </c>
      <c r="I3932" s="159">
        <v>0</v>
      </c>
      <c r="J3932" s="158">
        <v>105.95534000000001</v>
      </c>
      <c r="K3932" s="157" t="s">
        <v>411</v>
      </c>
    </row>
    <row r="3933" spans="1:11" s="58" customFormat="1" ht="14.85" customHeight="1" x14ac:dyDescent="0.15">
      <c r="A3933" s="154">
        <v>154476</v>
      </c>
      <c r="B3933" s="155">
        <v>54476</v>
      </c>
      <c r="C3933" s="154">
        <v>110</v>
      </c>
      <c r="D3933" s="156" t="s">
        <v>387</v>
      </c>
      <c r="E3933" s="157" t="s">
        <v>417</v>
      </c>
      <c r="F3933" s="157" t="s">
        <v>407</v>
      </c>
      <c r="G3933" s="158">
        <v>10.54927</v>
      </c>
      <c r="H3933" s="159">
        <v>2</v>
      </c>
      <c r="I3933" s="159">
        <v>2</v>
      </c>
      <c r="J3933" s="158">
        <v>88.128839999999997</v>
      </c>
      <c r="K3933" s="157" t="s">
        <v>408</v>
      </c>
    </row>
    <row r="3934" spans="1:11" s="58" customFormat="1" ht="14.85" customHeight="1" x14ac:dyDescent="0.15">
      <c r="A3934" s="154">
        <v>154476</v>
      </c>
      <c r="B3934" s="155">
        <v>54476</v>
      </c>
      <c r="C3934" s="154">
        <v>110</v>
      </c>
      <c r="D3934" s="156" t="s">
        <v>387</v>
      </c>
      <c r="E3934" s="157" t="s">
        <v>419</v>
      </c>
      <c r="F3934" s="157" t="s">
        <v>414</v>
      </c>
      <c r="G3934" s="158">
        <v>13.289350000000001</v>
      </c>
      <c r="H3934" s="159">
        <v>0</v>
      </c>
      <c r="I3934" s="159">
        <v>1</v>
      </c>
      <c r="J3934" s="158">
        <v>254.87397999999999</v>
      </c>
      <c r="K3934" s="157" t="s">
        <v>411</v>
      </c>
    </row>
    <row r="3935" spans="1:11" s="58" customFormat="1" ht="14.85" customHeight="1" x14ac:dyDescent="0.15">
      <c r="A3935" s="154">
        <v>154476</v>
      </c>
      <c r="B3935" s="155">
        <v>54476</v>
      </c>
      <c r="C3935" s="154">
        <v>110</v>
      </c>
      <c r="D3935" s="156" t="s">
        <v>387</v>
      </c>
      <c r="E3935" s="157" t="s">
        <v>419</v>
      </c>
      <c r="F3935" s="157" t="s">
        <v>414</v>
      </c>
      <c r="G3935" s="158">
        <v>12.471259999999999</v>
      </c>
      <c r="H3935" s="159">
        <v>0</v>
      </c>
      <c r="I3935" s="159">
        <v>0</v>
      </c>
      <c r="J3935" s="158">
        <v>148.74256</v>
      </c>
      <c r="K3935" s="157" t="s">
        <v>408</v>
      </c>
    </row>
    <row r="3936" spans="1:11" s="58" customFormat="1" ht="14.85" customHeight="1" x14ac:dyDescent="0.15">
      <c r="A3936" s="154">
        <v>154486</v>
      </c>
      <c r="B3936" s="155">
        <v>54486</v>
      </c>
      <c r="C3936" s="154">
        <v>110</v>
      </c>
      <c r="D3936" s="156" t="s">
        <v>387</v>
      </c>
      <c r="E3936" s="157" t="s">
        <v>412</v>
      </c>
      <c r="F3936" s="157" t="s">
        <v>407</v>
      </c>
      <c r="G3936" s="158">
        <v>-10.360239999999999</v>
      </c>
      <c r="H3936" s="159">
        <v>-3</v>
      </c>
      <c r="I3936" s="159">
        <v>1</v>
      </c>
      <c r="J3936" s="158">
        <v>1.4743999999999999</v>
      </c>
      <c r="K3936" s="157" t="s">
        <v>411</v>
      </c>
    </row>
    <row r="3937" spans="1:11" s="58" customFormat="1" ht="14.85" customHeight="1" x14ac:dyDescent="0.15">
      <c r="A3937" s="154">
        <v>154486</v>
      </c>
      <c r="B3937" s="155">
        <v>54486</v>
      </c>
      <c r="C3937" s="154">
        <v>110</v>
      </c>
      <c r="D3937" s="156" t="s">
        <v>387</v>
      </c>
      <c r="E3937" s="157" t="s">
        <v>412</v>
      </c>
      <c r="F3937" s="157" t="s">
        <v>407</v>
      </c>
      <c r="G3937" s="158">
        <v>11.6142</v>
      </c>
      <c r="H3937" s="159">
        <v>0</v>
      </c>
      <c r="I3937" s="159">
        <v>0</v>
      </c>
      <c r="J3937" s="158">
        <v>16.143000000000001</v>
      </c>
      <c r="K3937" s="157" t="s">
        <v>408</v>
      </c>
    </row>
    <row r="3938" spans="1:11" s="58" customFormat="1" ht="14.85" customHeight="1" x14ac:dyDescent="0.15">
      <c r="A3938" s="154">
        <v>154486</v>
      </c>
      <c r="B3938" s="155">
        <v>54486</v>
      </c>
      <c r="C3938" s="154">
        <v>110</v>
      </c>
      <c r="D3938" s="156" t="s">
        <v>387</v>
      </c>
      <c r="E3938" s="157" t="s">
        <v>412</v>
      </c>
      <c r="F3938" s="157" t="s">
        <v>413</v>
      </c>
      <c r="G3938" s="158">
        <v>-14.601459999999999</v>
      </c>
      <c r="H3938" s="159">
        <v>3</v>
      </c>
      <c r="I3938" s="159">
        <v>5</v>
      </c>
      <c r="J3938" s="158">
        <v>136.03497999999999</v>
      </c>
      <c r="K3938" s="157" t="s">
        <v>408</v>
      </c>
    </row>
    <row r="3939" spans="1:11" s="58" customFormat="1" ht="14.85" customHeight="1" x14ac:dyDescent="0.15">
      <c r="A3939" s="154">
        <v>154486</v>
      </c>
      <c r="B3939" s="155">
        <v>54486</v>
      </c>
      <c r="C3939" s="154">
        <v>110</v>
      </c>
      <c r="D3939" s="156" t="s">
        <v>387</v>
      </c>
      <c r="E3939" s="157" t="s">
        <v>412</v>
      </c>
      <c r="F3939" s="157" t="s">
        <v>414</v>
      </c>
      <c r="G3939" s="158">
        <v>-15.65371</v>
      </c>
      <c r="H3939" s="159">
        <v>0</v>
      </c>
      <c r="I3939" s="159">
        <v>2</v>
      </c>
      <c r="J3939" s="158">
        <v>131.24467000000001</v>
      </c>
      <c r="K3939" s="157" t="s">
        <v>411</v>
      </c>
    </row>
    <row r="3940" spans="1:11" s="58" customFormat="1" ht="14.85" customHeight="1" x14ac:dyDescent="0.15">
      <c r="A3940" s="154">
        <v>154486</v>
      </c>
      <c r="B3940" s="155">
        <v>54486</v>
      </c>
      <c r="C3940" s="154">
        <v>110</v>
      </c>
      <c r="D3940" s="156" t="s">
        <v>387</v>
      </c>
      <c r="E3940" s="157" t="s">
        <v>412</v>
      </c>
      <c r="F3940" s="157" t="s">
        <v>414</v>
      </c>
      <c r="G3940" s="158">
        <v>29.43459</v>
      </c>
      <c r="H3940" s="159">
        <v>1</v>
      </c>
      <c r="I3940" s="159">
        <v>6</v>
      </c>
      <c r="J3940" s="158">
        <v>213.14972</v>
      </c>
      <c r="K3940" s="157" t="s">
        <v>408</v>
      </c>
    </row>
    <row r="3941" spans="1:11" s="58" customFormat="1" ht="14.85" customHeight="1" x14ac:dyDescent="0.15">
      <c r="A3941" s="154">
        <v>154486</v>
      </c>
      <c r="B3941" s="155">
        <v>54486</v>
      </c>
      <c r="C3941" s="154">
        <v>110</v>
      </c>
      <c r="D3941" s="156" t="s">
        <v>387</v>
      </c>
      <c r="E3941" s="157" t="s">
        <v>412</v>
      </c>
      <c r="F3941" s="157" t="s">
        <v>415</v>
      </c>
      <c r="G3941" s="158">
        <v>3.38</v>
      </c>
      <c r="H3941" s="159">
        <v>0</v>
      </c>
      <c r="I3941" s="159">
        <v>0</v>
      </c>
      <c r="J3941" s="158">
        <v>3.4</v>
      </c>
      <c r="K3941" s="157" t="s">
        <v>411</v>
      </c>
    </row>
    <row r="3942" spans="1:11" s="58" customFormat="1" ht="14.85" customHeight="1" x14ac:dyDescent="0.15">
      <c r="A3942" s="154">
        <v>154486</v>
      </c>
      <c r="B3942" s="155">
        <v>54486</v>
      </c>
      <c r="C3942" s="154">
        <v>110</v>
      </c>
      <c r="D3942" s="156" t="s">
        <v>387</v>
      </c>
      <c r="E3942" s="157" t="s">
        <v>412</v>
      </c>
      <c r="F3942" s="157" t="s">
        <v>415</v>
      </c>
      <c r="G3942" s="158">
        <v>15.4</v>
      </c>
      <c r="H3942" s="159">
        <v>0</v>
      </c>
      <c r="I3942" s="159">
        <v>0</v>
      </c>
      <c r="J3942" s="158">
        <v>16.420000000000002</v>
      </c>
      <c r="K3942" s="157" t="s">
        <v>408</v>
      </c>
    </row>
    <row r="3943" spans="1:11" s="58" customFormat="1" ht="14.85" customHeight="1" x14ac:dyDescent="0.15">
      <c r="A3943" s="154">
        <v>154486</v>
      </c>
      <c r="B3943" s="155">
        <v>54486</v>
      </c>
      <c r="C3943" s="154">
        <v>110</v>
      </c>
      <c r="D3943" s="156" t="s">
        <v>387</v>
      </c>
      <c r="E3943" s="157" t="s">
        <v>412</v>
      </c>
      <c r="F3943" s="157" t="s">
        <v>416</v>
      </c>
      <c r="G3943" s="158">
        <v>2.3500399999999999</v>
      </c>
      <c r="H3943" s="159">
        <v>-1</v>
      </c>
      <c r="I3943" s="159">
        <v>0</v>
      </c>
      <c r="J3943" s="158">
        <v>25.422930000000001</v>
      </c>
      <c r="K3943" s="157" t="s">
        <v>411</v>
      </c>
    </row>
    <row r="3944" spans="1:11" s="58" customFormat="1" ht="14.85" customHeight="1" x14ac:dyDescent="0.15">
      <c r="A3944" s="154">
        <v>154486</v>
      </c>
      <c r="B3944" s="155">
        <v>54486</v>
      </c>
      <c r="C3944" s="154">
        <v>110</v>
      </c>
      <c r="D3944" s="156" t="s">
        <v>387</v>
      </c>
      <c r="E3944" s="157" t="s">
        <v>412</v>
      </c>
      <c r="F3944" s="157" t="s">
        <v>416</v>
      </c>
      <c r="G3944" s="158">
        <v>41.370190000000001</v>
      </c>
      <c r="H3944" s="159">
        <v>-1</v>
      </c>
      <c r="I3944" s="159">
        <v>0</v>
      </c>
      <c r="J3944" s="158">
        <v>51.629890000000003</v>
      </c>
      <c r="K3944" s="157" t="s">
        <v>408</v>
      </c>
    </row>
    <row r="3945" spans="1:11" s="58" customFormat="1" ht="14.85" customHeight="1" x14ac:dyDescent="0.15">
      <c r="A3945" s="154">
        <v>154486</v>
      </c>
      <c r="B3945" s="155">
        <v>54486</v>
      </c>
      <c r="C3945" s="154">
        <v>110</v>
      </c>
      <c r="D3945" s="156" t="s">
        <v>387</v>
      </c>
      <c r="E3945" s="157" t="s">
        <v>417</v>
      </c>
      <c r="F3945" s="157" t="s">
        <v>418</v>
      </c>
      <c r="G3945" s="158">
        <v>3.6921599999999999</v>
      </c>
      <c r="H3945" s="159">
        <v>0</v>
      </c>
      <c r="I3945" s="159">
        <v>0</v>
      </c>
      <c r="J3945" s="158">
        <v>3.6921599999999999</v>
      </c>
      <c r="K3945" s="157" t="s">
        <v>411</v>
      </c>
    </row>
    <row r="3946" spans="1:11" s="58" customFormat="1" ht="14.85" customHeight="1" x14ac:dyDescent="0.15">
      <c r="A3946" s="154">
        <v>154486</v>
      </c>
      <c r="B3946" s="155">
        <v>54486</v>
      </c>
      <c r="C3946" s="154">
        <v>110</v>
      </c>
      <c r="D3946" s="156" t="s">
        <v>387</v>
      </c>
      <c r="E3946" s="157" t="s">
        <v>417</v>
      </c>
      <c r="F3946" s="157" t="s">
        <v>418</v>
      </c>
      <c r="G3946" s="158">
        <v>-19.354230000000001</v>
      </c>
      <c r="H3946" s="159">
        <v>-1</v>
      </c>
      <c r="I3946" s="159">
        <v>0</v>
      </c>
      <c r="J3946" s="158">
        <v>0.6</v>
      </c>
      <c r="K3946" s="157" t="s">
        <v>408</v>
      </c>
    </row>
    <row r="3947" spans="1:11" s="58" customFormat="1" ht="14.85" customHeight="1" x14ac:dyDescent="0.15">
      <c r="A3947" s="154">
        <v>154486</v>
      </c>
      <c r="B3947" s="155">
        <v>54486</v>
      </c>
      <c r="C3947" s="154">
        <v>110</v>
      </c>
      <c r="D3947" s="156" t="s">
        <v>387</v>
      </c>
      <c r="E3947" s="157" t="s">
        <v>417</v>
      </c>
      <c r="F3947" s="157" t="s">
        <v>407</v>
      </c>
      <c r="G3947" s="158">
        <v>-100.76804</v>
      </c>
      <c r="H3947" s="159">
        <v>-1</v>
      </c>
      <c r="I3947" s="159">
        <v>0</v>
      </c>
      <c r="J3947" s="158">
        <v>100.66749</v>
      </c>
      <c r="K3947" s="157" t="s">
        <v>411</v>
      </c>
    </row>
    <row r="3948" spans="1:11" s="58" customFormat="1" ht="14.85" customHeight="1" x14ac:dyDescent="0.15">
      <c r="A3948" s="154">
        <v>154486</v>
      </c>
      <c r="B3948" s="155">
        <v>54486</v>
      </c>
      <c r="C3948" s="154">
        <v>110</v>
      </c>
      <c r="D3948" s="156" t="s">
        <v>387</v>
      </c>
      <c r="E3948" s="157" t="s">
        <v>417</v>
      </c>
      <c r="F3948" s="157" t="s">
        <v>407</v>
      </c>
      <c r="G3948" s="158">
        <v>-0.30367</v>
      </c>
      <c r="H3948" s="159">
        <v>0</v>
      </c>
      <c r="I3948" s="159">
        <v>2</v>
      </c>
      <c r="J3948" s="158">
        <v>9.9920000000000009</v>
      </c>
      <c r="K3948" s="157" t="s">
        <v>408</v>
      </c>
    </row>
    <row r="3949" spans="1:11" s="58" customFormat="1" ht="14.85" customHeight="1" x14ac:dyDescent="0.15">
      <c r="A3949" s="154">
        <v>154486</v>
      </c>
      <c r="B3949" s="155">
        <v>54486</v>
      </c>
      <c r="C3949" s="154">
        <v>110</v>
      </c>
      <c r="D3949" s="156" t="s">
        <v>387</v>
      </c>
      <c r="E3949" s="157" t="s">
        <v>419</v>
      </c>
      <c r="F3949" s="157" t="s">
        <v>414</v>
      </c>
      <c r="G3949" s="158">
        <v>50.642499999999998</v>
      </c>
      <c r="H3949" s="159">
        <v>-2</v>
      </c>
      <c r="I3949" s="159">
        <v>1</v>
      </c>
      <c r="J3949" s="158">
        <v>147.65582000000001</v>
      </c>
      <c r="K3949" s="157" t="s">
        <v>411</v>
      </c>
    </row>
    <row r="3950" spans="1:11" s="58" customFormat="1" ht="14.85" customHeight="1" x14ac:dyDescent="0.15">
      <c r="A3950" s="154">
        <v>154486</v>
      </c>
      <c r="B3950" s="155">
        <v>54486</v>
      </c>
      <c r="C3950" s="154">
        <v>110</v>
      </c>
      <c r="D3950" s="156" t="s">
        <v>387</v>
      </c>
      <c r="E3950" s="157" t="s">
        <v>419</v>
      </c>
      <c r="F3950" s="157" t="s">
        <v>414</v>
      </c>
      <c r="G3950" s="158">
        <v>31.179600000000001</v>
      </c>
      <c r="H3950" s="159">
        <v>-2</v>
      </c>
      <c r="I3950" s="159">
        <v>1</v>
      </c>
      <c r="J3950" s="158">
        <v>150.89265</v>
      </c>
      <c r="K3950" s="157" t="s">
        <v>408</v>
      </c>
    </row>
    <row r="3951" spans="1:11" s="58" customFormat="1" ht="14.85" customHeight="1" x14ac:dyDescent="0.15">
      <c r="A3951" s="154">
        <v>154491</v>
      </c>
      <c r="B3951" s="155">
        <v>54491</v>
      </c>
      <c r="C3951" s="154">
        <v>110</v>
      </c>
      <c r="D3951" s="156" t="s">
        <v>387</v>
      </c>
      <c r="E3951" s="157" t="s">
        <v>412</v>
      </c>
      <c r="F3951" s="157" t="s">
        <v>407</v>
      </c>
      <c r="G3951" s="158">
        <v>1.5167200000000001</v>
      </c>
      <c r="H3951" s="159">
        <v>2</v>
      </c>
      <c r="I3951" s="159">
        <v>2</v>
      </c>
      <c r="J3951" s="158">
        <v>2.9823599999999999</v>
      </c>
      <c r="K3951" s="157" t="s">
        <v>411</v>
      </c>
    </row>
    <row r="3952" spans="1:11" s="58" customFormat="1" ht="14.85" customHeight="1" x14ac:dyDescent="0.15">
      <c r="A3952" s="154">
        <v>154491</v>
      </c>
      <c r="B3952" s="155">
        <v>54491</v>
      </c>
      <c r="C3952" s="154">
        <v>110</v>
      </c>
      <c r="D3952" s="156" t="s">
        <v>387</v>
      </c>
      <c r="E3952" s="157" t="s">
        <v>412</v>
      </c>
      <c r="F3952" s="157" t="s">
        <v>407</v>
      </c>
      <c r="G3952" s="158">
        <v>-2.3959000000000001</v>
      </c>
      <c r="H3952" s="159">
        <v>-1</v>
      </c>
      <c r="I3952" s="159">
        <v>1</v>
      </c>
      <c r="J3952" s="158">
        <v>4.6852</v>
      </c>
      <c r="K3952" s="157" t="s">
        <v>408</v>
      </c>
    </row>
    <row r="3953" spans="1:11" s="58" customFormat="1" ht="14.85" customHeight="1" x14ac:dyDescent="0.15">
      <c r="A3953" s="154">
        <v>154491</v>
      </c>
      <c r="B3953" s="155">
        <v>54491</v>
      </c>
      <c r="C3953" s="154">
        <v>110</v>
      </c>
      <c r="D3953" s="156" t="s">
        <v>387</v>
      </c>
      <c r="E3953" s="157" t="s">
        <v>412</v>
      </c>
      <c r="F3953" s="157" t="s">
        <v>413</v>
      </c>
      <c r="G3953" s="158">
        <v>260.36941000000002</v>
      </c>
      <c r="H3953" s="159">
        <v>3</v>
      </c>
      <c r="I3953" s="159">
        <v>3</v>
      </c>
      <c r="J3953" s="158">
        <v>1643.24962</v>
      </c>
      <c r="K3953" s="157" t="s">
        <v>408</v>
      </c>
    </row>
    <row r="3954" spans="1:11" s="58" customFormat="1" ht="14.85" customHeight="1" x14ac:dyDescent="0.15">
      <c r="A3954" s="154">
        <v>154491</v>
      </c>
      <c r="B3954" s="155">
        <v>54491</v>
      </c>
      <c r="C3954" s="154">
        <v>110</v>
      </c>
      <c r="D3954" s="156" t="s">
        <v>387</v>
      </c>
      <c r="E3954" s="157" t="s">
        <v>412</v>
      </c>
      <c r="F3954" s="157" t="s">
        <v>414</v>
      </c>
      <c r="G3954" s="158">
        <v>-23.862870000000001</v>
      </c>
      <c r="H3954" s="159">
        <v>1</v>
      </c>
      <c r="I3954" s="159">
        <v>2</v>
      </c>
      <c r="J3954" s="158">
        <v>134.09243000000001</v>
      </c>
      <c r="K3954" s="157" t="s">
        <v>411</v>
      </c>
    </row>
    <row r="3955" spans="1:11" s="58" customFormat="1" ht="14.85" customHeight="1" x14ac:dyDescent="0.15">
      <c r="A3955" s="154">
        <v>154491</v>
      </c>
      <c r="B3955" s="155">
        <v>54491</v>
      </c>
      <c r="C3955" s="154">
        <v>110</v>
      </c>
      <c r="D3955" s="156" t="s">
        <v>387</v>
      </c>
      <c r="E3955" s="157" t="s">
        <v>412</v>
      </c>
      <c r="F3955" s="157" t="s">
        <v>414</v>
      </c>
      <c r="G3955" s="158">
        <v>27.709209999999999</v>
      </c>
      <c r="H3955" s="159">
        <v>-3</v>
      </c>
      <c r="I3955" s="159">
        <v>2</v>
      </c>
      <c r="J3955" s="158">
        <v>174.54414</v>
      </c>
      <c r="K3955" s="157" t="s">
        <v>408</v>
      </c>
    </row>
    <row r="3956" spans="1:11" s="58" customFormat="1" ht="14.85" customHeight="1" x14ac:dyDescent="0.15">
      <c r="A3956" s="154">
        <v>154491</v>
      </c>
      <c r="B3956" s="155">
        <v>54491</v>
      </c>
      <c r="C3956" s="154">
        <v>110</v>
      </c>
      <c r="D3956" s="156" t="s">
        <v>387</v>
      </c>
      <c r="E3956" s="157" t="s">
        <v>412</v>
      </c>
      <c r="F3956" s="157" t="s">
        <v>415</v>
      </c>
      <c r="G3956" s="158">
        <v>6.36</v>
      </c>
      <c r="H3956" s="159">
        <v>0</v>
      </c>
      <c r="I3956" s="159">
        <v>0</v>
      </c>
      <c r="J3956" s="158">
        <v>6.36</v>
      </c>
      <c r="K3956" s="157" t="s">
        <v>411</v>
      </c>
    </row>
    <row r="3957" spans="1:11" s="58" customFormat="1" ht="14.85" customHeight="1" x14ac:dyDescent="0.15">
      <c r="A3957" s="154">
        <v>154491</v>
      </c>
      <c r="B3957" s="155">
        <v>54491</v>
      </c>
      <c r="C3957" s="154">
        <v>110</v>
      </c>
      <c r="D3957" s="156" t="s">
        <v>387</v>
      </c>
      <c r="E3957" s="157" t="s">
        <v>412</v>
      </c>
      <c r="F3957" s="157" t="s">
        <v>415</v>
      </c>
      <c r="G3957" s="158">
        <v>-2.64</v>
      </c>
      <c r="H3957" s="159">
        <v>0</v>
      </c>
      <c r="I3957" s="159">
        <v>0</v>
      </c>
      <c r="J3957" s="158">
        <v>0.06</v>
      </c>
      <c r="K3957" s="157" t="s">
        <v>408</v>
      </c>
    </row>
    <row r="3958" spans="1:11" s="58" customFormat="1" ht="14.85" customHeight="1" x14ac:dyDescent="0.15">
      <c r="A3958" s="154">
        <v>154491</v>
      </c>
      <c r="B3958" s="155">
        <v>54491</v>
      </c>
      <c r="C3958" s="154">
        <v>110</v>
      </c>
      <c r="D3958" s="156" t="s">
        <v>387</v>
      </c>
      <c r="E3958" s="157" t="s">
        <v>412</v>
      </c>
      <c r="F3958" s="157" t="s">
        <v>416</v>
      </c>
      <c r="G3958" s="158">
        <v>-22.575810000000001</v>
      </c>
      <c r="H3958" s="159">
        <v>-3</v>
      </c>
      <c r="I3958" s="159">
        <v>0</v>
      </c>
      <c r="J3958" s="158">
        <v>5.46495</v>
      </c>
      <c r="K3958" s="157" t="s">
        <v>411</v>
      </c>
    </row>
    <row r="3959" spans="1:11" s="58" customFormat="1" ht="14.85" customHeight="1" x14ac:dyDescent="0.15">
      <c r="A3959" s="154">
        <v>154491</v>
      </c>
      <c r="B3959" s="155">
        <v>54491</v>
      </c>
      <c r="C3959" s="154">
        <v>110</v>
      </c>
      <c r="D3959" s="156" t="s">
        <v>387</v>
      </c>
      <c r="E3959" s="157" t="s">
        <v>412</v>
      </c>
      <c r="F3959" s="157" t="s">
        <v>416</v>
      </c>
      <c r="G3959" s="158">
        <v>3.3250000000000002</v>
      </c>
      <c r="H3959" s="159">
        <v>0</v>
      </c>
      <c r="I3959" s="159">
        <v>0</v>
      </c>
      <c r="J3959" s="158">
        <v>3.3250000000000002</v>
      </c>
      <c r="K3959" s="157" t="s">
        <v>408</v>
      </c>
    </row>
    <row r="3960" spans="1:11" s="58" customFormat="1" ht="14.85" customHeight="1" x14ac:dyDescent="0.15">
      <c r="A3960" s="154">
        <v>154491</v>
      </c>
      <c r="B3960" s="155">
        <v>54491</v>
      </c>
      <c r="C3960" s="154">
        <v>110</v>
      </c>
      <c r="D3960" s="156" t="s">
        <v>387</v>
      </c>
      <c r="E3960" s="157" t="s">
        <v>417</v>
      </c>
      <c r="F3960" s="157" t="s">
        <v>418</v>
      </c>
      <c r="G3960" s="158">
        <v>101.85720000000001</v>
      </c>
      <c r="H3960" s="159">
        <v>3</v>
      </c>
      <c r="I3960" s="159">
        <v>3</v>
      </c>
      <c r="J3960" s="158">
        <v>101.85720000000001</v>
      </c>
      <c r="K3960" s="157" t="s">
        <v>411</v>
      </c>
    </row>
    <row r="3961" spans="1:11" s="58" customFormat="1" ht="14.85" customHeight="1" x14ac:dyDescent="0.15">
      <c r="A3961" s="154">
        <v>154491</v>
      </c>
      <c r="B3961" s="155">
        <v>54491</v>
      </c>
      <c r="C3961" s="154">
        <v>110</v>
      </c>
      <c r="D3961" s="156" t="s">
        <v>387</v>
      </c>
      <c r="E3961" s="157" t="s">
        <v>417</v>
      </c>
      <c r="F3961" s="157" t="s">
        <v>418</v>
      </c>
      <c r="G3961" s="158">
        <v>23.42</v>
      </c>
      <c r="H3961" s="159">
        <v>1</v>
      </c>
      <c r="I3961" s="159">
        <v>1</v>
      </c>
      <c r="J3961" s="158">
        <v>23.42</v>
      </c>
      <c r="K3961" s="157" t="s">
        <v>408</v>
      </c>
    </row>
    <row r="3962" spans="1:11" s="58" customFormat="1" ht="14.85" customHeight="1" x14ac:dyDescent="0.15">
      <c r="A3962" s="154">
        <v>154491</v>
      </c>
      <c r="B3962" s="155">
        <v>54491</v>
      </c>
      <c r="C3962" s="154">
        <v>110</v>
      </c>
      <c r="D3962" s="156" t="s">
        <v>387</v>
      </c>
      <c r="E3962" s="157" t="s">
        <v>417</v>
      </c>
      <c r="F3962" s="157" t="s">
        <v>407</v>
      </c>
      <c r="G3962" s="158">
        <v>-15.99639</v>
      </c>
      <c r="H3962" s="159">
        <v>0</v>
      </c>
      <c r="I3962" s="159">
        <v>0</v>
      </c>
      <c r="J3962" s="158">
        <v>31.112469999999998</v>
      </c>
      <c r="K3962" s="157" t="s">
        <v>411</v>
      </c>
    </row>
    <row r="3963" spans="1:11" s="58" customFormat="1" ht="14.85" customHeight="1" x14ac:dyDescent="0.15">
      <c r="A3963" s="154">
        <v>154491</v>
      </c>
      <c r="B3963" s="155">
        <v>54491</v>
      </c>
      <c r="C3963" s="154">
        <v>110</v>
      </c>
      <c r="D3963" s="156" t="s">
        <v>387</v>
      </c>
      <c r="E3963" s="157" t="s">
        <v>417</v>
      </c>
      <c r="F3963" s="157" t="s">
        <v>407</v>
      </c>
      <c r="G3963" s="158">
        <v>1.27769</v>
      </c>
      <c r="H3963" s="159">
        <v>0</v>
      </c>
      <c r="I3963" s="159">
        <v>0</v>
      </c>
      <c r="J3963" s="158">
        <v>1.3714599999999999</v>
      </c>
      <c r="K3963" s="157" t="s">
        <v>408</v>
      </c>
    </row>
    <row r="3964" spans="1:11" s="58" customFormat="1" ht="14.85" customHeight="1" x14ac:dyDescent="0.15">
      <c r="A3964" s="154">
        <v>154491</v>
      </c>
      <c r="B3964" s="155">
        <v>54491</v>
      </c>
      <c r="C3964" s="154">
        <v>110</v>
      </c>
      <c r="D3964" s="156" t="s">
        <v>387</v>
      </c>
      <c r="E3964" s="157" t="s">
        <v>419</v>
      </c>
      <c r="F3964" s="157" t="s">
        <v>414</v>
      </c>
      <c r="G3964" s="158">
        <v>19.913679999999999</v>
      </c>
      <c r="H3964" s="159">
        <v>-2</v>
      </c>
      <c r="I3964" s="159">
        <v>0</v>
      </c>
      <c r="J3964" s="158">
        <v>122.57838</v>
      </c>
      <c r="K3964" s="157" t="s">
        <v>411</v>
      </c>
    </row>
    <row r="3965" spans="1:11" s="58" customFormat="1" ht="14.85" customHeight="1" x14ac:dyDescent="0.15">
      <c r="A3965" s="154">
        <v>154491</v>
      </c>
      <c r="B3965" s="155">
        <v>54491</v>
      </c>
      <c r="C3965" s="154">
        <v>110</v>
      </c>
      <c r="D3965" s="156" t="s">
        <v>387</v>
      </c>
      <c r="E3965" s="157" t="s">
        <v>419</v>
      </c>
      <c r="F3965" s="157" t="s">
        <v>414</v>
      </c>
      <c r="G3965" s="158">
        <v>-31.977930000000001</v>
      </c>
      <c r="H3965" s="159">
        <v>-1</v>
      </c>
      <c r="I3965" s="159">
        <v>0</v>
      </c>
      <c r="J3965" s="158">
        <v>131.78980999999999</v>
      </c>
      <c r="K3965" s="157" t="s">
        <v>408</v>
      </c>
    </row>
    <row r="3966" spans="1:11" s="58" customFormat="1" ht="14.85" customHeight="1" x14ac:dyDescent="0.15">
      <c r="A3966" s="154">
        <v>154496</v>
      </c>
      <c r="B3966" s="155">
        <v>54496</v>
      </c>
      <c r="C3966" s="154">
        <v>110</v>
      </c>
      <c r="D3966" s="156" t="s">
        <v>387</v>
      </c>
      <c r="E3966" s="157" t="s">
        <v>412</v>
      </c>
      <c r="F3966" s="157" t="s">
        <v>407</v>
      </c>
      <c r="G3966" s="158">
        <v>-5</v>
      </c>
      <c r="H3966" s="159">
        <v>0</v>
      </c>
      <c r="I3966" s="159">
        <v>0</v>
      </c>
      <c r="J3966" s="158">
        <v>0</v>
      </c>
      <c r="K3966" s="157" t="s">
        <v>411</v>
      </c>
    </row>
    <row r="3967" spans="1:11" s="58" customFormat="1" ht="14.85" customHeight="1" x14ac:dyDescent="0.15">
      <c r="A3967" s="154">
        <v>154496</v>
      </c>
      <c r="B3967" s="155">
        <v>54496</v>
      </c>
      <c r="C3967" s="154">
        <v>110</v>
      </c>
      <c r="D3967" s="156" t="s">
        <v>387</v>
      </c>
      <c r="E3967" s="157" t="s">
        <v>412</v>
      </c>
      <c r="F3967" s="157" t="s">
        <v>407</v>
      </c>
      <c r="G3967" s="158">
        <v>-0.25622</v>
      </c>
      <c r="H3967" s="159">
        <v>6</v>
      </c>
      <c r="I3967" s="159">
        <v>8</v>
      </c>
      <c r="J3967" s="158">
        <v>16.78218</v>
      </c>
      <c r="K3967" s="157" t="s">
        <v>408</v>
      </c>
    </row>
    <row r="3968" spans="1:11" s="58" customFormat="1" ht="14.85" customHeight="1" x14ac:dyDescent="0.15">
      <c r="A3968" s="154">
        <v>154496</v>
      </c>
      <c r="B3968" s="155">
        <v>54496</v>
      </c>
      <c r="C3968" s="154">
        <v>110</v>
      </c>
      <c r="D3968" s="156" t="s">
        <v>387</v>
      </c>
      <c r="E3968" s="157" t="s">
        <v>412</v>
      </c>
      <c r="F3968" s="157" t="s">
        <v>413</v>
      </c>
      <c r="G3968" s="158">
        <v>6.0684199999999997</v>
      </c>
      <c r="H3968" s="159">
        <v>1</v>
      </c>
      <c r="I3968" s="159">
        <v>1</v>
      </c>
      <c r="J3968" s="158">
        <v>40.43676</v>
      </c>
      <c r="K3968" s="157" t="s">
        <v>408</v>
      </c>
    </row>
    <row r="3969" spans="1:11" s="58" customFormat="1" ht="14.85" customHeight="1" x14ac:dyDescent="0.15">
      <c r="A3969" s="154">
        <v>154496</v>
      </c>
      <c r="B3969" s="155">
        <v>54496</v>
      </c>
      <c r="C3969" s="154">
        <v>110</v>
      </c>
      <c r="D3969" s="156" t="s">
        <v>387</v>
      </c>
      <c r="E3969" s="157" t="s">
        <v>412</v>
      </c>
      <c r="F3969" s="157" t="s">
        <v>414</v>
      </c>
      <c r="G3969" s="158">
        <v>186.44968</v>
      </c>
      <c r="H3969" s="159">
        <v>-3</v>
      </c>
      <c r="I3969" s="159">
        <v>3</v>
      </c>
      <c r="J3969" s="158">
        <v>196.53349</v>
      </c>
      <c r="K3969" s="157" t="s">
        <v>411</v>
      </c>
    </row>
    <row r="3970" spans="1:11" s="58" customFormat="1" ht="14.85" customHeight="1" x14ac:dyDescent="0.15">
      <c r="A3970" s="154">
        <v>154496</v>
      </c>
      <c r="B3970" s="155">
        <v>54496</v>
      </c>
      <c r="C3970" s="154">
        <v>110</v>
      </c>
      <c r="D3970" s="156" t="s">
        <v>387</v>
      </c>
      <c r="E3970" s="157" t="s">
        <v>412</v>
      </c>
      <c r="F3970" s="157" t="s">
        <v>414</v>
      </c>
      <c r="G3970" s="158">
        <v>-21.959399999999999</v>
      </c>
      <c r="H3970" s="159">
        <v>-3</v>
      </c>
      <c r="I3970" s="159">
        <v>2</v>
      </c>
      <c r="J3970" s="158">
        <v>50.496169999999999</v>
      </c>
      <c r="K3970" s="157" t="s">
        <v>408</v>
      </c>
    </row>
    <row r="3971" spans="1:11" s="58" customFormat="1" ht="14.85" customHeight="1" x14ac:dyDescent="0.15">
      <c r="A3971" s="154">
        <v>154496</v>
      </c>
      <c r="B3971" s="155">
        <v>54496</v>
      </c>
      <c r="C3971" s="154">
        <v>110</v>
      </c>
      <c r="D3971" s="156" t="s">
        <v>387</v>
      </c>
      <c r="E3971" s="157" t="s">
        <v>412</v>
      </c>
      <c r="F3971" s="157" t="s">
        <v>415</v>
      </c>
      <c r="G3971" s="158">
        <v>-0.02</v>
      </c>
      <c r="H3971" s="159">
        <v>0</v>
      </c>
      <c r="I3971" s="159">
        <v>0</v>
      </c>
      <c r="J3971" s="158">
        <v>0</v>
      </c>
      <c r="K3971" s="157" t="s">
        <v>411</v>
      </c>
    </row>
    <row r="3972" spans="1:11" s="58" customFormat="1" ht="14.85" customHeight="1" x14ac:dyDescent="0.15">
      <c r="A3972" s="154">
        <v>154496</v>
      </c>
      <c r="B3972" s="155">
        <v>54496</v>
      </c>
      <c r="C3972" s="154">
        <v>110</v>
      </c>
      <c r="D3972" s="156" t="s">
        <v>387</v>
      </c>
      <c r="E3972" s="157" t="s">
        <v>412</v>
      </c>
      <c r="F3972" s="157" t="s">
        <v>415</v>
      </c>
      <c r="G3972" s="158">
        <v>0.04</v>
      </c>
      <c r="H3972" s="159">
        <v>0</v>
      </c>
      <c r="I3972" s="159">
        <v>0</v>
      </c>
      <c r="J3972" s="158">
        <v>0.06</v>
      </c>
      <c r="K3972" s="157" t="s">
        <v>408</v>
      </c>
    </row>
    <row r="3973" spans="1:11" s="58" customFormat="1" ht="14.85" customHeight="1" x14ac:dyDescent="0.15">
      <c r="A3973" s="154">
        <v>154496</v>
      </c>
      <c r="B3973" s="155">
        <v>54496</v>
      </c>
      <c r="C3973" s="154">
        <v>110</v>
      </c>
      <c r="D3973" s="156" t="s">
        <v>387</v>
      </c>
      <c r="E3973" s="157" t="s">
        <v>412</v>
      </c>
      <c r="F3973" s="157" t="s">
        <v>416</v>
      </c>
      <c r="G3973" s="158">
        <v>-3.4571299999999998</v>
      </c>
      <c r="H3973" s="159">
        <v>-2</v>
      </c>
      <c r="I3973" s="159">
        <v>0</v>
      </c>
      <c r="J3973" s="158">
        <v>8.4080600000000008</v>
      </c>
      <c r="K3973" s="157" t="s">
        <v>411</v>
      </c>
    </row>
    <row r="3974" spans="1:11" s="58" customFormat="1" ht="14.85" customHeight="1" x14ac:dyDescent="0.15">
      <c r="A3974" s="154">
        <v>154496</v>
      </c>
      <c r="B3974" s="155">
        <v>54496</v>
      </c>
      <c r="C3974" s="154">
        <v>110</v>
      </c>
      <c r="D3974" s="156" t="s">
        <v>387</v>
      </c>
      <c r="E3974" s="157" t="s">
        <v>412</v>
      </c>
      <c r="F3974" s="157" t="s">
        <v>416</v>
      </c>
      <c r="G3974" s="158">
        <v>-11.834160000000001</v>
      </c>
      <c r="H3974" s="159">
        <v>-1</v>
      </c>
      <c r="I3974" s="159">
        <v>1</v>
      </c>
      <c r="J3974" s="158">
        <v>37.536070000000002</v>
      </c>
      <c r="K3974" s="157" t="s">
        <v>408</v>
      </c>
    </row>
    <row r="3975" spans="1:11" s="58" customFormat="1" ht="14.85" customHeight="1" x14ac:dyDescent="0.15">
      <c r="A3975" s="154">
        <v>154496</v>
      </c>
      <c r="B3975" s="155">
        <v>54496</v>
      </c>
      <c r="C3975" s="154">
        <v>110</v>
      </c>
      <c r="D3975" s="156" t="s">
        <v>387</v>
      </c>
      <c r="E3975" s="157" t="s">
        <v>417</v>
      </c>
      <c r="F3975" s="157" t="s">
        <v>418</v>
      </c>
      <c r="G3975" s="158">
        <v>-34.942570000000003</v>
      </c>
      <c r="H3975" s="159">
        <v>1</v>
      </c>
      <c r="I3975" s="159">
        <v>1</v>
      </c>
      <c r="J3975" s="158">
        <v>2.5144899999999999</v>
      </c>
      <c r="K3975" s="157" t="s">
        <v>411</v>
      </c>
    </row>
    <row r="3976" spans="1:11" s="58" customFormat="1" ht="14.85" customHeight="1" x14ac:dyDescent="0.15">
      <c r="A3976" s="154">
        <v>154496</v>
      </c>
      <c r="B3976" s="155">
        <v>54496</v>
      </c>
      <c r="C3976" s="154">
        <v>110</v>
      </c>
      <c r="D3976" s="156" t="s">
        <v>387</v>
      </c>
      <c r="E3976" s="157" t="s">
        <v>417</v>
      </c>
      <c r="F3976" s="157" t="s">
        <v>418</v>
      </c>
      <c r="G3976" s="158">
        <v>-9.0875599999999999</v>
      </c>
      <c r="H3976" s="159">
        <v>0</v>
      </c>
      <c r="I3976" s="159">
        <v>1</v>
      </c>
      <c r="J3976" s="158">
        <v>53.827440000000003</v>
      </c>
      <c r="K3976" s="157" t="s">
        <v>408</v>
      </c>
    </row>
    <row r="3977" spans="1:11" s="58" customFormat="1" ht="14.85" customHeight="1" x14ac:dyDescent="0.15">
      <c r="A3977" s="154">
        <v>154496</v>
      </c>
      <c r="B3977" s="155">
        <v>54496</v>
      </c>
      <c r="C3977" s="154">
        <v>110</v>
      </c>
      <c r="D3977" s="156" t="s">
        <v>387</v>
      </c>
      <c r="E3977" s="157" t="s">
        <v>417</v>
      </c>
      <c r="F3977" s="157" t="s">
        <v>407</v>
      </c>
      <c r="G3977" s="158">
        <v>4.9696600000000002</v>
      </c>
      <c r="H3977" s="159">
        <v>0</v>
      </c>
      <c r="I3977" s="159">
        <v>0</v>
      </c>
      <c r="J3977" s="158">
        <v>13.782780000000001</v>
      </c>
      <c r="K3977" s="157" t="s">
        <v>411</v>
      </c>
    </row>
    <row r="3978" spans="1:11" s="58" customFormat="1" ht="14.85" customHeight="1" x14ac:dyDescent="0.15">
      <c r="A3978" s="154">
        <v>154496</v>
      </c>
      <c r="B3978" s="155">
        <v>54496</v>
      </c>
      <c r="C3978" s="154">
        <v>110</v>
      </c>
      <c r="D3978" s="156" t="s">
        <v>387</v>
      </c>
      <c r="E3978" s="157" t="s">
        <v>417</v>
      </c>
      <c r="F3978" s="157" t="s">
        <v>407</v>
      </c>
      <c r="G3978" s="158">
        <v>-0.25641999999999998</v>
      </c>
      <c r="H3978" s="159">
        <v>0</v>
      </c>
      <c r="I3978" s="159">
        <v>0</v>
      </c>
      <c r="J3978" s="158">
        <v>1.0681099999999999</v>
      </c>
      <c r="K3978" s="157" t="s">
        <v>408</v>
      </c>
    </row>
    <row r="3979" spans="1:11" s="58" customFormat="1" ht="14.85" customHeight="1" x14ac:dyDescent="0.15">
      <c r="A3979" s="154">
        <v>154496</v>
      </c>
      <c r="B3979" s="155">
        <v>54496</v>
      </c>
      <c r="C3979" s="154">
        <v>110</v>
      </c>
      <c r="D3979" s="156" t="s">
        <v>387</v>
      </c>
      <c r="E3979" s="157" t="s">
        <v>419</v>
      </c>
      <c r="F3979" s="157" t="s">
        <v>414</v>
      </c>
      <c r="G3979" s="158">
        <v>5.6006099999999996</v>
      </c>
      <c r="H3979" s="159">
        <v>0</v>
      </c>
      <c r="I3979" s="159">
        <v>1</v>
      </c>
      <c r="J3979" s="158">
        <v>117.52828</v>
      </c>
      <c r="K3979" s="157" t="s">
        <v>411</v>
      </c>
    </row>
    <row r="3980" spans="1:11" s="58" customFormat="1" ht="14.85" customHeight="1" x14ac:dyDescent="0.15">
      <c r="A3980" s="154">
        <v>154496</v>
      </c>
      <c r="B3980" s="155">
        <v>54496</v>
      </c>
      <c r="C3980" s="154">
        <v>110</v>
      </c>
      <c r="D3980" s="156" t="s">
        <v>387</v>
      </c>
      <c r="E3980" s="157" t="s">
        <v>419</v>
      </c>
      <c r="F3980" s="157" t="s">
        <v>414</v>
      </c>
      <c r="G3980" s="158">
        <v>1.9601999999999999</v>
      </c>
      <c r="H3980" s="159">
        <v>-2</v>
      </c>
      <c r="I3980" s="159">
        <v>0</v>
      </c>
      <c r="J3980" s="158">
        <v>149.26564999999999</v>
      </c>
      <c r="K3980" s="157" t="s">
        <v>408</v>
      </c>
    </row>
    <row r="3981" spans="1:11" s="58" customFormat="1" ht="14.85" customHeight="1" x14ac:dyDescent="0.15">
      <c r="A3981" s="154">
        <v>154506</v>
      </c>
      <c r="B3981" s="155">
        <v>54506</v>
      </c>
      <c r="C3981" s="154">
        <v>110</v>
      </c>
      <c r="D3981" s="156" t="s">
        <v>387</v>
      </c>
      <c r="E3981" s="157" t="s">
        <v>412</v>
      </c>
      <c r="F3981" s="157" t="s">
        <v>407</v>
      </c>
      <c r="G3981" s="158">
        <v>-2.9272800000000001</v>
      </c>
      <c r="H3981" s="159">
        <v>-3</v>
      </c>
      <c r="I3981" s="159">
        <v>0</v>
      </c>
      <c r="J3981" s="158">
        <v>5.6000000000000001E-2</v>
      </c>
      <c r="K3981" s="157" t="s">
        <v>411</v>
      </c>
    </row>
    <row r="3982" spans="1:11" s="58" customFormat="1" ht="14.85" customHeight="1" x14ac:dyDescent="0.15">
      <c r="A3982" s="154">
        <v>154506</v>
      </c>
      <c r="B3982" s="155">
        <v>54506</v>
      </c>
      <c r="C3982" s="154">
        <v>110</v>
      </c>
      <c r="D3982" s="156" t="s">
        <v>387</v>
      </c>
      <c r="E3982" s="157" t="s">
        <v>412</v>
      </c>
      <c r="F3982" s="157" t="s">
        <v>407</v>
      </c>
      <c r="G3982" s="158">
        <v>-0.50817999999999997</v>
      </c>
      <c r="H3982" s="159">
        <v>-1</v>
      </c>
      <c r="I3982" s="159">
        <v>0</v>
      </c>
      <c r="J3982" s="158">
        <v>1.31E-3</v>
      </c>
      <c r="K3982" s="157" t="s">
        <v>408</v>
      </c>
    </row>
    <row r="3983" spans="1:11" s="58" customFormat="1" ht="14.85" customHeight="1" x14ac:dyDescent="0.15">
      <c r="A3983" s="154">
        <v>154506</v>
      </c>
      <c r="B3983" s="155">
        <v>54506</v>
      </c>
      <c r="C3983" s="154">
        <v>110</v>
      </c>
      <c r="D3983" s="156" t="s">
        <v>387</v>
      </c>
      <c r="E3983" s="157" t="s">
        <v>412</v>
      </c>
      <c r="F3983" s="157" t="s">
        <v>413</v>
      </c>
      <c r="G3983" s="158">
        <v>110.50515</v>
      </c>
      <c r="H3983" s="159">
        <v>3</v>
      </c>
      <c r="I3983" s="159">
        <v>3</v>
      </c>
      <c r="J3983" s="158">
        <v>157.73940999999999</v>
      </c>
      <c r="K3983" s="157" t="s">
        <v>408</v>
      </c>
    </row>
    <row r="3984" spans="1:11" s="58" customFormat="1" ht="14.85" customHeight="1" x14ac:dyDescent="0.15">
      <c r="A3984" s="154">
        <v>154506</v>
      </c>
      <c r="B3984" s="155">
        <v>54506</v>
      </c>
      <c r="C3984" s="154">
        <v>110</v>
      </c>
      <c r="D3984" s="156" t="s">
        <v>387</v>
      </c>
      <c r="E3984" s="157" t="s">
        <v>412</v>
      </c>
      <c r="F3984" s="157" t="s">
        <v>414</v>
      </c>
      <c r="G3984" s="158">
        <v>-13.57845</v>
      </c>
      <c r="H3984" s="159">
        <v>-1</v>
      </c>
      <c r="I3984" s="159">
        <v>3</v>
      </c>
      <c r="J3984" s="158">
        <v>17.098030000000001</v>
      </c>
      <c r="K3984" s="157" t="s">
        <v>411</v>
      </c>
    </row>
    <row r="3985" spans="1:11" s="58" customFormat="1" ht="14.85" customHeight="1" x14ac:dyDescent="0.15">
      <c r="A3985" s="154">
        <v>154506</v>
      </c>
      <c r="B3985" s="155">
        <v>54506</v>
      </c>
      <c r="C3985" s="154">
        <v>110</v>
      </c>
      <c r="D3985" s="156" t="s">
        <v>387</v>
      </c>
      <c r="E3985" s="157" t="s">
        <v>412</v>
      </c>
      <c r="F3985" s="157" t="s">
        <v>414</v>
      </c>
      <c r="G3985" s="158">
        <v>9.5678999999999998</v>
      </c>
      <c r="H3985" s="159">
        <v>-1</v>
      </c>
      <c r="I3985" s="159">
        <v>0</v>
      </c>
      <c r="J3985" s="158">
        <v>18.512360000000001</v>
      </c>
      <c r="K3985" s="157" t="s">
        <v>408</v>
      </c>
    </row>
    <row r="3986" spans="1:11" s="58" customFormat="1" ht="14.85" customHeight="1" x14ac:dyDescent="0.15">
      <c r="A3986" s="154">
        <v>154506</v>
      </c>
      <c r="B3986" s="155">
        <v>54506</v>
      </c>
      <c r="C3986" s="154">
        <v>110</v>
      </c>
      <c r="D3986" s="156" t="s">
        <v>387</v>
      </c>
      <c r="E3986" s="157" t="s">
        <v>412</v>
      </c>
      <c r="F3986" s="157" t="s">
        <v>416</v>
      </c>
      <c r="G3986" s="158">
        <v>3.12</v>
      </c>
      <c r="H3986" s="159">
        <v>0</v>
      </c>
      <c r="I3986" s="159">
        <v>0</v>
      </c>
      <c r="J3986" s="158">
        <v>3.12</v>
      </c>
      <c r="K3986" s="157" t="s">
        <v>411</v>
      </c>
    </row>
    <row r="3987" spans="1:11" s="58" customFormat="1" ht="14.85" customHeight="1" x14ac:dyDescent="0.15">
      <c r="A3987" s="154">
        <v>154506</v>
      </c>
      <c r="B3987" s="155">
        <v>54506</v>
      </c>
      <c r="C3987" s="154">
        <v>110</v>
      </c>
      <c r="D3987" s="156" t="s">
        <v>387</v>
      </c>
      <c r="E3987" s="157" t="s">
        <v>412</v>
      </c>
      <c r="F3987" s="157" t="s">
        <v>416</v>
      </c>
      <c r="G3987" s="158">
        <v>6.3108500000000003</v>
      </c>
      <c r="H3987" s="159">
        <v>0</v>
      </c>
      <c r="I3987" s="159">
        <v>0</v>
      </c>
      <c r="J3987" s="158">
        <v>6.3108500000000003</v>
      </c>
      <c r="K3987" s="157" t="s">
        <v>408</v>
      </c>
    </row>
    <row r="3988" spans="1:11" s="58" customFormat="1" ht="14.85" customHeight="1" x14ac:dyDescent="0.15">
      <c r="A3988" s="154">
        <v>154506</v>
      </c>
      <c r="B3988" s="155">
        <v>54506</v>
      </c>
      <c r="C3988" s="154">
        <v>110</v>
      </c>
      <c r="D3988" s="156" t="s">
        <v>387</v>
      </c>
      <c r="E3988" s="157" t="s">
        <v>417</v>
      </c>
      <c r="F3988" s="157" t="s">
        <v>418</v>
      </c>
      <c r="G3988" s="158">
        <v>18.173030000000001</v>
      </c>
      <c r="H3988" s="159">
        <v>3</v>
      </c>
      <c r="I3988" s="159">
        <v>3</v>
      </c>
      <c r="J3988" s="158">
        <v>18.173030000000001</v>
      </c>
      <c r="K3988" s="157" t="s">
        <v>411</v>
      </c>
    </row>
    <row r="3989" spans="1:11" s="58" customFormat="1" ht="14.85" customHeight="1" x14ac:dyDescent="0.15">
      <c r="A3989" s="154">
        <v>154506</v>
      </c>
      <c r="B3989" s="155">
        <v>54506</v>
      </c>
      <c r="C3989" s="154">
        <v>110</v>
      </c>
      <c r="D3989" s="156" t="s">
        <v>387</v>
      </c>
      <c r="E3989" s="157" t="s">
        <v>417</v>
      </c>
      <c r="F3989" s="157" t="s">
        <v>418</v>
      </c>
      <c r="G3989" s="158">
        <v>1.00617</v>
      </c>
      <c r="H3989" s="159">
        <v>0</v>
      </c>
      <c r="I3989" s="159">
        <v>0</v>
      </c>
      <c r="J3989" s="158">
        <v>1.00617</v>
      </c>
      <c r="K3989" s="157" t="s">
        <v>408</v>
      </c>
    </row>
    <row r="3990" spans="1:11" s="58" customFormat="1" ht="14.85" customHeight="1" x14ac:dyDescent="0.15">
      <c r="A3990" s="154">
        <v>154506</v>
      </c>
      <c r="B3990" s="155">
        <v>54506</v>
      </c>
      <c r="C3990" s="154">
        <v>110</v>
      </c>
      <c r="D3990" s="156" t="s">
        <v>387</v>
      </c>
      <c r="E3990" s="157" t="s">
        <v>417</v>
      </c>
      <c r="F3990" s="157" t="s">
        <v>407</v>
      </c>
      <c r="G3990" s="158">
        <v>1.8E-3</v>
      </c>
      <c r="H3990" s="159">
        <v>-1</v>
      </c>
      <c r="I3990" s="159">
        <v>0</v>
      </c>
      <c r="J3990" s="158">
        <v>1.8E-3</v>
      </c>
      <c r="K3990" s="157" t="s">
        <v>411</v>
      </c>
    </row>
    <row r="3991" spans="1:11" s="58" customFormat="1" ht="14.85" customHeight="1" x14ac:dyDescent="0.15">
      <c r="A3991" s="154">
        <v>154506</v>
      </c>
      <c r="B3991" s="155">
        <v>54506</v>
      </c>
      <c r="C3991" s="154">
        <v>110</v>
      </c>
      <c r="D3991" s="156" t="s">
        <v>387</v>
      </c>
      <c r="E3991" s="157" t="s">
        <v>417</v>
      </c>
      <c r="F3991" s="157" t="s">
        <v>407</v>
      </c>
      <c r="G3991" s="158">
        <v>-6.7400000000000003E-3</v>
      </c>
      <c r="H3991" s="159">
        <v>0</v>
      </c>
      <c r="I3991" s="159">
        <v>0</v>
      </c>
      <c r="J3991" s="158">
        <v>3.056E-2</v>
      </c>
      <c r="K3991" s="157" t="s">
        <v>408</v>
      </c>
    </row>
    <row r="3992" spans="1:11" s="58" customFormat="1" ht="14.85" customHeight="1" x14ac:dyDescent="0.15">
      <c r="A3992" s="154">
        <v>154506</v>
      </c>
      <c r="B3992" s="155">
        <v>54506</v>
      </c>
      <c r="C3992" s="154">
        <v>110</v>
      </c>
      <c r="D3992" s="156" t="s">
        <v>387</v>
      </c>
      <c r="E3992" s="157" t="s">
        <v>419</v>
      </c>
      <c r="F3992" s="157" t="s">
        <v>414</v>
      </c>
      <c r="G3992" s="158">
        <v>-45.145609999999998</v>
      </c>
      <c r="H3992" s="159">
        <v>-4</v>
      </c>
      <c r="I3992" s="159">
        <v>0</v>
      </c>
      <c r="J3992" s="158">
        <v>88.836320000000001</v>
      </c>
      <c r="K3992" s="157" t="s">
        <v>411</v>
      </c>
    </row>
    <row r="3993" spans="1:11" s="58" customFormat="1" ht="14.85" customHeight="1" x14ac:dyDescent="0.15">
      <c r="A3993" s="154">
        <v>154506</v>
      </c>
      <c r="B3993" s="155">
        <v>54506</v>
      </c>
      <c r="C3993" s="154">
        <v>110</v>
      </c>
      <c r="D3993" s="156" t="s">
        <v>387</v>
      </c>
      <c r="E3993" s="157" t="s">
        <v>419</v>
      </c>
      <c r="F3993" s="157" t="s">
        <v>414</v>
      </c>
      <c r="G3993" s="158">
        <v>-8.9057399999999998</v>
      </c>
      <c r="H3993" s="159">
        <v>-2</v>
      </c>
      <c r="I3993" s="159">
        <v>0</v>
      </c>
      <c r="J3993" s="158">
        <v>25.43805</v>
      </c>
      <c r="K3993" s="157" t="s">
        <v>408</v>
      </c>
    </row>
    <row r="3994" spans="1:11" s="58" customFormat="1" ht="14.85" customHeight="1" x14ac:dyDescent="0.15">
      <c r="A3994" s="154">
        <v>154516</v>
      </c>
      <c r="B3994" s="155">
        <v>54516</v>
      </c>
      <c r="C3994" s="154">
        <v>110</v>
      </c>
      <c r="D3994" s="156" t="s">
        <v>387</v>
      </c>
      <c r="E3994" s="157" t="s">
        <v>412</v>
      </c>
      <c r="F3994" s="157" t="s">
        <v>407</v>
      </c>
      <c r="G3994" s="158">
        <v>2.9824199999999998</v>
      </c>
      <c r="H3994" s="159">
        <v>0</v>
      </c>
      <c r="I3994" s="159">
        <v>0</v>
      </c>
      <c r="J3994" s="158">
        <v>7.8424199999999997</v>
      </c>
      <c r="K3994" s="157" t="s">
        <v>411</v>
      </c>
    </row>
    <row r="3995" spans="1:11" s="58" customFormat="1" ht="14.85" customHeight="1" x14ac:dyDescent="0.15">
      <c r="A3995" s="154">
        <v>154516</v>
      </c>
      <c r="B3995" s="155">
        <v>54516</v>
      </c>
      <c r="C3995" s="154">
        <v>110</v>
      </c>
      <c r="D3995" s="156" t="s">
        <v>387</v>
      </c>
      <c r="E3995" s="157" t="s">
        <v>412</v>
      </c>
      <c r="F3995" s="157" t="s">
        <v>413</v>
      </c>
      <c r="G3995" s="158">
        <v>82.215369999999993</v>
      </c>
      <c r="H3995" s="159">
        <v>0</v>
      </c>
      <c r="I3995" s="159">
        <v>1</v>
      </c>
      <c r="J3995" s="158">
        <v>368.85924</v>
      </c>
      <c r="K3995" s="157" t="s">
        <v>408</v>
      </c>
    </row>
    <row r="3996" spans="1:11" s="58" customFormat="1" ht="14.85" customHeight="1" x14ac:dyDescent="0.15">
      <c r="A3996" s="154">
        <v>154516</v>
      </c>
      <c r="B3996" s="155">
        <v>54516</v>
      </c>
      <c r="C3996" s="154">
        <v>110</v>
      </c>
      <c r="D3996" s="156" t="s">
        <v>387</v>
      </c>
      <c r="E3996" s="157" t="s">
        <v>412</v>
      </c>
      <c r="F3996" s="157" t="s">
        <v>414</v>
      </c>
      <c r="G3996" s="158">
        <v>-16.811509999999998</v>
      </c>
      <c r="H3996" s="159">
        <v>-2</v>
      </c>
      <c r="I3996" s="159">
        <v>0</v>
      </c>
      <c r="J3996" s="158">
        <v>19.108039999999999</v>
      </c>
      <c r="K3996" s="157" t="s">
        <v>411</v>
      </c>
    </row>
    <row r="3997" spans="1:11" s="58" customFormat="1" ht="14.85" customHeight="1" x14ac:dyDescent="0.15">
      <c r="A3997" s="154">
        <v>154516</v>
      </c>
      <c r="B3997" s="155">
        <v>54516</v>
      </c>
      <c r="C3997" s="154">
        <v>110</v>
      </c>
      <c r="D3997" s="156" t="s">
        <v>387</v>
      </c>
      <c r="E3997" s="157" t="s">
        <v>412</v>
      </c>
      <c r="F3997" s="157" t="s">
        <v>414</v>
      </c>
      <c r="G3997" s="158">
        <v>-98.565359999999998</v>
      </c>
      <c r="H3997" s="159">
        <v>-2</v>
      </c>
      <c r="I3997" s="159">
        <v>1</v>
      </c>
      <c r="J3997" s="158">
        <v>180.29330999999999</v>
      </c>
      <c r="K3997" s="157" t="s">
        <v>408</v>
      </c>
    </row>
    <row r="3998" spans="1:11" s="58" customFormat="1" ht="14.85" customHeight="1" x14ac:dyDescent="0.15">
      <c r="A3998" s="154">
        <v>154516</v>
      </c>
      <c r="B3998" s="155">
        <v>54516</v>
      </c>
      <c r="C3998" s="154">
        <v>110</v>
      </c>
      <c r="D3998" s="156" t="s">
        <v>387</v>
      </c>
      <c r="E3998" s="157" t="s">
        <v>412</v>
      </c>
      <c r="F3998" s="157" t="s">
        <v>415</v>
      </c>
      <c r="G3998" s="158">
        <v>-9.7799999999999994</v>
      </c>
      <c r="H3998" s="159">
        <v>0</v>
      </c>
      <c r="I3998" s="159">
        <v>0</v>
      </c>
      <c r="J3998" s="158">
        <v>0.22</v>
      </c>
      <c r="K3998" s="157" t="s">
        <v>411</v>
      </c>
    </row>
    <row r="3999" spans="1:11" s="58" customFormat="1" ht="14.85" customHeight="1" x14ac:dyDescent="0.15">
      <c r="A3999" s="154">
        <v>154516</v>
      </c>
      <c r="B3999" s="155">
        <v>54516</v>
      </c>
      <c r="C3999" s="154">
        <v>110</v>
      </c>
      <c r="D3999" s="156" t="s">
        <v>387</v>
      </c>
      <c r="E3999" s="157" t="s">
        <v>412</v>
      </c>
      <c r="F3999" s="157" t="s">
        <v>416</v>
      </c>
      <c r="G3999" s="158">
        <v>3.99</v>
      </c>
      <c r="H3999" s="159">
        <v>0</v>
      </c>
      <c r="I3999" s="159">
        <v>0</v>
      </c>
      <c r="J3999" s="158">
        <v>3.99</v>
      </c>
      <c r="K3999" s="157" t="s">
        <v>411</v>
      </c>
    </row>
    <row r="4000" spans="1:11" s="58" customFormat="1" ht="14.85" customHeight="1" x14ac:dyDescent="0.15">
      <c r="A4000" s="154">
        <v>154516</v>
      </c>
      <c r="B4000" s="155">
        <v>54516</v>
      </c>
      <c r="C4000" s="154">
        <v>110</v>
      </c>
      <c r="D4000" s="156" t="s">
        <v>387</v>
      </c>
      <c r="E4000" s="157" t="s">
        <v>412</v>
      </c>
      <c r="F4000" s="157" t="s">
        <v>416</v>
      </c>
      <c r="G4000" s="158">
        <v>2.585</v>
      </c>
      <c r="H4000" s="159">
        <v>0</v>
      </c>
      <c r="I4000" s="159">
        <v>0</v>
      </c>
      <c r="J4000" s="158">
        <v>2.585</v>
      </c>
      <c r="K4000" s="157" t="s">
        <v>408</v>
      </c>
    </row>
    <row r="4001" spans="1:11" s="58" customFormat="1" ht="14.85" customHeight="1" x14ac:dyDescent="0.15">
      <c r="A4001" s="154">
        <v>154516</v>
      </c>
      <c r="B4001" s="155">
        <v>54516</v>
      </c>
      <c r="C4001" s="154">
        <v>110</v>
      </c>
      <c r="D4001" s="156" t="s">
        <v>387</v>
      </c>
      <c r="E4001" s="157" t="s">
        <v>417</v>
      </c>
      <c r="F4001" s="157" t="s">
        <v>418</v>
      </c>
      <c r="G4001" s="158">
        <v>-11.1737</v>
      </c>
      <c r="H4001" s="159">
        <v>0</v>
      </c>
      <c r="I4001" s="159">
        <v>0</v>
      </c>
      <c r="J4001" s="158">
        <v>2.1191399999999998</v>
      </c>
      <c r="K4001" s="157" t="s">
        <v>411</v>
      </c>
    </row>
    <row r="4002" spans="1:11" s="58" customFormat="1" ht="14.85" customHeight="1" x14ac:dyDescent="0.15">
      <c r="A4002" s="154">
        <v>154516</v>
      </c>
      <c r="B4002" s="155">
        <v>54516</v>
      </c>
      <c r="C4002" s="154">
        <v>110</v>
      </c>
      <c r="D4002" s="156" t="s">
        <v>387</v>
      </c>
      <c r="E4002" s="157" t="s">
        <v>417</v>
      </c>
      <c r="F4002" s="157" t="s">
        <v>418</v>
      </c>
      <c r="G4002" s="158">
        <v>0.98633999999999999</v>
      </c>
      <c r="H4002" s="159">
        <v>0</v>
      </c>
      <c r="I4002" s="159">
        <v>0</v>
      </c>
      <c r="J4002" s="158">
        <v>0.98633999999999999</v>
      </c>
      <c r="K4002" s="157" t="s">
        <v>408</v>
      </c>
    </row>
    <row r="4003" spans="1:11" s="58" customFormat="1" ht="14.85" customHeight="1" x14ac:dyDescent="0.15">
      <c r="A4003" s="154">
        <v>154516</v>
      </c>
      <c r="B4003" s="155">
        <v>54516</v>
      </c>
      <c r="C4003" s="154">
        <v>110</v>
      </c>
      <c r="D4003" s="156" t="s">
        <v>387</v>
      </c>
      <c r="E4003" s="157" t="s">
        <v>417</v>
      </c>
      <c r="F4003" s="157" t="s">
        <v>407</v>
      </c>
      <c r="G4003" s="158">
        <v>0.17194999999999999</v>
      </c>
      <c r="H4003" s="159">
        <v>0</v>
      </c>
      <c r="I4003" s="159">
        <v>0</v>
      </c>
      <c r="J4003" s="158">
        <v>1.8843000000000001</v>
      </c>
      <c r="K4003" s="157" t="s">
        <v>408</v>
      </c>
    </row>
    <row r="4004" spans="1:11" s="58" customFormat="1" ht="14.85" customHeight="1" x14ac:dyDescent="0.15">
      <c r="A4004" s="154">
        <v>154516</v>
      </c>
      <c r="B4004" s="155">
        <v>54516</v>
      </c>
      <c r="C4004" s="154">
        <v>110</v>
      </c>
      <c r="D4004" s="156" t="s">
        <v>387</v>
      </c>
      <c r="E4004" s="157" t="s">
        <v>419</v>
      </c>
      <c r="F4004" s="157" t="s">
        <v>414</v>
      </c>
      <c r="G4004" s="158">
        <v>7.1184500000000002</v>
      </c>
      <c r="H4004" s="159">
        <v>1</v>
      </c>
      <c r="I4004" s="159">
        <v>1</v>
      </c>
      <c r="J4004" s="158">
        <v>93.926990000000004</v>
      </c>
      <c r="K4004" s="157" t="s">
        <v>411</v>
      </c>
    </row>
    <row r="4005" spans="1:11" s="58" customFormat="1" ht="14.85" customHeight="1" x14ac:dyDescent="0.15">
      <c r="A4005" s="154">
        <v>154516</v>
      </c>
      <c r="B4005" s="155">
        <v>54516</v>
      </c>
      <c r="C4005" s="154">
        <v>110</v>
      </c>
      <c r="D4005" s="156" t="s">
        <v>387</v>
      </c>
      <c r="E4005" s="157" t="s">
        <v>419</v>
      </c>
      <c r="F4005" s="157" t="s">
        <v>414</v>
      </c>
      <c r="G4005" s="158">
        <v>17.40963</v>
      </c>
      <c r="H4005" s="159">
        <v>0</v>
      </c>
      <c r="I4005" s="159">
        <v>0</v>
      </c>
      <c r="J4005" s="158">
        <v>138.1079</v>
      </c>
      <c r="K4005" s="157" t="s">
        <v>408</v>
      </c>
    </row>
    <row r="4006" spans="1:11" s="58" customFormat="1" ht="14.85" customHeight="1" x14ac:dyDescent="0.15">
      <c r="A4006" s="154">
        <v>154531</v>
      </c>
      <c r="B4006" s="155">
        <v>54531</v>
      </c>
      <c r="C4006" s="154">
        <v>110</v>
      </c>
      <c r="D4006" s="156" t="s">
        <v>387</v>
      </c>
      <c r="E4006" s="157" t="s">
        <v>412</v>
      </c>
      <c r="F4006" s="157" t="s">
        <v>407</v>
      </c>
      <c r="G4006" s="158">
        <v>0.218</v>
      </c>
      <c r="H4006" s="159">
        <v>-1</v>
      </c>
      <c r="I4006" s="159">
        <v>0</v>
      </c>
      <c r="J4006" s="158">
        <v>0.218</v>
      </c>
      <c r="K4006" s="157" t="s">
        <v>411</v>
      </c>
    </row>
    <row r="4007" spans="1:11" s="58" customFormat="1" ht="14.85" customHeight="1" x14ac:dyDescent="0.15">
      <c r="A4007" s="154">
        <v>154531</v>
      </c>
      <c r="B4007" s="155">
        <v>54531</v>
      </c>
      <c r="C4007" s="154">
        <v>110</v>
      </c>
      <c r="D4007" s="156" t="s">
        <v>387</v>
      </c>
      <c r="E4007" s="157" t="s">
        <v>412</v>
      </c>
      <c r="F4007" s="157" t="s">
        <v>407</v>
      </c>
      <c r="G4007" s="158">
        <v>0</v>
      </c>
      <c r="H4007" s="159">
        <v>-3</v>
      </c>
      <c r="I4007" s="159">
        <v>0</v>
      </c>
      <c r="J4007" s="158">
        <v>0</v>
      </c>
      <c r="K4007" s="157" t="s">
        <v>408</v>
      </c>
    </row>
    <row r="4008" spans="1:11" s="58" customFormat="1" ht="14.85" customHeight="1" x14ac:dyDescent="0.15">
      <c r="A4008" s="154">
        <v>154531</v>
      </c>
      <c r="B4008" s="155">
        <v>54531</v>
      </c>
      <c r="C4008" s="154">
        <v>110</v>
      </c>
      <c r="D4008" s="156" t="s">
        <v>387</v>
      </c>
      <c r="E4008" s="157" t="s">
        <v>412</v>
      </c>
      <c r="F4008" s="157" t="s">
        <v>413</v>
      </c>
      <c r="G4008" s="158">
        <v>7.3372799999999998</v>
      </c>
      <c r="H4008" s="159">
        <v>1</v>
      </c>
      <c r="I4008" s="159">
        <v>1</v>
      </c>
      <c r="J4008" s="158">
        <v>14.92862</v>
      </c>
      <c r="K4008" s="157" t="s">
        <v>408</v>
      </c>
    </row>
    <row r="4009" spans="1:11" s="58" customFormat="1" ht="14.85" customHeight="1" x14ac:dyDescent="0.15">
      <c r="A4009" s="154">
        <v>154531</v>
      </c>
      <c r="B4009" s="155">
        <v>54531</v>
      </c>
      <c r="C4009" s="154">
        <v>110</v>
      </c>
      <c r="D4009" s="156" t="s">
        <v>387</v>
      </c>
      <c r="E4009" s="157" t="s">
        <v>412</v>
      </c>
      <c r="F4009" s="157" t="s">
        <v>414</v>
      </c>
      <c r="G4009" s="158">
        <v>-34.090600000000002</v>
      </c>
      <c r="H4009" s="159">
        <v>-2</v>
      </c>
      <c r="I4009" s="159">
        <v>2</v>
      </c>
      <c r="J4009" s="158">
        <v>5.9439700000000002</v>
      </c>
      <c r="K4009" s="157" t="s">
        <v>411</v>
      </c>
    </row>
    <row r="4010" spans="1:11" s="58" customFormat="1" ht="14.85" customHeight="1" x14ac:dyDescent="0.15">
      <c r="A4010" s="154">
        <v>154531</v>
      </c>
      <c r="B4010" s="155">
        <v>54531</v>
      </c>
      <c r="C4010" s="154">
        <v>110</v>
      </c>
      <c r="D4010" s="156" t="s">
        <v>387</v>
      </c>
      <c r="E4010" s="157" t="s">
        <v>412</v>
      </c>
      <c r="F4010" s="157" t="s">
        <v>414</v>
      </c>
      <c r="G4010" s="158">
        <v>-9.4893099999999997</v>
      </c>
      <c r="H4010" s="159">
        <v>-1</v>
      </c>
      <c r="I4010" s="159">
        <v>0</v>
      </c>
      <c r="J4010" s="158">
        <v>35.000059999999998</v>
      </c>
      <c r="K4010" s="157" t="s">
        <v>408</v>
      </c>
    </row>
    <row r="4011" spans="1:11" s="58" customFormat="1" ht="14.85" customHeight="1" x14ac:dyDescent="0.15">
      <c r="A4011" s="154">
        <v>154531</v>
      </c>
      <c r="B4011" s="155">
        <v>54531</v>
      </c>
      <c r="C4011" s="154">
        <v>110</v>
      </c>
      <c r="D4011" s="156" t="s">
        <v>387</v>
      </c>
      <c r="E4011" s="157" t="s">
        <v>412</v>
      </c>
      <c r="F4011" s="157" t="s">
        <v>415</v>
      </c>
      <c r="G4011" s="158">
        <v>0.2</v>
      </c>
      <c r="H4011" s="159">
        <v>0</v>
      </c>
      <c r="I4011" s="159">
        <v>0</v>
      </c>
      <c r="J4011" s="158">
        <v>0.2</v>
      </c>
      <c r="K4011" s="157" t="s">
        <v>411</v>
      </c>
    </row>
    <row r="4012" spans="1:11" s="58" customFormat="1" ht="14.85" customHeight="1" x14ac:dyDescent="0.15">
      <c r="A4012" s="154">
        <v>154531</v>
      </c>
      <c r="B4012" s="155">
        <v>54531</v>
      </c>
      <c r="C4012" s="154">
        <v>110</v>
      </c>
      <c r="D4012" s="156" t="s">
        <v>387</v>
      </c>
      <c r="E4012" s="157" t="s">
        <v>412</v>
      </c>
      <c r="F4012" s="157" t="s">
        <v>416</v>
      </c>
      <c r="G4012" s="158">
        <v>-5.2553099999999997</v>
      </c>
      <c r="H4012" s="159">
        <v>-1</v>
      </c>
      <c r="I4012" s="159">
        <v>0</v>
      </c>
      <c r="J4012" s="158">
        <v>3.4408799999999999</v>
      </c>
      <c r="K4012" s="157" t="s">
        <v>411</v>
      </c>
    </row>
    <row r="4013" spans="1:11" s="58" customFormat="1" ht="14.85" customHeight="1" x14ac:dyDescent="0.15">
      <c r="A4013" s="154">
        <v>154531</v>
      </c>
      <c r="B4013" s="155">
        <v>54531</v>
      </c>
      <c r="C4013" s="154">
        <v>110</v>
      </c>
      <c r="D4013" s="156" t="s">
        <v>387</v>
      </c>
      <c r="E4013" s="157" t="s">
        <v>412</v>
      </c>
      <c r="F4013" s="157" t="s">
        <v>416</v>
      </c>
      <c r="G4013" s="158">
        <v>-7.7483399999999998</v>
      </c>
      <c r="H4013" s="159">
        <v>-2</v>
      </c>
      <c r="I4013" s="159">
        <v>0</v>
      </c>
      <c r="J4013" s="158">
        <v>3.87852</v>
      </c>
      <c r="K4013" s="157" t="s">
        <v>408</v>
      </c>
    </row>
    <row r="4014" spans="1:11" s="58" customFormat="1" ht="14.85" customHeight="1" x14ac:dyDescent="0.15">
      <c r="A4014" s="154">
        <v>154531</v>
      </c>
      <c r="B4014" s="155">
        <v>54531</v>
      </c>
      <c r="C4014" s="154">
        <v>110</v>
      </c>
      <c r="D4014" s="156" t="s">
        <v>387</v>
      </c>
      <c r="E4014" s="157" t="s">
        <v>417</v>
      </c>
      <c r="F4014" s="157" t="s">
        <v>418</v>
      </c>
      <c r="G4014" s="158">
        <v>-13.16943</v>
      </c>
      <c r="H4014" s="159">
        <v>-1</v>
      </c>
      <c r="I4014" s="159">
        <v>0</v>
      </c>
      <c r="J4014" s="158">
        <v>4.45</v>
      </c>
      <c r="K4014" s="157" t="s">
        <v>411</v>
      </c>
    </row>
    <row r="4015" spans="1:11" s="58" customFormat="1" ht="14.85" customHeight="1" x14ac:dyDescent="0.15">
      <c r="A4015" s="154">
        <v>154531</v>
      </c>
      <c r="B4015" s="155">
        <v>54531</v>
      </c>
      <c r="C4015" s="154">
        <v>110</v>
      </c>
      <c r="D4015" s="156" t="s">
        <v>387</v>
      </c>
      <c r="E4015" s="157" t="s">
        <v>417</v>
      </c>
      <c r="F4015" s="157" t="s">
        <v>418</v>
      </c>
      <c r="G4015" s="158">
        <v>1.25</v>
      </c>
      <c r="H4015" s="159">
        <v>1</v>
      </c>
      <c r="I4015" s="159">
        <v>1</v>
      </c>
      <c r="J4015" s="158">
        <v>1.25</v>
      </c>
      <c r="K4015" s="157" t="s">
        <v>408</v>
      </c>
    </row>
    <row r="4016" spans="1:11" s="58" customFormat="1" ht="14.85" customHeight="1" x14ac:dyDescent="0.15">
      <c r="A4016" s="154">
        <v>154531</v>
      </c>
      <c r="B4016" s="155">
        <v>54531</v>
      </c>
      <c r="C4016" s="154">
        <v>110</v>
      </c>
      <c r="D4016" s="156" t="s">
        <v>387</v>
      </c>
      <c r="E4016" s="157" t="s">
        <v>417</v>
      </c>
      <c r="F4016" s="157" t="s">
        <v>407</v>
      </c>
      <c r="G4016" s="158">
        <v>5.2909999999999999E-2</v>
      </c>
      <c r="H4016" s="159">
        <v>0</v>
      </c>
      <c r="I4016" s="159">
        <v>0</v>
      </c>
      <c r="J4016" s="158">
        <v>0.11809</v>
      </c>
      <c r="K4016" s="157" t="s">
        <v>411</v>
      </c>
    </row>
    <row r="4017" spans="1:11" s="58" customFormat="1" ht="14.85" customHeight="1" x14ac:dyDescent="0.15">
      <c r="A4017" s="154">
        <v>154531</v>
      </c>
      <c r="B4017" s="155">
        <v>54531</v>
      </c>
      <c r="C4017" s="154">
        <v>110</v>
      </c>
      <c r="D4017" s="156" t="s">
        <v>387</v>
      </c>
      <c r="E4017" s="157" t="s">
        <v>417</v>
      </c>
      <c r="F4017" s="157" t="s">
        <v>407</v>
      </c>
      <c r="G4017" s="158">
        <v>2.0080000000000001E-2</v>
      </c>
      <c r="H4017" s="159">
        <v>0</v>
      </c>
      <c r="I4017" s="159">
        <v>0</v>
      </c>
      <c r="J4017" s="158">
        <v>2.0080000000000001E-2</v>
      </c>
      <c r="K4017" s="157" t="s">
        <v>408</v>
      </c>
    </row>
    <row r="4018" spans="1:11" s="58" customFormat="1" ht="14.85" customHeight="1" x14ac:dyDescent="0.15">
      <c r="A4018" s="154">
        <v>154531</v>
      </c>
      <c r="B4018" s="155">
        <v>54531</v>
      </c>
      <c r="C4018" s="154">
        <v>110</v>
      </c>
      <c r="D4018" s="156" t="s">
        <v>387</v>
      </c>
      <c r="E4018" s="157" t="s">
        <v>419</v>
      </c>
      <c r="F4018" s="157" t="s">
        <v>414</v>
      </c>
      <c r="G4018" s="158">
        <v>-48.619540000000001</v>
      </c>
      <c r="H4018" s="159">
        <v>0</v>
      </c>
      <c r="I4018" s="159">
        <v>0</v>
      </c>
      <c r="J4018" s="158">
        <v>74.991650000000007</v>
      </c>
      <c r="K4018" s="157" t="s">
        <v>411</v>
      </c>
    </row>
    <row r="4019" spans="1:11" s="58" customFormat="1" ht="14.85" customHeight="1" x14ac:dyDescent="0.15">
      <c r="A4019" s="154">
        <v>154531</v>
      </c>
      <c r="B4019" s="155">
        <v>54531</v>
      </c>
      <c r="C4019" s="154">
        <v>110</v>
      </c>
      <c r="D4019" s="156" t="s">
        <v>387</v>
      </c>
      <c r="E4019" s="157" t="s">
        <v>419</v>
      </c>
      <c r="F4019" s="157" t="s">
        <v>414</v>
      </c>
      <c r="G4019" s="158">
        <v>6.2760800000000003</v>
      </c>
      <c r="H4019" s="159">
        <v>-2</v>
      </c>
      <c r="I4019" s="159">
        <v>0</v>
      </c>
      <c r="J4019" s="158">
        <v>86.576740000000001</v>
      </c>
      <c r="K4019" s="157" t="s">
        <v>408</v>
      </c>
    </row>
    <row r="4020" spans="1:11" s="58" customFormat="1" ht="14.85" customHeight="1" x14ac:dyDescent="0.15">
      <c r="A4020" s="154">
        <v>154533</v>
      </c>
      <c r="B4020" s="155">
        <v>54533</v>
      </c>
      <c r="C4020" s="154">
        <v>110</v>
      </c>
      <c r="D4020" s="156" t="s">
        <v>387</v>
      </c>
      <c r="E4020" s="157" t="s">
        <v>412</v>
      </c>
      <c r="F4020" s="157" t="s">
        <v>407</v>
      </c>
      <c r="G4020" s="158">
        <v>25.35</v>
      </c>
      <c r="H4020" s="159">
        <v>-1</v>
      </c>
      <c r="I4020" s="159">
        <v>0</v>
      </c>
      <c r="J4020" s="158">
        <v>25.35</v>
      </c>
      <c r="K4020" s="157" t="s">
        <v>411</v>
      </c>
    </row>
    <row r="4021" spans="1:11" s="58" customFormat="1" ht="14.85" customHeight="1" x14ac:dyDescent="0.15">
      <c r="A4021" s="154">
        <v>154533</v>
      </c>
      <c r="B4021" s="155">
        <v>54533</v>
      </c>
      <c r="C4021" s="154">
        <v>110</v>
      </c>
      <c r="D4021" s="156" t="s">
        <v>387</v>
      </c>
      <c r="E4021" s="157" t="s">
        <v>412</v>
      </c>
      <c r="F4021" s="157" t="s">
        <v>407</v>
      </c>
      <c r="G4021" s="158">
        <v>0</v>
      </c>
      <c r="H4021" s="159">
        <v>1</v>
      </c>
      <c r="I4021" s="159">
        <v>1</v>
      </c>
      <c r="J4021" s="158">
        <v>0</v>
      </c>
      <c r="K4021" s="157" t="s">
        <v>408</v>
      </c>
    </row>
    <row r="4022" spans="1:11" s="58" customFormat="1" ht="14.85" customHeight="1" x14ac:dyDescent="0.15">
      <c r="A4022" s="154">
        <v>154533</v>
      </c>
      <c r="B4022" s="155">
        <v>54533</v>
      </c>
      <c r="C4022" s="154">
        <v>110</v>
      </c>
      <c r="D4022" s="156" t="s">
        <v>387</v>
      </c>
      <c r="E4022" s="157" t="s">
        <v>412</v>
      </c>
      <c r="F4022" s="157" t="s">
        <v>413</v>
      </c>
      <c r="G4022" s="158">
        <v>-1.7537</v>
      </c>
      <c r="H4022" s="159">
        <v>-3</v>
      </c>
      <c r="I4022" s="159">
        <v>0</v>
      </c>
      <c r="J4022" s="158">
        <v>25.51688</v>
      </c>
      <c r="K4022" s="157" t="s">
        <v>408</v>
      </c>
    </row>
    <row r="4023" spans="1:11" s="58" customFormat="1" ht="14.85" customHeight="1" x14ac:dyDescent="0.15">
      <c r="A4023" s="154">
        <v>154533</v>
      </c>
      <c r="B4023" s="155">
        <v>54533</v>
      </c>
      <c r="C4023" s="154">
        <v>110</v>
      </c>
      <c r="D4023" s="156" t="s">
        <v>387</v>
      </c>
      <c r="E4023" s="157" t="s">
        <v>412</v>
      </c>
      <c r="F4023" s="157" t="s">
        <v>414</v>
      </c>
      <c r="G4023" s="158">
        <v>-29.680119999999999</v>
      </c>
      <c r="H4023" s="159">
        <v>-2</v>
      </c>
      <c r="I4023" s="159">
        <v>0</v>
      </c>
      <c r="J4023" s="158">
        <v>36.093879999999999</v>
      </c>
      <c r="K4023" s="157" t="s">
        <v>411</v>
      </c>
    </row>
    <row r="4024" spans="1:11" s="58" customFormat="1" ht="14.85" customHeight="1" x14ac:dyDescent="0.15">
      <c r="A4024" s="154">
        <v>154533</v>
      </c>
      <c r="B4024" s="155">
        <v>54533</v>
      </c>
      <c r="C4024" s="154">
        <v>110</v>
      </c>
      <c r="D4024" s="156" t="s">
        <v>387</v>
      </c>
      <c r="E4024" s="157" t="s">
        <v>412</v>
      </c>
      <c r="F4024" s="157" t="s">
        <v>414</v>
      </c>
      <c r="G4024" s="158">
        <v>27.779129999999999</v>
      </c>
      <c r="H4024" s="159">
        <v>2</v>
      </c>
      <c r="I4024" s="159">
        <v>2</v>
      </c>
      <c r="J4024" s="158">
        <v>61.548859999999998</v>
      </c>
      <c r="K4024" s="157" t="s">
        <v>408</v>
      </c>
    </row>
    <row r="4025" spans="1:11" s="58" customFormat="1" ht="14.85" customHeight="1" x14ac:dyDescent="0.15">
      <c r="A4025" s="154">
        <v>154533</v>
      </c>
      <c r="B4025" s="155">
        <v>54533</v>
      </c>
      <c r="C4025" s="154">
        <v>110</v>
      </c>
      <c r="D4025" s="156" t="s">
        <v>387</v>
      </c>
      <c r="E4025" s="157" t="s">
        <v>412</v>
      </c>
      <c r="F4025" s="157" t="s">
        <v>415</v>
      </c>
      <c r="G4025" s="158">
        <v>-0.02</v>
      </c>
      <c r="H4025" s="159">
        <v>0</v>
      </c>
      <c r="I4025" s="159">
        <v>0</v>
      </c>
      <c r="J4025" s="158">
        <v>0</v>
      </c>
      <c r="K4025" s="157" t="s">
        <v>411</v>
      </c>
    </row>
    <row r="4026" spans="1:11" s="58" customFormat="1" ht="14.85" customHeight="1" x14ac:dyDescent="0.15">
      <c r="A4026" s="154">
        <v>154533</v>
      </c>
      <c r="B4026" s="155">
        <v>54533</v>
      </c>
      <c r="C4026" s="154">
        <v>110</v>
      </c>
      <c r="D4026" s="156" t="s">
        <v>387</v>
      </c>
      <c r="E4026" s="157" t="s">
        <v>412</v>
      </c>
      <c r="F4026" s="157" t="s">
        <v>415</v>
      </c>
      <c r="G4026" s="158">
        <v>0.2</v>
      </c>
      <c r="H4026" s="159">
        <v>0</v>
      </c>
      <c r="I4026" s="159">
        <v>0</v>
      </c>
      <c r="J4026" s="158">
        <v>0.2</v>
      </c>
      <c r="K4026" s="157" t="s">
        <v>408</v>
      </c>
    </row>
    <row r="4027" spans="1:11" s="58" customFormat="1" ht="14.85" customHeight="1" x14ac:dyDescent="0.15">
      <c r="A4027" s="154">
        <v>154533</v>
      </c>
      <c r="B4027" s="155">
        <v>54533</v>
      </c>
      <c r="C4027" s="154">
        <v>110</v>
      </c>
      <c r="D4027" s="156" t="s">
        <v>387</v>
      </c>
      <c r="E4027" s="157" t="s">
        <v>412</v>
      </c>
      <c r="F4027" s="157" t="s">
        <v>416</v>
      </c>
      <c r="G4027" s="158">
        <v>-0.16525999999999999</v>
      </c>
      <c r="H4027" s="159">
        <v>-1</v>
      </c>
      <c r="I4027" s="159">
        <v>0</v>
      </c>
      <c r="J4027" s="158">
        <v>2.4284699999999999</v>
      </c>
      <c r="K4027" s="157" t="s">
        <v>411</v>
      </c>
    </row>
    <row r="4028" spans="1:11" s="58" customFormat="1" ht="14.85" customHeight="1" x14ac:dyDescent="0.15">
      <c r="A4028" s="154">
        <v>154533</v>
      </c>
      <c r="B4028" s="155">
        <v>54533</v>
      </c>
      <c r="C4028" s="154">
        <v>110</v>
      </c>
      <c r="D4028" s="156" t="s">
        <v>387</v>
      </c>
      <c r="E4028" s="157" t="s">
        <v>412</v>
      </c>
      <c r="F4028" s="157" t="s">
        <v>416</v>
      </c>
      <c r="G4028" s="158">
        <v>0.88</v>
      </c>
      <c r="H4028" s="159">
        <v>0</v>
      </c>
      <c r="I4028" s="159">
        <v>0</v>
      </c>
      <c r="J4028" s="158">
        <v>0.88</v>
      </c>
      <c r="K4028" s="157" t="s">
        <v>408</v>
      </c>
    </row>
    <row r="4029" spans="1:11" s="58" customFormat="1" ht="14.85" customHeight="1" x14ac:dyDescent="0.15">
      <c r="A4029" s="154">
        <v>154533</v>
      </c>
      <c r="B4029" s="155">
        <v>54533</v>
      </c>
      <c r="C4029" s="154">
        <v>110</v>
      </c>
      <c r="D4029" s="156" t="s">
        <v>387</v>
      </c>
      <c r="E4029" s="157" t="s">
        <v>417</v>
      </c>
      <c r="F4029" s="157" t="s">
        <v>418</v>
      </c>
      <c r="G4029" s="158">
        <v>2.138E-2</v>
      </c>
      <c r="H4029" s="159">
        <v>-1</v>
      </c>
      <c r="I4029" s="159">
        <v>0</v>
      </c>
      <c r="J4029" s="158">
        <v>0.71</v>
      </c>
      <c r="K4029" s="157" t="s">
        <v>411</v>
      </c>
    </row>
    <row r="4030" spans="1:11" s="58" customFormat="1" ht="14.85" customHeight="1" x14ac:dyDescent="0.15">
      <c r="A4030" s="154">
        <v>154533</v>
      </c>
      <c r="B4030" s="155">
        <v>54533</v>
      </c>
      <c r="C4030" s="154">
        <v>110</v>
      </c>
      <c r="D4030" s="156" t="s">
        <v>387</v>
      </c>
      <c r="E4030" s="157" t="s">
        <v>417</v>
      </c>
      <c r="F4030" s="157" t="s">
        <v>418</v>
      </c>
      <c r="G4030" s="158">
        <v>-0.84379000000000004</v>
      </c>
      <c r="H4030" s="159">
        <v>-1</v>
      </c>
      <c r="I4030" s="159">
        <v>1</v>
      </c>
      <c r="J4030" s="158">
        <v>1.165</v>
      </c>
      <c r="K4030" s="157" t="s">
        <v>408</v>
      </c>
    </row>
    <row r="4031" spans="1:11" s="58" customFormat="1" ht="14.85" customHeight="1" x14ac:dyDescent="0.15">
      <c r="A4031" s="154">
        <v>154533</v>
      </c>
      <c r="B4031" s="155">
        <v>54533</v>
      </c>
      <c r="C4031" s="154">
        <v>110</v>
      </c>
      <c r="D4031" s="156" t="s">
        <v>387</v>
      </c>
      <c r="E4031" s="157" t="s">
        <v>417</v>
      </c>
      <c r="F4031" s="157" t="s">
        <v>407</v>
      </c>
      <c r="G4031" s="158">
        <v>4.8649999999999999E-2</v>
      </c>
      <c r="H4031" s="159">
        <v>0</v>
      </c>
      <c r="I4031" s="159">
        <v>0</v>
      </c>
      <c r="J4031" s="158">
        <v>0.58070999999999995</v>
      </c>
      <c r="K4031" s="157" t="s">
        <v>411</v>
      </c>
    </row>
    <row r="4032" spans="1:11" s="58" customFormat="1" ht="14.85" customHeight="1" x14ac:dyDescent="0.15">
      <c r="A4032" s="154">
        <v>154533</v>
      </c>
      <c r="B4032" s="155">
        <v>54533</v>
      </c>
      <c r="C4032" s="154">
        <v>110</v>
      </c>
      <c r="D4032" s="156" t="s">
        <v>387</v>
      </c>
      <c r="E4032" s="157" t="s">
        <v>417</v>
      </c>
      <c r="F4032" s="157" t="s">
        <v>407</v>
      </c>
      <c r="G4032" s="158">
        <v>-5.5065499999999998</v>
      </c>
      <c r="H4032" s="159">
        <v>2</v>
      </c>
      <c r="I4032" s="159">
        <v>2</v>
      </c>
      <c r="J4032" s="158">
        <v>5.29915</v>
      </c>
      <c r="K4032" s="157" t="s">
        <v>408</v>
      </c>
    </row>
    <row r="4033" spans="1:11" s="58" customFormat="1" ht="14.85" customHeight="1" x14ac:dyDescent="0.15">
      <c r="A4033" s="154">
        <v>154533</v>
      </c>
      <c r="B4033" s="155">
        <v>54533</v>
      </c>
      <c r="C4033" s="154">
        <v>110</v>
      </c>
      <c r="D4033" s="156" t="s">
        <v>387</v>
      </c>
      <c r="E4033" s="157" t="s">
        <v>419</v>
      </c>
      <c r="F4033" s="157" t="s">
        <v>414</v>
      </c>
      <c r="G4033" s="158">
        <v>17.151730000000001</v>
      </c>
      <c r="H4033" s="159">
        <v>1</v>
      </c>
      <c r="I4033" s="159">
        <v>1</v>
      </c>
      <c r="J4033" s="158">
        <v>57.437539999999998</v>
      </c>
      <c r="K4033" s="157" t="s">
        <v>411</v>
      </c>
    </row>
    <row r="4034" spans="1:11" s="58" customFormat="1" ht="14.85" customHeight="1" x14ac:dyDescent="0.15">
      <c r="A4034" s="154">
        <v>154533</v>
      </c>
      <c r="B4034" s="155">
        <v>54533</v>
      </c>
      <c r="C4034" s="154">
        <v>110</v>
      </c>
      <c r="D4034" s="156" t="s">
        <v>387</v>
      </c>
      <c r="E4034" s="157" t="s">
        <v>419</v>
      </c>
      <c r="F4034" s="157" t="s">
        <v>414</v>
      </c>
      <c r="G4034" s="158">
        <v>-11.212389999999999</v>
      </c>
      <c r="H4034" s="159">
        <v>0</v>
      </c>
      <c r="I4034" s="159">
        <v>1</v>
      </c>
      <c r="J4034" s="158">
        <v>89.287610000000001</v>
      </c>
      <c r="K4034" s="157" t="s">
        <v>408</v>
      </c>
    </row>
    <row r="4035" spans="1:11" s="58" customFormat="1" ht="14.85" customHeight="1" x14ac:dyDescent="0.15">
      <c r="A4035" s="154">
        <v>154601</v>
      </c>
      <c r="B4035" s="155">
        <v>54601</v>
      </c>
      <c r="C4035" s="154">
        <v>110</v>
      </c>
      <c r="D4035" s="156" t="s">
        <v>387</v>
      </c>
      <c r="E4035" s="157" t="s">
        <v>412</v>
      </c>
      <c r="F4035" s="157" t="s">
        <v>407</v>
      </c>
      <c r="G4035" s="158">
        <v>0</v>
      </c>
      <c r="H4035" s="159">
        <v>1</v>
      </c>
      <c r="I4035" s="159">
        <v>1</v>
      </c>
      <c r="J4035" s="158">
        <v>0</v>
      </c>
      <c r="K4035" s="157" t="s">
        <v>411</v>
      </c>
    </row>
    <row r="4036" spans="1:11" s="58" customFormat="1" ht="14.85" customHeight="1" x14ac:dyDescent="0.15">
      <c r="A4036" s="154">
        <v>154601</v>
      </c>
      <c r="B4036" s="155">
        <v>54601</v>
      </c>
      <c r="C4036" s="154">
        <v>110</v>
      </c>
      <c r="D4036" s="156" t="s">
        <v>387</v>
      </c>
      <c r="E4036" s="157" t="s">
        <v>412</v>
      </c>
      <c r="F4036" s="157" t="s">
        <v>407</v>
      </c>
      <c r="G4036" s="158">
        <v>-0.90273999999999999</v>
      </c>
      <c r="H4036" s="159">
        <v>-2</v>
      </c>
      <c r="I4036" s="159">
        <v>0</v>
      </c>
      <c r="J4036" s="158">
        <v>1.353E-2</v>
      </c>
      <c r="K4036" s="157" t="s">
        <v>408</v>
      </c>
    </row>
    <row r="4037" spans="1:11" s="58" customFormat="1" ht="14.85" customHeight="1" x14ac:dyDescent="0.15">
      <c r="A4037" s="154">
        <v>154601</v>
      </c>
      <c r="B4037" s="155">
        <v>54601</v>
      </c>
      <c r="C4037" s="154">
        <v>110</v>
      </c>
      <c r="D4037" s="156" t="s">
        <v>387</v>
      </c>
      <c r="E4037" s="157" t="s">
        <v>412</v>
      </c>
      <c r="F4037" s="157" t="s">
        <v>413</v>
      </c>
      <c r="G4037" s="158">
        <v>259.33184</v>
      </c>
      <c r="H4037" s="159">
        <v>3</v>
      </c>
      <c r="I4037" s="159">
        <v>4</v>
      </c>
      <c r="J4037" s="158">
        <v>1125.32284</v>
      </c>
      <c r="K4037" s="157" t="s">
        <v>408</v>
      </c>
    </row>
    <row r="4038" spans="1:11" s="58" customFormat="1" ht="14.85" customHeight="1" x14ac:dyDescent="0.15">
      <c r="A4038" s="154">
        <v>154601</v>
      </c>
      <c r="B4038" s="155">
        <v>54601</v>
      </c>
      <c r="C4038" s="154">
        <v>110</v>
      </c>
      <c r="D4038" s="156" t="s">
        <v>387</v>
      </c>
      <c r="E4038" s="157" t="s">
        <v>412</v>
      </c>
      <c r="F4038" s="157" t="s">
        <v>414</v>
      </c>
      <c r="G4038" s="158">
        <v>-1.13964</v>
      </c>
      <c r="H4038" s="159">
        <v>0</v>
      </c>
      <c r="I4038" s="159">
        <v>1</v>
      </c>
      <c r="J4038" s="158">
        <v>32.751339999999999</v>
      </c>
      <c r="K4038" s="157" t="s">
        <v>411</v>
      </c>
    </row>
    <row r="4039" spans="1:11" s="58" customFormat="1" ht="14.85" customHeight="1" x14ac:dyDescent="0.15">
      <c r="A4039" s="154">
        <v>154601</v>
      </c>
      <c r="B4039" s="155">
        <v>54601</v>
      </c>
      <c r="C4039" s="154">
        <v>110</v>
      </c>
      <c r="D4039" s="156" t="s">
        <v>387</v>
      </c>
      <c r="E4039" s="157" t="s">
        <v>412</v>
      </c>
      <c r="F4039" s="157" t="s">
        <v>414</v>
      </c>
      <c r="G4039" s="158">
        <v>-9.5092700000000008</v>
      </c>
      <c r="H4039" s="159">
        <v>-2</v>
      </c>
      <c r="I4039" s="159">
        <v>0</v>
      </c>
      <c r="J4039" s="158">
        <v>22.9404</v>
      </c>
      <c r="K4039" s="157" t="s">
        <v>408</v>
      </c>
    </row>
    <row r="4040" spans="1:11" s="58" customFormat="1" ht="14.85" customHeight="1" x14ac:dyDescent="0.15">
      <c r="A4040" s="154">
        <v>154601</v>
      </c>
      <c r="B4040" s="155">
        <v>54601</v>
      </c>
      <c r="C4040" s="154">
        <v>110</v>
      </c>
      <c r="D4040" s="156" t="s">
        <v>387</v>
      </c>
      <c r="E4040" s="157" t="s">
        <v>412</v>
      </c>
      <c r="F4040" s="157" t="s">
        <v>415</v>
      </c>
      <c r="G4040" s="158">
        <v>2</v>
      </c>
      <c r="H4040" s="159">
        <v>0</v>
      </c>
      <c r="I4040" s="159">
        <v>0</v>
      </c>
      <c r="J4040" s="158">
        <v>2</v>
      </c>
      <c r="K4040" s="157" t="s">
        <v>411</v>
      </c>
    </row>
    <row r="4041" spans="1:11" s="58" customFormat="1" ht="14.85" customHeight="1" x14ac:dyDescent="0.15">
      <c r="A4041" s="154">
        <v>154601</v>
      </c>
      <c r="B4041" s="155">
        <v>54601</v>
      </c>
      <c r="C4041" s="154">
        <v>110</v>
      </c>
      <c r="D4041" s="156" t="s">
        <v>387</v>
      </c>
      <c r="E4041" s="157" t="s">
        <v>412</v>
      </c>
      <c r="F4041" s="157" t="s">
        <v>415</v>
      </c>
      <c r="G4041" s="158">
        <v>6.54</v>
      </c>
      <c r="H4041" s="159">
        <v>0</v>
      </c>
      <c r="I4041" s="159">
        <v>0</v>
      </c>
      <c r="J4041" s="158">
        <v>6.54</v>
      </c>
      <c r="K4041" s="157" t="s">
        <v>408</v>
      </c>
    </row>
    <row r="4042" spans="1:11" s="58" customFormat="1" ht="14.85" customHeight="1" x14ac:dyDescent="0.15">
      <c r="A4042" s="154">
        <v>154601</v>
      </c>
      <c r="B4042" s="155">
        <v>54601</v>
      </c>
      <c r="C4042" s="154">
        <v>110</v>
      </c>
      <c r="D4042" s="156" t="s">
        <v>387</v>
      </c>
      <c r="E4042" s="157" t="s">
        <v>412</v>
      </c>
      <c r="F4042" s="157" t="s">
        <v>416</v>
      </c>
      <c r="G4042" s="158">
        <v>62.623179999999998</v>
      </c>
      <c r="H4042" s="159">
        <v>-3</v>
      </c>
      <c r="I4042" s="159">
        <v>1</v>
      </c>
      <c r="J4042" s="158">
        <v>78.974519999999998</v>
      </c>
      <c r="K4042" s="157" t="s">
        <v>411</v>
      </c>
    </row>
    <row r="4043" spans="1:11" s="58" customFormat="1" ht="14.85" customHeight="1" x14ac:dyDescent="0.15">
      <c r="A4043" s="154">
        <v>154601</v>
      </c>
      <c r="B4043" s="155">
        <v>54601</v>
      </c>
      <c r="C4043" s="154">
        <v>110</v>
      </c>
      <c r="D4043" s="156" t="s">
        <v>387</v>
      </c>
      <c r="E4043" s="157" t="s">
        <v>412</v>
      </c>
      <c r="F4043" s="157" t="s">
        <v>416</v>
      </c>
      <c r="G4043" s="158">
        <v>6.71875</v>
      </c>
      <c r="H4043" s="159">
        <v>0</v>
      </c>
      <c r="I4043" s="159">
        <v>0</v>
      </c>
      <c r="J4043" s="158">
        <v>6.71875</v>
      </c>
      <c r="K4043" s="157" t="s">
        <v>408</v>
      </c>
    </row>
    <row r="4044" spans="1:11" s="58" customFormat="1" ht="14.85" customHeight="1" x14ac:dyDescent="0.15">
      <c r="A4044" s="154">
        <v>154601</v>
      </c>
      <c r="B4044" s="155">
        <v>54601</v>
      </c>
      <c r="C4044" s="154">
        <v>110</v>
      </c>
      <c r="D4044" s="156" t="s">
        <v>387</v>
      </c>
      <c r="E4044" s="157" t="s">
        <v>417</v>
      </c>
      <c r="F4044" s="157" t="s">
        <v>418</v>
      </c>
      <c r="G4044" s="158">
        <v>65</v>
      </c>
      <c r="H4044" s="159">
        <v>0</v>
      </c>
      <c r="I4044" s="159">
        <v>0</v>
      </c>
      <c r="J4044" s="158">
        <v>65</v>
      </c>
      <c r="K4044" s="157" t="s">
        <v>411</v>
      </c>
    </row>
    <row r="4045" spans="1:11" s="58" customFormat="1" ht="14.85" customHeight="1" x14ac:dyDescent="0.15">
      <c r="A4045" s="154">
        <v>154601</v>
      </c>
      <c r="B4045" s="155">
        <v>54601</v>
      </c>
      <c r="C4045" s="154">
        <v>110</v>
      </c>
      <c r="D4045" s="156" t="s">
        <v>387</v>
      </c>
      <c r="E4045" s="157" t="s">
        <v>417</v>
      </c>
      <c r="F4045" s="157" t="s">
        <v>418</v>
      </c>
      <c r="G4045" s="158">
        <v>1.36</v>
      </c>
      <c r="H4045" s="159">
        <v>0</v>
      </c>
      <c r="I4045" s="159">
        <v>0</v>
      </c>
      <c r="J4045" s="158">
        <v>1.36</v>
      </c>
      <c r="K4045" s="157" t="s">
        <v>408</v>
      </c>
    </row>
    <row r="4046" spans="1:11" s="58" customFormat="1" ht="14.85" customHeight="1" x14ac:dyDescent="0.15">
      <c r="A4046" s="154">
        <v>154601</v>
      </c>
      <c r="B4046" s="155">
        <v>54601</v>
      </c>
      <c r="C4046" s="154">
        <v>110</v>
      </c>
      <c r="D4046" s="156" t="s">
        <v>387</v>
      </c>
      <c r="E4046" s="157" t="s">
        <v>417</v>
      </c>
      <c r="F4046" s="157" t="s">
        <v>407</v>
      </c>
      <c r="G4046" s="158">
        <v>0.86870000000000003</v>
      </c>
      <c r="H4046" s="159">
        <v>0</v>
      </c>
      <c r="I4046" s="159">
        <v>0</v>
      </c>
      <c r="J4046" s="158">
        <v>1.101</v>
      </c>
      <c r="K4046" s="157" t="s">
        <v>411</v>
      </c>
    </row>
    <row r="4047" spans="1:11" s="58" customFormat="1" ht="14.85" customHeight="1" x14ac:dyDescent="0.15">
      <c r="A4047" s="154">
        <v>154601</v>
      </c>
      <c r="B4047" s="155">
        <v>54601</v>
      </c>
      <c r="C4047" s="154">
        <v>110</v>
      </c>
      <c r="D4047" s="156" t="s">
        <v>387</v>
      </c>
      <c r="E4047" s="157" t="s">
        <v>417</v>
      </c>
      <c r="F4047" s="157" t="s">
        <v>407</v>
      </c>
      <c r="G4047" s="158">
        <v>0.71916999999999998</v>
      </c>
      <c r="H4047" s="159">
        <v>2</v>
      </c>
      <c r="I4047" s="159">
        <v>2</v>
      </c>
      <c r="J4047" s="158">
        <v>6.2896000000000001</v>
      </c>
      <c r="K4047" s="157" t="s">
        <v>408</v>
      </c>
    </row>
    <row r="4048" spans="1:11" s="58" customFormat="1" ht="14.85" customHeight="1" x14ac:dyDescent="0.15">
      <c r="A4048" s="154">
        <v>154601</v>
      </c>
      <c r="B4048" s="155">
        <v>54601</v>
      </c>
      <c r="C4048" s="154">
        <v>110</v>
      </c>
      <c r="D4048" s="156" t="s">
        <v>387</v>
      </c>
      <c r="E4048" s="157" t="s">
        <v>419</v>
      </c>
      <c r="F4048" s="157" t="s">
        <v>414</v>
      </c>
      <c r="G4048" s="158">
        <v>11.19183</v>
      </c>
      <c r="H4048" s="159">
        <v>-1</v>
      </c>
      <c r="I4048" s="159">
        <v>1</v>
      </c>
      <c r="J4048" s="158">
        <v>98.776290000000003</v>
      </c>
      <c r="K4048" s="157" t="s">
        <v>411</v>
      </c>
    </row>
    <row r="4049" spans="1:11" s="58" customFormat="1" ht="14.85" customHeight="1" x14ac:dyDescent="0.15">
      <c r="A4049" s="154">
        <v>154601</v>
      </c>
      <c r="B4049" s="155">
        <v>54601</v>
      </c>
      <c r="C4049" s="154">
        <v>110</v>
      </c>
      <c r="D4049" s="156" t="s">
        <v>387</v>
      </c>
      <c r="E4049" s="157" t="s">
        <v>419</v>
      </c>
      <c r="F4049" s="157" t="s">
        <v>414</v>
      </c>
      <c r="G4049" s="158">
        <v>3.28166</v>
      </c>
      <c r="H4049" s="159">
        <v>-2</v>
      </c>
      <c r="I4049" s="159">
        <v>1</v>
      </c>
      <c r="J4049" s="158">
        <v>93.251000000000005</v>
      </c>
      <c r="K4049" s="157" t="s">
        <v>408</v>
      </c>
    </row>
    <row r="4050" spans="1:11" s="58" customFormat="1" ht="14.85" customHeight="1" x14ac:dyDescent="0.15">
      <c r="A4050" s="154">
        <v>154611</v>
      </c>
      <c r="B4050" s="155">
        <v>54611</v>
      </c>
      <c r="C4050" s="154">
        <v>110</v>
      </c>
      <c r="D4050" s="156" t="s">
        <v>387</v>
      </c>
      <c r="E4050" s="157" t="s">
        <v>412</v>
      </c>
      <c r="F4050" s="157" t="s">
        <v>407</v>
      </c>
      <c r="G4050" s="158">
        <v>-21.201650000000001</v>
      </c>
      <c r="H4050" s="159">
        <v>0</v>
      </c>
      <c r="I4050" s="159">
        <v>0</v>
      </c>
      <c r="J4050" s="158">
        <v>1</v>
      </c>
      <c r="K4050" s="157" t="s">
        <v>411</v>
      </c>
    </row>
    <row r="4051" spans="1:11" s="58" customFormat="1" ht="14.85" customHeight="1" x14ac:dyDescent="0.15">
      <c r="A4051" s="154">
        <v>154611</v>
      </c>
      <c r="B4051" s="155">
        <v>54611</v>
      </c>
      <c r="C4051" s="154">
        <v>110</v>
      </c>
      <c r="D4051" s="156" t="s">
        <v>387</v>
      </c>
      <c r="E4051" s="157" t="s">
        <v>412</v>
      </c>
      <c r="F4051" s="157" t="s">
        <v>407</v>
      </c>
      <c r="G4051" s="158">
        <v>-25.402930000000001</v>
      </c>
      <c r="H4051" s="159">
        <v>-5</v>
      </c>
      <c r="I4051" s="159">
        <v>0</v>
      </c>
      <c r="J4051" s="158">
        <v>2.9322699999999999</v>
      </c>
      <c r="K4051" s="157" t="s">
        <v>408</v>
      </c>
    </row>
    <row r="4052" spans="1:11" s="58" customFormat="1" ht="14.85" customHeight="1" x14ac:dyDescent="0.15">
      <c r="A4052" s="154">
        <v>154611</v>
      </c>
      <c r="B4052" s="155">
        <v>54611</v>
      </c>
      <c r="C4052" s="154">
        <v>110</v>
      </c>
      <c r="D4052" s="156" t="s">
        <v>387</v>
      </c>
      <c r="E4052" s="157" t="s">
        <v>412</v>
      </c>
      <c r="F4052" s="157" t="s">
        <v>413</v>
      </c>
      <c r="G4052" s="158">
        <v>39.26923</v>
      </c>
      <c r="H4052" s="159">
        <v>0</v>
      </c>
      <c r="I4052" s="159">
        <v>1</v>
      </c>
      <c r="J4052" s="158">
        <v>81.397289999999998</v>
      </c>
      <c r="K4052" s="157" t="s">
        <v>408</v>
      </c>
    </row>
    <row r="4053" spans="1:11" s="58" customFormat="1" ht="14.85" customHeight="1" x14ac:dyDescent="0.15">
      <c r="A4053" s="154">
        <v>154611</v>
      </c>
      <c r="B4053" s="155">
        <v>54611</v>
      </c>
      <c r="C4053" s="154">
        <v>110</v>
      </c>
      <c r="D4053" s="156" t="s">
        <v>387</v>
      </c>
      <c r="E4053" s="157" t="s">
        <v>412</v>
      </c>
      <c r="F4053" s="157" t="s">
        <v>414</v>
      </c>
      <c r="G4053" s="158">
        <v>-27.62229</v>
      </c>
      <c r="H4053" s="159">
        <v>0</v>
      </c>
      <c r="I4053" s="159">
        <v>0</v>
      </c>
      <c r="J4053" s="158">
        <v>25.223849999999999</v>
      </c>
      <c r="K4053" s="157" t="s">
        <v>411</v>
      </c>
    </row>
    <row r="4054" spans="1:11" s="58" customFormat="1" ht="14.85" customHeight="1" x14ac:dyDescent="0.15">
      <c r="A4054" s="154">
        <v>154611</v>
      </c>
      <c r="B4054" s="155">
        <v>54611</v>
      </c>
      <c r="C4054" s="154">
        <v>110</v>
      </c>
      <c r="D4054" s="156" t="s">
        <v>387</v>
      </c>
      <c r="E4054" s="157" t="s">
        <v>412</v>
      </c>
      <c r="F4054" s="157" t="s">
        <v>414</v>
      </c>
      <c r="G4054" s="158">
        <v>-9.4634900000000002</v>
      </c>
      <c r="H4054" s="159">
        <v>-2</v>
      </c>
      <c r="I4054" s="159">
        <v>0</v>
      </c>
      <c r="J4054" s="158">
        <v>37.046729999999997</v>
      </c>
      <c r="K4054" s="157" t="s">
        <v>408</v>
      </c>
    </row>
    <row r="4055" spans="1:11" s="58" customFormat="1" ht="14.85" customHeight="1" x14ac:dyDescent="0.15">
      <c r="A4055" s="154">
        <v>154611</v>
      </c>
      <c r="B4055" s="155">
        <v>54611</v>
      </c>
      <c r="C4055" s="154">
        <v>110</v>
      </c>
      <c r="D4055" s="156" t="s">
        <v>387</v>
      </c>
      <c r="E4055" s="157" t="s">
        <v>412</v>
      </c>
      <c r="F4055" s="157" t="s">
        <v>415</v>
      </c>
      <c r="G4055" s="158">
        <v>0.24</v>
      </c>
      <c r="H4055" s="159">
        <v>0</v>
      </c>
      <c r="I4055" s="159">
        <v>0</v>
      </c>
      <c r="J4055" s="158">
        <v>0.32</v>
      </c>
      <c r="K4055" s="157" t="s">
        <v>411</v>
      </c>
    </row>
    <row r="4056" spans="1:11" s="58" customFormat="1" ht="14.85" customHeight="1" x14ac:dyDescent="0.15">
      <c r="A4056" s="154">
        <v>154611</v>
      </c>
      <c r="B4056" s="155">
        <v>54611</v>
      </c>
      <c r="C4056" s="154">
        <v>110</v>
      </c>
      <c r="D4056" s="156" t="s">
        <v>387</v>
      </c>
      <c r="E4056" s="157" t="s">
        <v>412</v>
      </c>
      <c r="F4056" s="157" t="s">
        <v>415</v>
      </c>
      <c r="G4056" s="158">
        <v>0.48</v>
      </c>
      <c r="H4056" s="159">
        <v>0</v>
      </c>
      <c r="I4056" s="159">
        <v>0</v>
      </c>
      <c r="J4056" s="158">
        <v>0.5</v>
      </c>
      <c r="K4056" s="157" t="s">
        <v>408</v>
      </c>
    </row>
    <row r="4057" spans="1:11" s="58" customFormat="1" ht="14.85" customHeight="1" x14ac:dyDescent="0.15">
      <c r="A4057" s="154">
        <v>154611</v>
      </c>
      <c r="B4057" s="155">
        <v>54611</v>
      </c>
      <c r="C4057" s="154">
        <v>110</v>
      </c>
      <c r="D4057" s="156" t="s">
        <v>387</v>
      </c>
      <c r="E4057" s="157" t="s">
        <v>412</v>
      </c>
      <c r="F4057" s="157" t="s">
        <v>416</v>
      </c>
      <c r="G4057" s="158">
        <v>3.9176199999999999</v>
      </c>
      <c r="H4057" s="159">
        <v>-1</v>
      </c>
      <c r="I4057" s="159">
        <v>0</v>
      </c>
      <c r="J4057" s="158">
        <v>5.9227600000000002</v>
      </c>
      <c r="K4057" s="157" t="s">
        <v>411</v>
      </c>
    </row>
    <row r="4058" spans="1:11" s="58" customFormat="1" ht="14.85" customHeight="1" x14ac:dyDescent="0.15">
      <c r="A4058" s="154">
        <v>154611</v>
      </c>
      <c r="B4058" s="155">
        <v>54611</v>
      </c>
      <c r="C4058" s="154">
        <v>110</v>
      </c>
      <c r="D4058" s="156" t="s">
        <v>387</v>
      </c>
      <c r="E4058" s="157" t="s">
        <v>412</v>
      </c>
      <c r="F4058" s="157" t="s">
        <v>416</v>
      </c>
      <c r="G4058" s="158">
        <v>2.1694300000000002</v>
      </c>
      <c r="H4058" s="159">
        <v>-1</v>
      </c>
      <c r="I4058" s="159">
        <v>0</v>
      </c>
      <c r="J4058" s="158">
        <v>8.5425199999999997</v>
      </c>
      <c r="K4058" s="157" t="s">
        <v>408</v>
      </c>
    </row>
    <row r="4059" spans="1:11" s="58" customFormat="1" ht="14.85" customHeight="1" x14ac:dyDescent="0.15">
      <c r="A4059" s="154">
        <v>154611</v>
      </c>
      <c r="B4059" s="155">
        <v>54611</v>
      </c>
      <c r="C4059" s="154">
        <v>110</v>
      </c>
      <c r="D4059" s="156" t="s">
        <v>387</v>
      </c>
      <c r="E4059" s="157" t="s">
        <v>417</v>
      </c>
      <c r="F4059" s="157" t="s">
        <v>418</v>
      </c>
      <c r="G4059" s="158">
        <v>0.36</v>
      </c>
      <c r="H4059" s="159">
        <v>0</v>
      </c>
      <c r="I4059" s="159">
        <v>0</v>
      </c>
      <c r="J4059" s="158">
        <v>0.36</v>
      </c>
      <c r="K4059" s="157" t="s">
        <v>411</v>
      </c>
    </row>
    <row r="4060" spans="1:11" s="58" customFormat="1" ht="14.85" customHeight="1" x14ac:dyDescent="0.15">
      <c r="A4060" s="154">
        <v>154611</v>
      </c>
      <c r="B4060" s="155">
        <v>54611</v>
      </c>
      <c r="C4060" s="154">
        <v>110</v>
      </c>
      <c r="D4060" s="156" t="s">
        <v>387</v>
      </c>
      <c r="E4060" s="157" t="s">
        <v>417</v>
      </c>
      <c r="F4060" s="157" t="s">
        <v>418</v>
      </c>
      <c r="G4060" s="158">
        <v>18.690390000000001</v>
      </c>
      <c r="H4060" s="159">
        <v>-1</v>
      </c>
      <c r="I4060" s="159">
        <v>0</v>
      </c>
      <c r="J4060" s="158">
        <v>20.0306</v>
      </c>
      <c r="K4060" s="157" t="s">
        <v>408</v>
      </c>
    </row>
    <row r="4061" spans="1:11" s="58" customFormat="1" ht="14.85" customHeight="1" x14ac:dyDescent="0.15">
      <c r="A4061" s="154">
        <v>154611</v>
      </c>
      <c r="B4061" s="155">
        <v>54611</v>
      </c>
      <c r="C4061" s="154">
        <v>110</v>
      </c>
      <c r="D4061" s="156" t="s">
        <v>387</v>
      </c>
      <c r="E4061" s="157" t="s">
        <v>417</v>
      </c>
      <c r="F4061" s="157" t="s">
        <v>407</v>
      </c>
      <c r="G4061" s="158">
        <v>-0.76929000000000003</v>
      </c>
      <c r="H4061" s="159">
        <v>-4</v>
      </c>
      <c r="I4061" s="159">
        <v>0</v>
      </c>
      <c r="J4061" s="158">
        <v>8.1199999999999994E-2</v>
      </c>
      <c r="K4061" s="157" t="s">
        <v>411</v>
      </c>
    </row>
    <row r="4062" spans="1:11" s="58" customFormat="1" ht="14.85" customHeight="1" x14ac:dyDescent="0.15">
      <c r="A4062" s="154">
        <v>154611</v>
      </c>
      <c r="B4062" s="155">
        <v>54611</v>
      </c>
      <c r="C4062" s="154">
        <v>110</v>
      </c>
      <c r="D4062" s="156" t="s">
        <v>387</v>
      </c>
      <c r="E4062" s="157" t="s">
        <v>417</v>
      </c>
      <c r="F4062" s="157" t="s">
        <v>407</v>
      </c>
      <c r="G4062" s="158">
        <v>-4.6699999999999998E-2</v>
      </c>
      <c r="H4062" s="159">
        <v>0</v>
      </c>
      <c r="I4062" s="159">
        <v>0</v>
      </c>
      <c r="J4062" s="158">
        <v>0.48130000000000001</v>
      </c>
      <c r="K4062" s="157" t="s">
        <v>408</v>
      </c>
    </row>
    <row r="4063" spans="1:11" s="58" customFormat="1" ht="14.85" customHeight="1" x14ac:dyDescent="0.15">
      <c r="A4063" s="154">
        <v>154611</v>
      </c>
      <c r="B4063" s="155">
        <v>54611</v>
      </c>
      <c r="C4063" s="154">
        <v>110</v>
      </c>
      <c r="D4063" s="156" t="s">
        <v>387</v>
      </c>
      <c r="E4063" s="157" t="s">
        <v>419</v>
      </c>
      <c r="F4063" s="157" t="s">
        <v>414</v>
      </c>
      <c r="G4063" s="158">
        <v>-66.903580000000005</v>
      </c>
      <c r="H4063" s="159">
        <v>-2</v>
      </c>
      <c r="I4063" s="159">
        <v>0</v>
      </c>
      <c r="J4063" s="158">
        <v>41.315570000000001</v>
      </c>
      <c r="K4063" s="157" t="s">
        <v>411</v>
      </c>
    </row>
    <row r="4064" spans="1:11" s="58" customFormat="1" ht="14.85" customHeight="1" x14ac:dyDescent="0.15">
      <c r="A4064" s="154">
        <v>154611</v>
      </c>
      <c r="B4064" s="155">
        <v>54611</v>
      </c>
      <c r="C4064" s="154">
        <v>110</v>
      </c>
      <c r="D4064" s="156" t="s">
        <v>387</v>
      </c>
      <c r="E4064" s="157" t="s">
        <v>419</v>
      </c>
      <c r="F4064" s="157" t="s">
        <v>414</v>
      </c>
      <c r="G4064" s="158">
        <v>-8.9944400000000009</v>
      </c>
      <c r="H4064" s="159">
        <v>-1</v>
      </c>
      <c r="I4064" s="159">
        <v>0</v>
      </c>
      <c r="J4064" s="158">
        <v>77.254469999999998</v>
      </c>
      <c r="K4064" s="157" t="s">
        <v>408</v>
      </c>
    </row>
    <row r="4065" spans="1:11" s="58" customFormat="1" ht="14.85" customHeight="1" x14ac:dyDescent="0.15">
      <c r="A4065" s="154">
        <v>154636</v>
      </c>
      <c r="B4065" s="155">
        <v>54636</v>
      </c>
      <c r="C4065" s="154">
        <v>110</v>
      </c>
      <c r="D4065" s="156" t="s">
        <v>387</v>
      </c>
      <c r="E4065" s="157" t="s">
        <v>412</v>
      </c>
      <c r="F4065" s="157" t="s">
        <v>407</v>
      </c>
      <c r="G4065" s="158">
        <v>-3.99</v>
      </c>
      <c r="H4065" s="159">
        <v>-1</v>
      </c>
      <c r="I4065" s="159">
        <v>0</v>
      </c>
      <c r="J4065" s="158">
        <v>0</v>
      </c>
      <c r="K4065" s="157" t="s">
        <v>411</v>
      </c>
    </row>
    <row r="4066" spans="1:11" s="58" customFormat="1" ht="14.85" customHeight="1" x14ac:dyDescent="0.15">
      <c r="A4066" s="154">
        <v>154636</v>
      </c>
      <c r="B4066" s="155">
        <v>54636</v>
      </c>
      <c r="C4066" s="154">
        <v>110</v>
      </c>
      <c r="D4066" s="156" t="s">
        <v>387</v>
      </c>
      <c r="E4066" s="157" t="s">
        <v>412</v>
      </c>
      <c r="F4066" s="157" t="s">
        <v>407</v>
      </c>
      <c r="G4066" s="158">
        <v>37.285179999999997</v>
      </c>
      <c r="H4066" s="159">
        <v>0</v>
      </c>
      <c r="I4066" s="159">
        <v>2</v>
      </c>
      <c r="J4066" s="158">
        <v>83.181039999999996</v>
      </c>
      <c r="K4066" s="157" t="s">
        <v>408</v>
      </c>
    </row>
    <row r="4067" spans="1:11" s="58" customFormat="1" ht="14.85" customHeight="1" x14ac:dyDescent="0.15">
      <c r="A4067" s="154">
        <v>154636</v>
      </c>
      <c r="B4067" s="155">
        <v>54636</v>
      </c>
      <c r="C4067" s="154">
        <v>110</v>
      </c>
      <c r="D4067" s="156" t="s">
        <v>387</v>
      </c>
      <c r="E4067" s="157" t="s">
        <v>412</v>
      </c>
      <c r="F4067" s="157" t="s">
        <v>413</v>
      </c>
      <c r="G4067" s="158">
        <v>121.12041000000001</v>
      </c>
      <c r="H4067" s="159">
        <v>4</v>
      </c>
      <c r="I4067" s="159">
        <v>4</v>
      </c>
      <c r="J4067" s="158">
        <v>289.00745999999998</v>
      </c>
      <c r="K4067" s="157" t="s">
        <v>408</v>
      </c>
    </row>
    <row r="4068" spans="1:11" s="58" customFormat="1" ht="14.85" customHeight="1" x14ac:dyDescent="0.15">
      <c r="A4068" s="154">
        <v>154636</v>
      </c>
      <c r="B4068" s="155">
        <v>54636</v>
      </c>
      <c r="C4068" s="154">
        <v>110</v>
      </c>
      <c r="D4068" s="156" t="s">
        <v>387</v>
      </c>
      <c r="E4068" s="157" t="s">
        <v>412</v>
      </c>
      <c r="F4068" s="157" t="s">
        <v>414</v>
      </c>
      <c r="G4068" s="158">
        <v>12.50883</v>
      </c>
      <c r="H4068" s="159">
        <v>-2</v>
      </c>
      <c r="I4068" s="159">
        <v>1</v>
      </c>
      <c r="J4068" s="158">
        <v>23.712389999999999</v>
      </c>
      <c r="K4068" s="157" t="s">
        <v>411</v>
      </c>
    </row>
    <row r="4069" spans="1:11" s="58" customFormat="1" ht="14.85" customHeight="1" x14ac:dyDescent="0.15">
      <c r="A4069" s="154">
        <v>154636</v>
      </c>
      <c r="B4069" s="155">
        <v>54636</v>
      </c>
      <c r="C4069" s="154">
        <v>110</v>
      </c>
      <c r="D4069" s="156" t="s">
        <v>387</v>
      </c>
      <c r="E4069" s="157" t="s">
        <v>412</v>
      </c>
      <c r="F4069" s="157" t="s">
        <v>414</v>
      </c>
      <c r="G4069" s="158">
        <v>-17.343209999999999</v>
      </c>
      <c r="H4069" s="159">
        <v>-6</v>
      </c>
      <c r="I4069" s="159">
        <v>0</v>
      </c>
      <c r="J4069" s="158">
        <v>28.917449999999999</v>
      </c>
      <c r="K4069" s="157" t="s">
        <v>408</v>
      </c>
    </row>
    <row r="4070" spans="1:11" s="58" customFormat="1" ht="14.85" customHeight="1" x14ac:dyDescent="0.15">
      <c r="A4070" s="154">
        <v>154636</v>
      </c>
      <c r="B4070" s="155">
        <v>54636</v>
      </c>
      <c r="C4070" s="154">
        <v>110</v>
      </c>
      <c r="D4070" s="156" t="s">
        <v>387</v>
      </c>
      <c r="E4070" s="157" t="s">
        <v>412</v>
      </c>
      <c r="F4070" s="157" t="s">
        <v>415</v>
      </c>
      <c r="G4070" s="158">
        <v>0.9</v>
      </c>
      <c r="H4070" s="159">
        <v>0</v>
      </c>
      <c r="I4070" s="159">
        <v>0</v>
      </c>
      <c r="J4070" s="158">
        <v>0.9</v>
      </c>
      <c r="K4070" s="157" t="s">
        <v>411</v>
      </c>
    </row>
    <row r="4071" spans="1:11" s="58" customFormat="1" ht="14.85" customHeight="1" x14ac:dyDescent="0.15">
      <c r="A4071" s="154">
        <v>154636</v>
      </c>
      <c r="B4071" s="155">
        <v>54636</v>
      </c>
      <c r="C4071" s="154">
        <v>110</v>
      </c>
      <c r="D4071" s="156" t="s">
        <v>387</v>
      </c>
      <c r="E4071" s="157" t="s">
        <v>412</v>
      </c>
      <c r="F4071" s="157" t="s">
        <v>416</v>
      </c>
      <c r="G4071" s="158">
        <v>5.43</v>
      </c>
      <c r="H4071" s="159">
        <v>0</v>
      </c>
      <c r="I4071" s="159">
        <v>0</v>
      </c>
      <c r="J4071" s="158">
        <v>5.43</v>
      </c>
      <c r="K4071" s="157" t="s">
        <v>411</v>
      </c>
    </row>
    <row r="4072" spans="1:11" s="58" customFormat="1" ht="14.85" customHeight="1" x14ac:dyDescent="0.15">
      <c r="A4072" s="154">
        <v>154636</v>
      </c>
      <c r="B4072" s="155">
        <v>54636</v>
      </c>
      <c r="C4072" s="154">
        <v>110</v>
      </c>
      <c r="D4072" s="156" t="s">
        <v>387</v>
      </c>
      <c r="E4072" s="157" t="s">
        <v>412</v>
      </c>
      <c r="F4072" s="157" t="s">
        <v>416</v>
      </c>
      <c r="G4072" s="158">
        <v>-8.5052500000000002</v>
      </c>
      <c r="H4072" s="159">
        <v>-1</v>
      </c>
      <c r="I4072" s="159">
        <v>0</v>
      </c>
      <c r="J4072" s="158">
        <v>30.25863</v>
      </c>
      <c r="K4072" s="157" t="s">
        <v>408</v>
      </c>
    </row>
    <row r="4073" spans="1:11" s="58" customFormat="1" ht="14.85" customHeight="1" x14ac:dyDescent="0.15">
      <c r="A4073" s="154">
        <v>154636</v>
      </c>
      <c r="B4073" s="155">
        <v>54636</v>
      </c>
      <c r="C4073" s="154">
        <v>110</v>
      </c>
      <c r="D4073" s="156" t="s">
        <v>387</v>
      </c>
      <c r="E4073" s="157" t="s">
        <v>417</v>
      </c>
      <c r="F4073" s="157" t="s">
        <v>418</v>
      </c>
      <c r="G4073" s="158">
        <v>6.3120000000000003</v>
      </c>
      <c r="H4073" s="159">
        <v>1</v>
      </c>
      <c r="I4073" s="159">
        <v>1</v>
      </c>
      <c r="J4073" s="158">
        <v>6.3120000000000003</v>
      </c>
      <c r="K4073" s="157" t="s">
        <v>411</v>
      </c>
    </row>
    <row r="4074" spans="1:11" s="58" customFormat="1" ht="14.85" customHeight="1" x14ac:dyDescent="0.15">
      <c r="A4074" s="154">
        <v>154636</v>
      </c>
      <c r="B4074" s="155">
        <v>54636</v>
      </c>
      <c r="C4074" s="154">
        <v>110</v>
      </c>
      <c r="D4074" s="156" t="s">
        <v>387</v>
      </c>
      <c r="E4074" s="157" t="s">
        <v>417</v>
      </c>
      <c r="F4074" s="157" t="s">
        <v>418</v>
      </c>
      <c r="G4074" s="158">
        <v>-0.22</v>
      </c>
      <c r="H4074" s="159">
        <v>0</v>
      </c>
      <c r="I4074" s="159">
        <v>0</v>
      </c>
      <c r="J4074" s="158">
        <v>0.78</v>
      </c>
      <c r="K4074" s="157" t="s">
        <v>408</v>
      </c>
    </row>
    <row r="4075" spans="1:11" s="58" customFormat="1" ht="14.85" customHeight="1" x14ac:dyDescent="0.15">
      <c r="A4075" s="154">
        <v>154636</v>
      </c>
      <c r="B4075" s="155">
        <v>54636</v>
      </c>
      <c r="C4075" s="154">
        <v>110</v>
      </c>
      <c r="D4075" s="156" t="s">
        <v>387</v>
      </c>
      <c r="E4075" s="157" t="s">
        <v>417</v>
      </c>
      <c r="F4075" s="157" t="s">
        <v>407</v>
      </c>
      <c r="G4075" s="158">
        <v>1.4E-2</v>
      </c>
      <c r="H4075" s="159">
        <v>0</v>
      </c>
      <c r="I4075" s="159">
        <v>0</v>
      </c>
      <c r="J4075" s="158">
        <v>5.1299999999999998E-2</v>
      </c>
      <c r="K4075" s="157" t="s">
        <v>411</v>
      </c>
    </row>
    <row r="4076" spans="1:11" s="58" customFormat="1" ht="14.85" customHeight="1" x14ac:dyDescent="0.15">
      <c r="A4076" s="154">
        <v>154636</v>
      </c>
      <c r="B4076" s="155">
        <v>54636</v>
      </c>
      <c r="C4076" s="154">
        <v>110</v>
      </c>
      <c r="D4076" s="156" t="s">
        <v>387</v>
      </c>
      <c r="E4076" s="157" t="s">
        <v>417</v>
      </c>
      <c r="F4076" s="157" t="s">
        <v>407</v>
      </c>
      <c r="G4076" s="158">
        <v>1.6053599999999999</v>
      </c>
      <c r="H4076" s="159">
        <v>1</v>
      </c>
      <c r="I4076" s="159">
        <v>1</v>
      </c>
      <c r="J4076" s="158">
        <v>1.9083600000000001</v>
      </c>
      <c r="K4076" s="157" t="s">
        <v>408</v>
      </c>
    </row>
    <row r="4077" spans="1:11" s="58" customFormat="1" ht="14.85" customHeight="1" x14ac:dyDescent="0.15">
      <c r="A4077" s="154">
        <v>154636</v>
      </c>
      <c r="B4077" s="155">
        <v>54636</v>
      </c>
      <c r="C4077" s="154">
        <v>110</v>
      </c>
      <c r="D4077" s="156" t="s">
        <v>387</v>
      </c>
      <c r="E4077" s="157" t="s">
        <v>419</v>
      </c>
      <c r="F4077" s="157" t="s">
        <v>414</v>
      </c>
      <c r="G4077" s="158">
        <v>15.180680000000001</v>
      </c>
      <c r="H4077" s="159">
        <v>-4</v>
      </c>
      <c r="I4077" s="159">
        <v>1</v>
      </c>
      <c r="J4077" s="158">
        <v>46.764569999999999</v>
      </c>
      <c r="K4077" s="157" t="s">
        <v>411</v>
      </c>
    </row>
    <row r="4078" spans="1:11" s="58" customFormat="1" ht="14.85" customHeight="1" x14ac:dyDescent="0.15">
      <c r="A4078" s="154">
        <v>154636</v>
      </c>
      <c r="B4078" s="155">
        <v>54636</v>
      </c>
      <c r="C4078" s="154">
        <v>110</v>
      </c>
      <c r="D4078" s="156" t="s">
        <v>387</v>
      </c>
      <c r="E4078" s="157" t="s">
        <v>419</v>
      </c>
      <c r="F4078" s="157" t="s">
        <v>414</v>
      </c>
      <c r="G4078" s="158">
        <v>-8.7099100000000007</v>
      </c>
      <c r="H4078" s="159">
        <v>-2</v>
      </c>
      <c r="I4078" s="159">
        <v>0</v>
      </c>
      <c r="J4078" s="158">
        <v>67.774649999999994</v>
      </c>
      <c r="K4078" s="157" t="s">
        <v>408</v>
      </c>
    </row>
    <row r="4079" spans="1:11" s="58" customFormat="1" ht="14.85" customHeight="1" x14ac:dyDescent="0.15">
      <c r="A4079" s="154">
        <v>154686</v>
      </c>
      <c r="B4079" s="155">
        <v>54686</v>
      </c>
      <c r="C4079" s="154">
        <v>110</v>
      </c>
      <c r="D4079" s="156" t="s">
        <v>387</v>
      </c>
      <c r="E4079" s="157" t="s">
        <v>412</v>
      </c>
      <c r="F4079" s="157" t="s">
        <v>407</v>
      </c>
      <c r="G4079" s="158">
        <v>0</v>
      </c>
      <c r="H4079" s="159">
        <v>-1</v>
      </c>
      <c r="I4079" s="159">
        <v>0</v>
      </c>
      <c r="J4079" s="158">
        <v>0</v>
      </c>
      <c r="K4079" s="157" t="s">
        <v>411</v>
      </c>
    </row>
    <row r="4080" spans="1:11" s="58" customFormat="1" ht="14.85" customHeight="1" x14ac:dyDescent="0.15">
      <c r="A4080" s="154">
        <v>154686</v>
      </c>
      <c r="B4080" s="155">
        <v>54686</v>
      </c>
      <c r="C4080" s="154">
        <v>110</v>
      </c>
      <c r="D4080" s="156" t="s">
        <v>387</v>
      </c>
      <c r="E4080" s="157" t="s">
        <v>412</v>
      </c>
      <c r="F4080" s="157" t="s">
        <v>407</v>
      </c>
      <c r="G4080" s="158">
        <v>-21.002140000000001</v>
      </c>
      <c r="H4080" s="159">
        <v>-1</v>
      </c>
      <c r="I4080" s="159">
        <v>3</v>
      </c>
      <c r="J4080" s="158">
        <v>3.4432399999999999</v>
      </c>
      <c r="K4080" s="157" t="s">
        <v>408</v>
      </c>
    </row>
    <row r="4081" spans="1:11" s="58" customFormat="1" ht="14.85" customHeight="1" x14ac:dyDescent="0.15">
      <c r="A4081" s="154">
        <v>154686</v>
      </c>
      <c r="B4081" s="155">
        <v>54686</v>
      </c>
      <c r="C4081" s="154">
        <v>110</v>
      </c>
      <c r="D4081" s="156" t="s">
        <v>387</v>
      </c>
      <c r="E4081" s="157" t="s">
        <v>412</v>
      </c>
      <c r="F4081" s="157" t="s">
        <v>413</v>
      </c>
      <c r="G4081" s="158">
        <v>21.138200000000001</v>
      </c>
      <c r="H4081" s="159">
        <v>2</v>
      </c>
      <c r="I4081" s="159">
        <v>3</v>
      </c>
      <c r="J4081" s="158">
        <v>36.150449999999999</v>
      </c>
      <c r="K4081" s="157" t="s">
        <v>408</v>
      </c>
    </row>
    <row r="4082" spans="1:11" s="58" customFormat="1" ht="14.85" customHeight="1" x14ac:dyDescent="0.15">
      <c r="A4082" s="154">
        <v>154686</v>
      </c>
      <c r="B4082" s="155">
        <v>54686</v>
      </c>
      <c r="C4082" s="154">
        <v>110</v>
      </c>
      <c r="D4082" s="156" t="s">
        <v>387</v>
      </c>
      <c r="E4082" s="157" t="s">
        <v>412</v>
      </c>
      <c r="F4082" s="157" t="s">
        <v>414</v>
      </c>
      <c r="G4082" s="158">
        <v>-11.21331</v>
      </c>
      <c r="H4082" s="159">
        <v>-3</v>
      </c>
      <c r="I4082" s="159">
        <v>0</v>
      </c>
      <c r="J4082" s="158">
        <v>30.998239999999999</v>
      </c>
      <c r="K4082" s="157" t="s">
        <v>411</v>
      </c>
    </row>
    <row r="4083" spans="1:11" s="58" customFormat="1" ht="14.85" customHeight="1" x14ac:dyDescent="0.15">
      <c r="A4083" s="154">
        <v>154686</v>
      </c>
      <c r="B4083" s="155">
        <v>54686</v>
      </c>
      <c r="C4083" s="154">
        <v>110</v>
      </c>
      <c r="D4083" s="156" t="s">
        <v>387</v>
      </c>
      <c r="E4083" s="157" t="s">
        <v>412</v>
      </c>
      <c r="F4083" s="157" t="s">
        <v>414</v>
      </c>
      <c r="G4083" s="158">
        <v>-12.01946</v>
      </c>
      <c r="H4083" s="159">
        <v>0</v>
      </c>
      <c r="I4083" s="159">
        <v>2</v>
      </c>
      <c r="J4083" s="158">
        <v>48.172759999999997</v>
      </c>
      <c r="K4083" s="157" t="s">
        <v>408</v>
      </c>
    </row>
    <row r="4084" spans="1:11" s="58" customFormat="1" ht="14.85" customHeight="1" x14ac:dyDescent="0.15">
      <c r="A4084" s="154">
        <v>154686</v>
      </c>
      <c r="B4084" s="155">
        <v>54686</v>
      </c>
      <c r="C4084" s="154">
        <v>110</v>
      </c>
      <c r="D4084" s="156" t="s">
        <v>387</v>
      </c>
      <c r="E4084" s="157" t="s">
        <v>412</v>
      </c>
      <c r="F4084" s="157" t="s">
        <v>415</v>
      </c>
      <c r="G4084" s="158">
        <v>0.16</v>
      </c>
      <c r="H4084" s="159">
        <v>0</v>
      </c>
      <c r="I4084" s="159">
        <v>0</v>
      </c>
      <c r="J4084" s="158">
        <v>0.68</v>
      </c>
      <c r="K4084" s="157" t="s">
        <v>411</v>
      </c>
    </row>
    <row r="4085" spans="1:11" s="58" customFormat="1" ht="14.85" customHeight="1" x14ac:dyDescent="0.15">
      <c r="A4085" s="154">
        <v>154686</v>
      </c>
      <c r="B4085" s="155">
        <v>54686</v>
      </c>
      <c r="C4085" s="154">
        <v>110</v>
      </c>
      <c r="D4085" s="156" t="s">
        <v>387</v>
      </c>
      <c r="E4085" s="157" t="s">
        <v>412</v>
      </c>
      <c r="F4085" s="157" t="s">
        <v>415</v>
      </c>
      <c r="G4085" s="158">
        <v>9.98</v>
      </c>
      <c r="H4085" s="159">
        <v>0</v>
      </c>
      <c r="I4085" s="159">
        <v>0</v>
      </c>
      <c r="J4085" s="158">
        <v>10</v>
      </c>
      <c r="K4085" s="157" t="s">
        <v>408</v>
      </c>
    </row>
    <row r="4086" spans="1:11" s="58" customFormat="1" ht="14.85" customHeight="1" x14ac:dyDescent="0.15">
      <c r="A4086" s="154">
        <v>154686</v>
      </c>
      <c r="B4086" s="155">
        <v>54686</v>
      </c>
      <c r="C4086" s="154">
        <v>110</v>
      </c>
      <c r="D4086" s="156" t="s">
        <v>387</v>
      </c>
      <c r="E4086" s="157" t="s">
        <v>412</v>
      </c>
      <c r="F4086" s="157" t="s">
        <v>416</v>
      </c>
      <c r="G4086" s="158">
        <v>4.9249999999999998</v>
      </c>
      <c r="H4086" s="159">
        <v>0</v>
      </c>
      <c r="I4086" s="159">
        <v>0</v>
      </c>
      <c r="J4086" s="158">
        <v>4.9249999999999998</v>
      </c>
      <c r="K4086" s="157" t="s">
        <v>411</v>
      </c>
    </row>
    <row r="4087" spans="1:11" s="58" customFormat="1" ht="14.85" customHeight="1" x14ac:dyDescent="0.15">
      <c r="A4087" s="154">
        <v>154686</v>
      </c>
      <c r="B4087" s="155">
        <v>54686</v>
      </c>
      <c r="C4087" s="154">
        <v>110</v>
      </c>
      <c r="D4087" s="156" t="s">
        <v>387</v>
      </c>
      <c r="E4087" s="157" t="s">
        <v>412</v>
      </c>
      <c r="F4087" s="157" t="s">
        <v>416</v>
      </c>
      <c r="G4087" s="158">
        <v>-25.68985</v>
      </c>
      <c r="H4087" s="159">
        <v>-2</v>
      </c>
      <c r="I4087" s="159">
        <v>0</v>
      </c>
      <c r="J4087" s="158">
        <v>4.8946500000000004</v>
      </c>
      <c r="K4087" s="157" t="s">
        <v>408</v>
      </c>
    </row>
    <row r="4088" spans="1:11" s="58" customFormat="1" ht="14.85" customHeight="1" x14ac:dyDescent="0.15">
      <c r="A4088" s="154">
        <v>154686</v>
      </c>
      <c r="B4088" s="155">
        <v>54686</v>
      </c>
      <c r="C4088" s="154">
        <v>110</v>
      </c>
      <c r="D4088" s="156" t="s">
        <v>387</v>
      </c>
      <c r="E4088" s="157" t="s">
        <v>417</v>
      </c>
      <c r="F4088" s="157" t="s">
        <v>418</v>
      </c>
      <c r="G4088" s="158">
        <v>2.3063199999999999</v>
      </c>
      <c r="H4088" s="159">
        <v>0</v>
      </c>
      <c r="I4088" s="159">
        <v>0</v>
      </c>
      <c r="J4088" s="158">
        <v>2.3063199999999999</v>
      </c>
      <c r="K4088" s="157" t="s">
        <v>411</v>
      </c>
    </row>
    <row r="4089" spans="1:11" s="58" customFormat="1" ht="14.85" customHeight="1" x14ac:dyDescent="0.15">
      <c r="A4089" s="154">
        <v>154686</v>
      </c>
      <c r="B4089" s="155">
        <v>54686</v>
      </c>
      <c r="C4089" s="154">
        <v>110</v>
      </c>
      <c r="D4089" s="156" t="s">
        <v>387</v>
      </c>
      <c r="E4089" s="157" t="s">
        <v>417</v>
      </c>
      <c r="F4089" s="157" t="s">
        <v>418</v>
      </c>
      <c r="G4089" s="158">
        <v>0.01</v>
      </c>
      <c r="H4089" s="159">
        <v>0</v>
      </c>
      <c r="I4089" s="159">
        <v>0</v>
      </c>
      <c r="J4089" s="158">
        <v>1.41</v>
      </c>
      <c r="K4089" s="157" t="s">
        <v>408</v>
      </c>
    </row>
    <row r="4090" spans="1:11" s="58" customFormat="1" ht="14.85" customHeight="1" x14ac:dyDescent="0.15">
      <c r="A4090" s="154">
        <v>154686</v>
      </c>
      <c r="B4090" s="155">
        <v>54686</v>
      </c>
      <c r="C4090" s="154">
        <v>110</v>
      </c>
      <c r="D4090" s="156" t="s">
        <v>387</v>
      </c>
      <c r="E4090" s="157" t="s">
        <v>417</v>
      </c>
      <c r="F4090" s="157" t="s">
        <v>407</v>
      </c>
      <c r="G4090" s="158">
        <v>0.13889000000000001</v>
      </c>
      <c r="H4090" s="159">
        <v>0</v>
      </c>
      <c r="I4090" s="159">
        <v>0</v>
      </c>
      <c r="J4090" s="158">
        <v>0.56106</v>
      </c>
      <c r="K4090" s="157" t="s">
        <v>411</v>
      </c>
    </row>
    <row r="4091" spans="1:11" s="58" customFormat="1" ht="14.85" customHeight="1" x14ac:dyDescent="0.15">
      <c r="A4091" s="154">
        <v>154686</v>
      </c>
      <c r="B4091" s="155">
        <v>54686</v>
      </c>
      <c r="C4091" s="154">
        <v>110</v>
      </c>
      <c r="D4091" s="156" t="s">
        <v>387</v>
      </c>
      <c r="E4091" s="157" t="s">
        <v>417</v>
      </c>
      <c r="F4091" s="157" t="s">
        <v>407</v>
      </c>
      <c r="G4091" s="158">
        <v>-0.55262999999999995</v>
      </c>
      <c r="H4091" s="159">
        <v>0</v>
      </c>
      <c r="I4091" s="159">
        <v>0</v>
      </c>
      <c r="J4091" s="158">
        <v>0.13736999999999999</v>
      </c>
      <c r="K4091" s="157" t="s">
        <v>408</v>
      </c>
    </row>
    <row r="4092" spans="1:11" s="58" customFormat="1" ht="14.85" customHeight="1" x14ac:dyDescent="0.15">
      <c r="A4092" s="154">
        <v>154686</v>
      </c>
      <c r="B4092" s="155">
        <v>54686</v>
      </c>
      <c r="C4092" s="154">
        <v>110</v>
      </c>
      <c r="D4092" s="156" t="s">
        <v>387</v>
      </c>
      <c r="E4092" s="157" t="s">
        <v>419</v>
      </c>
      <c r="F4092" s="157" t="s">
        <v>414</v>
      </c>
      <c r="G4092" s="158">
        <v>27.35727</v>
      </c>
      <c r="H4092" s="159">
        <v>-2</v>
      </c>
      <c r="I4092" s="159">
        <v>0</v>
      </c>
      <c r="J4092" s="158">
        <v>83.331879999999998</v>
      </c>
      <c r="K4092" s="157" t="s">
        <v>411</v>
      </c>
    </row>
    <row r="4093" spans="1:11" s="58" customFormat="1" ht="14.85" customHeight="1" x14ac:dyDescent="0.15">
      <c r="A4093" s="154">
        <v>154686</v>
      </c>
      <c r="B4093" s="155">
        <v>54686</v>
      </c>
      <c r="C4093" s="154">
        <v>110</v>
      </c>
      <c r="D4093" s="156" t="s">
        <v>387</v>
      </c>
      <c r="E4093" s="157" t="s">
        <v>419</v>
      </c>
      <c r="F4093" s="157" t="s">
        <v>414</v>
      </c>
      <c r="G4093" s="158">
        <v>47.644710000000003</v>
      </c>
      <c r="H4093" s="159">
        <v>-1</v>
      </c>
      <c r="I4093" s="159">
        <v>0</v>
      </c>
      <c r="J4093" s="158">
        <v>141.52716000000001</v>
      </c>
      <c r="K4093" s="157" t="s">
        <v>408</v>
      </c>
    </row>
    <row r="4094" spans="1:11" s="58" customFormat="1" ht="14.85" customHeight="1" x14ac:dyDescent="0.15">
      <c r="A4094" s="154">
        <v>154700</v>
      </c>
      <c r="B4094" s="155">
        <v>54700</v>
      </c>
      <c r="C4094" s="154">
        <v>110</v>
      </c>
      <c r="D4094" s="156" t="s">
        <v>387</v>
      </c>
      <c r="E4094" s="157" t="s">
        <v>412</v>
      </c>
      <c r="F4094" s="157" t="s">
        <v>407</v>
      </c>
      <c r="G4094" s="158">
        <v>-0.52710999999999997</v>
      </c>
      <c r="H4094" s="159">
        <v>-3</v>
      </c>
      <c r="I4094" s="159">
        <v>0</v>
      </c>
      <c r="J4094" s="158">
        <v>1.8360000000000001E-2</v>
      </c>
      <c r="K4094" s="157" t="s">
        <v>411</v>
      </c>
    </row>
    <row r="4095" spans="1:11" s="58" customFormat="1" ht="14.85" customHeight="1" x14ac:dyDescent="0.15">
      <c r="A4095" s="154">
        <v>154700</v>
      </c>
      <c r="B4095" s="155">
        <v>54700</v>
      </c>
      <c r="C4095" s="154">
        <v>110</v>
      </c>
      <c r="D4095" s="156" t="s">
        <v>387</v>
      </c>
      <c r="E4095" s="157" t="s">
        <v>412</v>
      </c>
      <c r="F4095" s="157" t="s">
        <v>407</v>
      </c>
      <c r="G4095" s="158">
        <v>-0.94772999999999996</v>
      </c>
      <c r="H4095" s="159">
        <v>1</v>
      </c>
      <c r="I4095" s="159">
        <v>1</v>
      </c>
      <c r="J4095" s="158">
        <v>7.3045400000000003</v>
      </c>
      <c r="K4095" s="157" t="s">
        <v>408</v>
      </c>
    </row>
    <row r="4096" spans="1:11" s="58" customFormat="1" ht="14.85" customHeight="1" x14ac:dyDescent="0.15">
      <c r="A4096" s="154">
        <v>154700</v>
      </c>
      <c r="B4096" s="155">
        <v>54700</v>
      </c>
      <c r="C4096" s="154">
        <v>110</v>
      </c>
      <c r="D4096" s="156" t="s">
        <v>387</v>
      </c>
      <c r="E4096" s="157" t="s">
        <v>412</v>
      </c>
      <c r="F4096" s="157" t="s">
        <v>413</v>
      </c>
      <c r="G4096" s="158">
        <v>-54.053539999999998</v>
      </c>
      <c r="H4096" s="159">
        <v>-2</v>
      </c>
      <c r="I4096" s="159">
        <v>0</v>
      </c>
      <c r="J4096" s="158">
        <v>147.74583999999999</v>
      </c>
      <c r="K4096" s="157" t="s">
        <v>408</v>
      </c>
    </row>
    <row r="4097" spans="1:11" s="58" customFormat="1" ht="14.85" customHeight="1" x14ac:dyDescent="0.15">
      <c r="A4097" s="154">
        <v>154700</v>
      </c>
      <c r="B4097" s="155">
        <v>54700</v>
      </c>
      <c r="C4097" s="154">
        <v>110</v>
      </c>
      <c r="D4097" s="156" t="s">
        <v>387</v>
      </c>
      <c r="E4097" s="157" t="s">
        <v>412</v>
      </c>
      <c r="F4097" s="157" t="s">
        <v>414</v>
      </c>
      <c r="G4097" s="158">
        <v>13.736750000000001</v>
      </c>
      <c r="H4097" s="159">
        <v>0</v>
      </c>
      <c r="I4097" s="159">
        <v>1</v>
      </c>
      <c r="J4097" s="158">
        <v>35.097740000000002</v>
      </c>
      <c r="K4097" s="157" t="s">
        <v>411</v>
      </c>
    </row>
    <row r="4098" spans="1:11" s="58" customFormat="1" ht="14.85" customHeight="1" x14ac:dyDescent="0.15">
      <c r="A4098" s="154">
        <v>154700</v>
      </c>
      <c r="B4098" s="155">
        <v>54700</v>
      </c>
      <c r="C4098" s="154">
        <v>110</v>
      </c>
      <c r="D4098" s="156" t="s">
        <v>387</v>
      </c>
      <c r="E4098" s="157" t="s">
        <v>412</v>
      </c>
      <c r="F4098" s="157" t="s">
        <v>414</v>
      </c>
      <c r="G4098" s="158">
        <v>-4.6457499999999996</v>
      </c>
      <c r="H4098" s="159">
        <v>-1</v>
      </c>
      <c r="I4098" s="159">
        <v>0</v>
      </c>
      <c r="J4098" s="158">
        <v>4.9393900000000004</v>
      </c>
      <c r="K4098" s="157" t="s">
        <v>408</v>
      </c>
    </row>
    <row r="4099" spans="1:11" s="58" customFormat="1" ht="14.85" customHeight="1" x14ac:dyDescent="0.15">
      <c r="A4099" s="154">
        <v>154700</v>
      </c>
      <c r="B4099" s="155">
        <v>54700</v>
      </c>
      <c r="C4099" s="154">
        <v>110</v>
      </c>
      <c r="D4099" s="156" t="s">
        <v>387</v>
      </c>
      <c r="E4099" s="157" t="s">
        <v>412</v>
      </c>
      <c r="F4099" s="157" t="s">
        <v>415</v>
      </c>
      <c r="G4099" s="158">
        <v>0.02</v>
      </c>
      <c r="H4099" s="159">
        <v>0</v>
      </c>
      <c r="I4099" s="159">
        <v>0</v>
      </c>
      <c r="J4099" s="158">
        <v>0.02</v>
      </c>
      <c r="K4099" s="157" t="s">
        <v>411</v>
      </c>
    </row>
    <row r="4100" spans="1:11" s="58" customFormat="1" ht="14.85" customHeight="1" x14ac:dyDescent="0.15">
      <c r="A4100" s="154">
        <v>154700</v>
      </c>
      <c r="B4100" s="155">
        <v>54700</v>
      </c>
      <c r="C4100" s="154">
        <v>110</v>
      </c>
      <c r="D4100" s="156" t="s">
        <v>387</v>
      </c>
      <c r="E4100" s="157" t="s">
        <v>412</v>
      </c>
      <c r="F4100" s="157" t="s">
        <v>415</v>
      </c>
      <c r="G4100" s="158">
        <v>0.2</v>
      </c>
      <c r="H4100" s="159">
        <v>0</v>
      </c>
      <c r="I4100" s="159">
        <v>0</v>
      </c>
      <c r="J4100" s="158">
        <v>0.2</v>
      </c>
      <c r="K4100" s="157" t="s">
        <v>408</v>
      </c>
    </row>
    <row r="4101" spans="1:11" s="58" customFormat="1" ht="14.85" customHeight="1" x14ac:dyDescent="0.15">
      <c r="A4101" s="154">
        <v>154700</v>
      </c>
      <c r="B4101" s="155">
        <v>54700</v>
      </c>
      <c r="C4101" s="154">
        <v>110</v>
      </c>
      <c r="D4101" s="156" t="s">
        <v>387</v>
      </c>
      <c r="E4101" s="157" t="s">
        <v>412</v>
      </c>
      <c r="F4101" s="157" t="s">
        <v>416</v>
      </c>
      <c r="G4101" s="158">
        <v>7.6354699999999998</v>
      </c>
      <c r="H4101" s="159">
        <v>0</v>
      </c>
      <c r="I4101" s="159">
        <v>0</v>
      </c>
      <c r="J4101" s="158">
        <v>7.6354699999999998</v>
      </c>
      <c r="K4101" s="157" t="s">
        <v>411</v>
      </c>
    </row>
    <row r="4102" spans="1:11" s="58" customFormat="1" ht="14.85" customHeight="1" x14ac:dyDescent="0.15">
      <c r="A4102" s="154">
        <v>154700</v>
      </c>
      <c r="B4102" s="155">
        <v>54700</v>
      </c>
      <c r="C4102" s="154">
        <v>110</v>
      </c>
      <c r="D4102" s="156" t="s">
        <v>387</v>
      </c>
      <c r="E4102" s="157" t="s">
        <v>412</v>
      </c>
      <c r="F4102" s="157" t="s">
        <v>416</v>
      </c>
      <c r="G4102" s="158">
        <v>3.2</v>
      </c>
      <c r="H4102" s="159">
        <v>0</v>
      </c>
      <c r="I4102" s="159">
        <v>0</v>
      </c>
      <c r="J4102" s="158">
        <v>3.2</v>
      </c>
      <c r="K4102" s="157" t="s">
        <v>408</v>
      </c>
    </row>
    <row r="4103" spans="1:11" s="58" customFormat="1" ht="14.85" customHeight="1" x14ac:dyDescent="0.15">
      <c r="A4103" s="154">
        <v>154700</v>
      </c>
      <c r="B4103" s="155">
        <v>54700</v>
      </c>
      <c r="C4103" s="154">
        <v>110</v>
      </c>
      <c r="D4103" s="156" t="s">
        <v>387</v>
      </c>
      <c r="E4103" s="157" t="s">
        <v>417</v>
      </c>
      <c r="F4103" s="157" t="s">
        <v>418</v>
      </c>
      <c r="G4103" s="158">
        <v>0.37330000000000002</v>
      </c>
      <c r="H4103" s="159">
        <v>0</v>
      </c>
      <c r="I4103" s="159">
        <v>0</v>
      </c>
      <c r="J4103" s="158">
        <v>0.37330000000000002</v>
      </c>
      <c r="K4103" s="157" t="s">
        <v>411</v>
      </c>
    </row>
    <row r="4104" spans="1:11" s="58" customFormat="1" ht="14.85" customHeight="1" x14ac:dyDescent="0.15">
      <c r="A4104" s="154">
        <v>154700</v>
      </c>
      <c r="B4104" s="155">
        <v>54700</v>
      </c>
      <c r="C4104" s="154">
        <v>110</v>
      </c>
      <c r="D4104" s="156" t="s">
        <v>387</v>
      </c>
      <c r="E4104" s="157" t="s">
        <v>417</v>
      </c>
      <c r="F4104" s="157" t="s">
        <v>407</v>
      </c>
      <c r="G4104" s="158">
        <v>4.6100000000000002E-2</v>
      </c>
      <c r="H4104" s="159">
        <v>0</v>
      </c>
      <c r="I4104" s="159">
        <v>0</v>
      </c>
      <c r="J4104" s="158">
        <v>7.4099999999999999E-2</v>
      </c>
      <c r="K4104" s="157" t="s">
        <v>408</v>
      </c>
    </row>
    <row r="4105" spans="1:11" s="58" customFormat="1" ht="14.85" customHeight="1" x14ac:dyDescent="0.15">
      <c r="A4105" s="154">
        <v>154700</v>
      </c>
      <c r="B4105" s="155">
        <v>54700</v>
      </c>
      <c r="C4105" s="154">
        <v>110</v>
      </c>
      <c r="D4105" s="156" t="s">
        <v>387</v>
      </c>
      <c r="E4105" s="157" t="s">
        <v>419</v>
      </c>
      <c r="F4105" s="157" t="s">
        <v>414</v>
      </c>
      <c r="G4105" s="158">
        <v>-5.7250000000000002E-2</v>
      </c>
      <c r="H4105" s="159">
        <v>-1</v>
      </c>
      <c r="I4105" s="159">
        <v>0</v>
      </c>
      <c r="J4105" s="158">
        <v>20.571619999999999</v>
      </c>
      <c r="K4105" s="157" t="s">
        <v>411</v>
      </c>
    </row>
    <row r="4106" spans="1:11" s="58" customFormat="1" ht="14.85" customHeight="1" x14ac:dyDescent="0.15">
      <c r="A4106" s="154">
        <v>154700</v>
      </c>
      <c r="B4106" s="155">
        <v>54700</v>
      </c>
      <c r="C4106" s="154">
        <v>110</v>
      </c>
      <c r="D4106" s="156" t="s">
        <v>387</v>
      </c>
      <c r="E4106" s="157" t="s">
        <v>419</v>
      </c>
      <c r="F4106" s="157" t="s">
        <v>414</v>
      </c>
      <c r="G4106" s="158">
        <v>-2.0360299999999998</v>
      </c>
      <c r="H4106" s="159">
        <v>0</v>
      </c>
      <c r="I4106" s="159">
        <v>0</v>
      </c>
      <c r="J4106" s="158">
        <v>36.901290000000003</v>
      </c>
      <c r="K4106" s="157" t="s">
        <v>408</v>
      </c>
    </row>
    <row r="4107" spans="1:11" s="58" customFormat="1" ht="14.85" customHeight="1" x14ac:dyDescent="0.15">
      <c r="A4107" s="154">
        <v>155406</v>
      </c>
      <c r="B4107" s="155">
        <v>55406</v>
      </c>
      <c r="C4107" s="154">
        <v>110</v>
      </c>
      <c r="D4107" s="156" t="s">
        <v>387</v>
      </c>
      <c r="E4107" s="157" t="s">
        <v>412</v>
      </c>
      <c r="F4107" s="157" t="s">
        <v>407</v>
      </c>
      <c r="G4107" s="158">
        <v>0.35605999999999999</v>
      </c>
      <c r="H4107" s="159">
        <v>2</v>
      </c>
      <c r="I4107" s="159">
        <v>2</v>
      </c>
      <c r="J4107" s="158">
        <v>2.3121200000000002</v>
      </c>
      <c r="K4107" s="157" t="s">
        <v>411</v>
      </c>
    </row>
    <row r="4108" spans="1:11" s="58" customFormat="1" ht="14.85" customHeight="1" x14ac:dyDescent="0.15">
      <c r="A4108" s="154">
        <v>155406</v>
      </c>
      <c r="B4108" s="155">
        <v>55406</v>
      </c>
      <c r="C4108" s="154">
        <v>110</v>
      </c>
      <c r="D4108" s="156" t="s">
        <v>387</v>
      </c>
      <c r="E4108" s="157" t="s">
        <v>412</v>
      </c>
      <c r="F4108" s="157" t="s">
        <v>407</v>
      </c>
      <c r="G4108" s="158">
        <v>-10</v>
      </c>
      <c r="H4108" s="159">
        <v>-3</v>
      </c>
      <c r="I4108" s="159">
        <v>0</v>
      </c>
      <c r="J4108" s="158">
        <v>0</v>
      </c>
      <c r="K4108" s="157" t="s">
        <v>408</v>
      </c>
    </row>
    <row r="4109" spans="1:11" s="58" customFormat="1" ht="14.85" customHeight="1" x14ac:dyDescent="0.15">
      <c r="A4109" s="154">
        <v>155406</v>
      </c>
      <c r="B4109" s="155">
        <v>55406</v>
      </c>
      <c r="C4109" s="154">
        <v>110</v>
      </c>
      <c r="D4109" s="156" t="s">
        <v>387</v>
      </c>
      <c r="E4109" s="157" t="s">
        <v>412</v>
      </c>
      <c r="F4109" s="157" t="s">
        <v>413</v>
      </c>
      <c r="G4109" s="158">
        <v>165.36833999999999</v>
      </c>
      <c r="H4109" s="159">
        <v>1</v>
      </c>
      <c r="I4109" s="159">
        <v>2</v>
      </c>
      <c r="J4109" s="158">
        <v>477.95994000000002</v>
      </c>
      <c r="K4109" s="157" t="s">
        <v>408</v>
      </c>
    </row>
    <row r="4110" spans="1:11" s="58" customFormat="1" ht="14.85" customHeight="1" x14ac:dyDescent="0.15">
      <c r="A4110" s="154">
        <v>155406</v>
      </c>
      <c r="B4110" s="155">
        <v>55406</v>
      </c>
      <c r="C4110" s="154">
        <v>110</v>
      </c>
      <c r="D4110" s="156" t="s">
        <v>387</v>
      </c>
      <c r="E4110" s="157" t="s">
        <v>412</v>
      </c>
      <c r="F4110" s="157" t="s">
        <v>414</v>
      </c>
      <c r="G4110" s="158">
        <v>-1.2453799999999999</v>
      </c>
      <c r="H4110" s="159">
        <v>-1</v>
      </c>
      <c r="I4110" s="159">
        <v>1</v>
      </c>
      <c r="J4110" s="158">
        <v>22.832519999999999</v>
      </c>
      <c r="K4110" s="157" t="s">
        <v>411</v>
      </c>
    </row>
    <row r="4111" spans="1:11" s="58" customFormat="1" ht="14.85" customHeight="1" x14ac:dyDescent="0.15">
      <c r="A4111" s="154">
        <v>155406</v>
      </c>
      <c r="B4111" s="155">
        <v>55406</v>
      </c>
      <c r="C4111" s="154">
        <v>110</v>
      </c>
      <c r="D4111" s="156" t="s">
        <v>387</v>
      </c>
      <c r="E4111" s="157" t="s">
        <v>412</v>
      </c>
      <c r="F4111" s="157" t="s">
        <v>414</v>
      </c>
      <c r="G4111" s="158">
        <v>-5.3056099999999997</v>
      </c>
      <c r="H4111" s="159">
        <v>-2</v>
      </c>
      <c r="I4111" s="159">
        <v>0</v>
      </c>
      <c r="J4111" s="158">
        <v>35.68779</v>
      </c>
      <c r="K4111" s="157" t="s">
        <v>408</v>
      </c>
    </row>
    <row r="4112" spans="1:11" s="58" customFormat="1" ht="14.85" customHeight="1" x14ac:dyDescent="0.15">
      <c r="A4112" s="154">
        <v>155406</v>
      </c>
      <c r="B4112" s="155">
        <v>55406</v>
      </c>
      <c r="C4112" s="154">
        <v>110</v>
      </c>
      <c r="D4112" s="156" t="s">
        <v>387</v>
      </c>
      <c r="E4112" s="157" t="s">
        <v>412</v>
      </c>
      <c r="F4112" s="157" t="s">
        <v>415</v>
      </c>
      <c r="G4112" s="158">
        <v>0.22</v>
      </c>
      <c r="H4112" s="159">
        <v>0</v>
      </c>
      <c r="I4112" s="159">
        <v>0</v>
      </c>
      <c r="J4112" s="158">
        <v>0.22</v>
      </c>
      <c r="K4112" s="157" t="s">
        <v>411</v>
      </c>
    </row>
    <row r="4113" spans="1:11" s="58" customFormat="1" ht="14.85" customHeight="1" x14ac:dyDescent="0.15">
      <c r="A4113" s="154">
        <v>155406</v>
      </c>
      <c r="B4113" s="155">
        <v>55406</v>
      </c>
      <c r="C4113" s="154">
        <v>110</v>
      </c>
      <c r="D4113" s="156" t="s">
        <v>387</v>
      </c>
      <c r="E4113" s="157" t="s">
        <v>412</v>
      </c>
      <c r="F4113" s="157" t="s">
        <v>415</v>
      </c>
      <c r="G4113" s="158">
        <v>-46.86</v>
      </c>
      <c r="H4113" s="159">
        <v>0</v>
      </c>
      <c r="I4113" s="159">
        <v>0</v>
      </c>
      <c r="J4113" s="158">
        <v>0.1</v>
      </c>
      <c r="K4113" s="157" t="s">
        <v>408</v>
      </c>
    </row>
    <row r="4114" spans="1:11" s="58" customFormat="1" ht="14.85" customHeight="1" x14ac:dyDescent="0.15">
      <c r="A4114" s="154">
        <v>155406</v>
      </c>
      <c r="B4114" s="155">
        <v>55406</v>
      </c>
      <c r="C4114" s="154">
        <v>110</v>
      </c>
      <c r="D4114" s="156" t="s">
        <v>387</v>
      </c>
      <c r="E4114" s="157" t="s">
        <v>412</v>
      </c>
      <c r="F4114" s="157" t="s">
        <v>416</v>
      </c>
      <c r="G4114" s="158">
        <v>13.84</v>
      </c>
      <c r="H4114" s="159">
        <v>0</v>
      </c>
      <c r="I4114" s="159">
        <v>0</v>
      </c>
      <c r="J4114" s="158">
        <v>13.84</v>
      </c>
      <c r="K4114" s="157" t="s">
        <v>411</v>
      </c>
    </row>
    <row r="4115" spans="1:11" s="58" customFormat="1" ht="14.85" customHeight="1" x14ac:dyDescent="0.15">
      <c r="A4115" s="154">
        <v>155406</v>
      </c>
      <c r="B4115" s="155">
        <v>55406</v>
      </c>
      <c r="C4115" s="154">
        <v>110</v>
      </c>
      <c r="D4115" s="156" t="s">
        <v>387</v>
      </c>
      <c r="E4115" s="157" t="s">
        <v>412</v>
      </c>
      <c r="F4115" s="157" t="s">
        <v>416</v>
      </c>
      <c r="G4115" s="158">
        <v>3.145</v>
      </c>
      <c r="H4115" s="159">
        <v>0</v>
      </c>
      <c r="I4115" s="159">
        <v>0</v>
      </c>
      <c r="J4115" s="158">
        <v>3.145</v>
      </c>
      <c r="K4115" s="157" t="s">
        <v>408</v>
      </c>
    </row>
    <row r="4116" spans="1:11" s="58" customFormat="1" ht="14.85" customHeight="1" x14ac:dyDescent="0.15">
      <c r="A4116" s="154">
        <v>155406</v>
      </c>
      <c r="B4116" s="155">
        <v>55406</v>
      </c>
      <c r="C4116" s="154">
        <v>110</v>
      </c>
      <c r="D4116" s="156" t="s">
        <v>387</v>
      </c>
      <c r="E4116" s="157" t="s">
        <v>417</v>
      </c>
      <c r="F4116" s="157" t="s">
        <v>418</v>
      </c>
      <c r="G4116" s="158">
        <v>3.6949999999999998</v>
      </c>
      <c r="H4116" s="159">
        <v>0</v>
      </c>
      <c r="I4116" s="159">
        <v>0</v>
      </c>
      <c r="J4116" s="158">
        <v>3.6949999999999998</v>
      </c>
      <c r="K4116" s="157" t="s">
        <v>411</v>
      </c>
    </row>
    <row r="4117" spans="1:11" s="58" customFormat="1" ht="14.85" customHeight="1" x14ac:dyDescent="0.15">
      <c r="A4117" s="154">
        <v>155406</v>
      </c>
      <c r="B4117" s="155">
        <v>55406</v>
      </c>
      <c r="C4117" s="154">
        <v>110</v>
      </c>
      <c r="D4117" s="156" t="s">
        <v>387</v>
      </c>
      <c r="E4117" s="157" t="s">
        <v>417</v>
      </c>
      <c r="F4117" s="157" t="s">
        <v>418</v>
      </c>
      <c r="G4117" s="158">
        <v>10.69872</v>
      </c>
      <c r="H4117" s="159">
        <v>0</v>
      </c>
      <c r="I4117" s="159">
        <v>0</v>
      </c>
      <c r="J4117" s="158">
        <v>10.69872</v>
      </c>
      <c r="K4117" s="157" t="s">
        <v>408</v>
      </c>
    </row>
    <row r="4118" spans="1:11" s="58" customFormat="1" ht="14.85" customHeight="1" x14ac:dyDescent="0.15">
      <c r="A4118" s="154">
        <v>155406</v>
      </c>
      <c r="B4118" s="155">
        <v>55406</v>
      </c>
      <c r="C4118" s="154">
        <v>110</v>
      </c>
      <c r="D4118" s="156" t="s">
        <v>387</v>
      </c>
      <c r="E4118" s="157" t="s">
        <v>417</v>
      </c>
      <c r="F4118" s="157" t="s">
        <v>407</v>
      </c>
      <c r="G4118" s="158">
        <v>2.495E-2</v>
      </c>
      <c r="H4118" s="159">
        <v>0</v>
      </c>
      <c r="I4118" s="159">
        <v>0</v>
      </c>
      <c r="J4118" s="158">
        <v>2.495E-2</v>
      </c>
      <c r="K4118" s="157" t="s">
        <v>411</v>
      </c>
    </row>
    <row r="4119" spans="1:11" s="58" customFormat="1" ht="14.85" customHeight="1" x14ac:dyDescent="0.15">
      <c r="A4119" s="154">
        <v>155406</v>
      </c>
      <c r="B4119" s="155">
        <v>55406</v>
      </c>
      <c r="C4119" s="154">
        <v>110</v>
      </c>
      <c r="D4119" s="156" t="s">
        <v>387</v>
      </c>
      <c r="E4119" s="157" t="s">
        <v>417</v>
      </c>
      <c r="F4119" s="157" t="s">
        <v>407</v>
      </c>
      <c r="G4119" s="158">
        <v>0.14266999999999999</v>
      </c>
      <c r="H4119" s="159">
        <v>-2</v>
      </c>
      <c r="I4119" s="159">
        <v>0</v>
      </c>
      <c r="J4119" s="158">
        <v>0.27705000000000002</v>
      </c>
      <c r="K4119" s="157" t="s">
        <v>408</v>
      </c>
    </row>
    <row r="4120" spans="1:11" s="58" customFormat="1" ht="14.85" customHeight="1" x14ac:dyDescent="0.15">
      <c r="A4120" s="154">
        <v>155406</v>
      </c>
      <c r="B4120" s="155">
        <v>55406</v>
      </c>
      <c r="C4120" s="154">
        <v>110</v>
      </c>
      <c r="D4120" s="156" t="s">
        <v>387</v>
      </c>
      <c r="E4120" s="157" t="s">
        <v>419</v>
      </c>
      <c r="F4120" s="157" t="s">
        <v>414</v>
      </c>
      <c r="G4120" s="158">
        <v>5.57498</v>
      </c>
      <c r="H4120" s="159">
        <v>3</v>
      </c>
      <c r="I4120" s="159">
        <v>3</v>
      </c>
      <c r="J4120" s="158">
        <v>81.160359999999997</v>
      </c>
      <c r="K4120" s="157" t="s">
        <v>411</v>
      </c>
    </row>
    <row r="4121" spans="1:11" s="58" customFormat="1" ht="14.85" customHeight="1" x14ac:dyDescent="0.15">
      <c r="A4121" s="154">
        <v>155406</v>
      </c>
      <c r="B4121" s="155">
        <v>55406</v>
      </c>
      <c r="C4121" s="154">
        <v>110</v>
      </c>
      <c r="D4121" s="156" t="s">
        <v>387</v>
      </c>
      <c r="E4121" s="157" t="s">
        <v>419</v>
      </c>
      <c r="F4121" s="157" t="s">
        <v>414</v>
      </c>
      <c r="G4121" s="158">
        <v>-2.62548</v>
      </c>
      <c r="H4121" s="159">
        <v>-1</v>
      </c>
      <c r="I4121" s="159">
        <v>1</v>
      </c>
      <c r="J4121" s="158">
        <v>29.870830000000002</v>
      </c>
      <c r="K4121" s="157" t="s">
        <v>408</v>
      </c>
    </row>
    <row r="4122" spans="1:11" s="58" customFormat="1" ht="14.85" customHeight="1" x14ac:dyDescent="0.15">
      <c r="A4122" s="154">
        <v>155624</v>
      </c>
      <c r="B4122" s="155">
        <v>55624</v>
      </c>
      <c r="C4122" s="154">
        <v>110</v>
      </c>
      <c r="D4122" s="156" t="s">
        <v>387</v>
      </c>
      <c r="E4122" s="157" t="s">
        <v>412</v>
      </c>
      <c r="F4122" s="157" t="s">
        <v>407</v>
      </c>
      <c r="G4122" s="158">
        <v>-42.533999999999999</v>
      </c>
      <c r="H4122" s="159">
        <v>-1</v>
      </c>
      <c r="I4122" s="159">
        <v>0</v>
      </c>
      <c r="J4122" s="158">
        <v>29.75</v>
      </c>
      <c r="K4122" s="157" t="s">
        <v>411</v>
      </c>
    </row>
    <row r="4123" spans="1:11" s="58" customFormat="1" ht="14.85" customHeight="1" x14ac:dyDescent="0.15">
      <c r="A4123" s="154">
        <v>155624</v>
      </c>
      <c r="B4123" s="155">
        <v>55624</v>
      </c>
      <c r="C4123" s="154">
        <v>110</v>
      </c>
      <c r="D4123" s="156" t="s">
        <v>387</v>
      </c>
      <c r="E4123" s="157" t="s">
        <v>412</v>
      </c>
      <c r="F4123" s="157" t="s">
        <v>407</v>
      </c>
      <c r="G4123" s="158">
        <v>249.88976</v>
      </c>
      <c r="H4123" s="159">
        <v>6</v>
      </c>
      <c r="I4123" s="159">
        <v>7</v>
      </c>
      <c r="J4123" s="158">
        <v>250</v>
      </c>
      <c r="K4123" s="157" t="s">
        <v>408</v>
      </c>
    </row>
    <row r="4124" spans="1:11" s="58" customFormat="1" ht="14.85" customHeight="1" x14ac:dyDescent="0.15">
      <c r="A4124" s="154">
        <v>155624</v>
      </c>
      <c r="B4124" s="155">
        <v>55624</v>
      </c>
      <c r="C4124" s="154">
        <v>110</v>
      </c>
      <c r="D4124" s="156" t="s">
        <v>387</v>
      </c>
      <c r="E4124" s="157" t="s">
        <v>412</v>
      </c>
      <c r="F4124" s="157" t="s">
        <v>413</v>
      </c>
      <c r="G4124" s="158">
        <v>50.182789999999997</v>
      </c>
      <c r="H4124" s="159">
        <v>6</v>
      </c>
      <c r="I4124" s="159">
        <v>6</v>
      </c>
      <c r="J4124" s="158">
        <v>400.68279000000001</v>
      </c>
      <c r="K4124" s="157" t="s">
        <v>408</v>
      </c>
    </row>
    <row r="4125" spans="1:11" s="58" customFormat="1" ht="14.85" customHeight="1" x14ac:dyDescent="0.15">
      <c r="A4125" s="154">
        <v>155624</v>
      </c>
      <c r="B4125" s="155">
        <v>55624</v>
      </c>
      <c r="C4125" s="154">
        <v>110</v>
      </c>
      <c r="D4125" s="156" t="s">
        <v>387</v>
      </c>
      <c r="E4125" s="157" t="s">
        <v>412</v>
      </c>
      <c r="F4125" s="157" t="s">
        <v>414</v>
      </c>
      <c r="G4125" s="158">
        <v>90.422309999999996</v>
      </c>
      <c r="H4125" s="159">
        <v>-6</v>
      </c>
      <c r="I4125" s="159">
        <v>5</v>
      </c>
      <c r="J4125" s="158">
        <v>263.06639000000001</v>
      </c>
      <c r="K4125" s="157" t="s">
        <v>411</v>
      </c>
    </row>
    <row r="4126" spans="1:11" s="58" customFormat="1" ht="14.85" customHeight="1" x14ac:dyDescent="0.15">
      <c r="A4126" s="154">
        <v>155624</v>
      </c>
      <c r="B4126" s="155">
        <v>55624</v>
      </c>
      <c r="C4126" s="154">
        <v>110</v>
      </c>
      <c r="D4126" s="156" t="s">
        <v>387</v>
      </c>
      <c r="E4126" s="157" t="s">
        <v>412</v>
      </c>
      <c r="F4126" s="157" t="s">
        <v>414</v>
      </c>
      <c r="G4126" s="158">
        <v>-125.92341</v>
      </c>
      <c r="H4126" s="159">
        <v>-3</v>
      </c>
      <c r="I4126" s="159">
        <v>3</v>
      </c>
      <c r="J4126" s="158">
        <v>171.35939999999999</v>
      </c>
      <c r="K4126" s="157" t="s">
        <v>408</v>
      </c>
    </row>
    <row r="4127" spans="1:11" s="58" customFormat="1" ht="14.85" customHeight="1" x14ac:dyDescent="0.15">
      <c r="A4127" s="154">
        <v>155624</v>
      </c>
      <c r="B4127" s="155">
        <v>55624</v>
      </c>
      <c r="C4127" s="154">
        <v>110</v>
      </c>
      <c r="D4127" s="156" t="s">
        <v>387</v>
      </c>
      <c r="E4127" s="157" t="s">
        <v>412</v>
      </c>
      <c r="F4127" s="157" t="s">
        <v>415</v>
      </c>
      <c r="G4127" s="158">
        <v>-0.9</v>
      </c>
      <c r="H4127" s="159">
        <v>0</v>
      </c>
      <c r="I4127" s="159">
        <v>0</v>
      </c>
      <c r="J4127" s="158">
        <v>0.5</v>
      </c>
      <c r="K4127" s="157" t="s">
        <v>411</v>
      </c>
    </row>
    <row r="4128" spans="1:11" s="58" customFormat="1" ht="14.85" customHeight="1" x14ac:dyDescent="0.15">
      <c r="A4128" s="154">
        <v>155624</v>
      </c>
      <c r="B4128" s="155">
        <v>55624</v>
      </c>
      <c r="C4128" s="154">
        <v>110</v>
      </c>
      <c r="D4128" s="156" t="s">
        <v>387</v>
      </c>
      <c r="E4128" s="157" t="s">
        <v>412</v>
      </c>
      <c r="F4128" s="157" t="s">
        <v>415</v>
      </c>
      <c r="G4128" s="158">
        <v>5.88</v>
      </c>
      <c r="H4128" s="159">
        <v>0</v>
      </c>
      <c r="I4128" s="159">
        <v>0</v>
      </c>
      <c r="J4128" s="158">
        <v>6.08</v>
      </c>
      <c r="K4128" s="157" t="s">
        <v>408</v>
      </c>
    </row>
    <row r="4129" spans="1:11" s="58" customFormat="1" ht="14.85" customHeight="1" x14ac:dyDescent="0.15">
      <c r="A4129" s="154">
        <v>155624</v>
      </c>
      <c r="B4129" s="155">
        <v>55624</v>
      </c>
      <c r="C4129" s="154">
        <v>110</v>
      </c>
      <c r="D4129" s="156" t="s">
        <v>387</v>
      </c>
      <c r="E4129" s="157" t="s">
        <v>412</v>
      </c>
      <c r="F4129" s="157" t="s">
        <v>416</v>
      </c>
      <c r="G4129" s="158">
        <v>-59.539520000000003</v>
      </c>
      <c r="H4129" s="159">
        <v>-3</v>
      </c>
      <c r="I4129" s="159">
        <v>0</v>
      </c>
      <c r="J4129" s="158">
        <v>15.10155</v>
      </c>
      <c r="K4129" s="157" t="s">
        <v>411</v>
      </c>
    </row>
    <row r="4130" spans="1:11" s="58" customFormat="1" ht="14.85" customHeight="1" x14ac:dyDescent="0.15">
      <c r="A4130" s="154">
        <v>155624</v>
      </c>
      <c r="B4130" s="155">
        <v>55624</v>
      </c>
      <c r="C4130" s="154">
        <v>110</v>
      </c>
      <c r="D4130" s="156" t="s">
        <v>387</v>
      </c>
      <c r="E4130" s="157" t="s">
        <v>412</v>
      </c>
      <c r="F4130" s="157" t="s">
        <v>416</v>
      </c>
      <c r="G4130" s="158">
        <v>1.0009999999999999</v>
      </c>
      <c r="H4130" s="159">
        <v>0</v>
      </c>
      <c r="I4130" s="159">
        <v>0</v>
      </c>
      <c r="J4130" s="158">
        <v>1.0009999999999999</v>
      </c>
      <c r="K4130" s="157" t="s">
        <v>408</v>
      </c>
    </row>
    <row r="4131" spans="1:11" s="58" customFormat="1" ht="14.85" customHeight="1" x14ac:dyDescent="0.15">
      <c r="A4131" s="154">
        <v>155624</v>
      </c>
      <c r="B4131" s="155">
        <v>55624</v>
      </c>
      <c r="C4131" s="154">
        <v>110</v>
      </c>
      <c r="D4131" s="156" t="s">
        <v>387</v>
      </c>
      <c r="E4131" s="157" t="s">
        <v>417</v>
      </c>
      <c r="F4131" s="157" t="s">
        <v>418</v>
      </c>
      <c r="G4131" s="158">
        <v>-20.83427</v>
      </c>
      <c r="H4131" s="159">
        <v>-5</v>
      </c>
      <c r="I4131" s="159">
        <v>0</v>
      </c>
      <c r="J4131" s="158">
        <v>4.3501500000000002</v>
      </c>
      <c r="K4131" s="157" t="s">
        <v>411</v>
      </c>
    </row>
    <row r="4132" spans="1:11" s="58" customFormat="1" ht="14.85" customHeight="1" x14ac:dyDescent="0.15">
      <c r="A4132" s="154">
        <v>155624</v>
      </c>
      <c r="B4132" s="155">
        <v>55624</v>
      </c>
      <c r="C4132" s="154">
        <v>110</v>
      </c>
      <c r="D4132" s="156" t="s">
        <v>387</v>
      </c>
      <c r="E4132" s="157" t="s">
        <v>417</v>
      </c>
      <c r="F4132" s="157" t="s">
        <v>418</v>
      </c>
      <c r="G4132" s="158">
        <v>0.15817999999999999</v>
      </c>
      <c r="H4132" s="159">
        <v>-1</v>
      </c>
      <c r="I4132" s="159">
        <v>0</v>
      </c>
      <c r="J4132" s="158">
        <v>1.8030299999999999</v>
      </c>
      <c r="K4132" s="157" t="s">
        <v>408</v>
      </c>
    </row>
    <row r="4133" spans="1:11" s="58" customFormat="1" ht="14.85" customHeight="1" x14ac:dyDescent="0.15">
      <c r="A4133" s="154">
        <v>155624</v>
      </c>
      <c r="B4133" s="155">
        <v>55624</v>
      </c>
      <c r="C4133" s="154">
        <v>110</v>
      </c>
      <c r="D4133" s="156" t="s">
        <v>387</v>
      </c>
      <c r="E4133" s="157" t="s">
        <v>417</v>
      </c>
      <c r="F4133" s="157" t="s">
        <v>407</v>
      </c>
      <c r="G4133" s="158">
        <v>-1.55416</v>
      </c>
      <c r="H4133" s="159">
        <v>-1</v>
      </c>
      <c r="I4133" s="159">
        <v>0</v>
      </c>
      <c r="J4133" s="158">
        <v>1.49109</v>
      </c>
      <c r="K4133" s="157" t="s">
        <v>411</v>
      </c>
    </row>
    <row r="4134" spans="1:11" s="58" customFormat="1" ht="14.85" customHeight="1" x14ac:dyDescent="0.15">
      <c r="A4134" s="154">
        <v>155624</v>
      </c>
      <c r="B4134" s="155">
        <v>55624</v>
      </c>
      <c r="C4134" s="154">
        <v>110</v>
      </c>
      <c r="D4134" s="156" t="s">
        <v>387</v>
      </c>
      <c r="E4134" s="157" t="s">
        <v>417</v>
      </c>
      <c r="F4134" s="157" t="s">
        <v>407</v>
      </c>
      <c r="G4134" s="158">
        <v>-3.35406</v>
      </c>
      <c r="H4134" s="159">
        <v>0</v>
      </c>
      <c r="I4134" s="159">
        <v>0</v>
      </c>
      <c r="J4134" s="158">
        <v>0.44646000000000002</v>
      </c>
      <c r="K4134" s="157" t="s">
        <v>408</v>
      </c>
    </row>
    <row r="4135" spans="1:11" s="58" customFormat="1" ht="14.85" customHeight="1" x14ac:dyDescent="0.15">
      <c r="A4135" s="154">
        <v>155624</v>
      </c>
      <c r="B4135" s="155">
        <v>55624</v>
      </c>
      <c r="C4135" s="154">
        <v>110</v>
      </c>
      <c r="D4135" s="156" t="s">
        <v>387</v>
      </c>
      <c r="E4135" s="157" t="s">
        <v>419</v>
      </c>
      <c r="F4135" s="157" t="s">
        <v>414</v>
      </c>
      <c r="G4135" s="158">
        <v>-1.93659</v>
      </c>
      <c r="H4135" s="159">
        <v>-4</v>
      </c>
      <c r="I4135" s="159">
        <v>1</v>
      </c>
      <c r="J4135" s="158">
        <v>173.97474</v>
      </c>
      <c r="K4135" s="157" t="s">
        <v>411</v>
      </c>
    </row>
    <row r="4136" spans="1:11" s="58" customFormat="1" ht="14.85" customHeight="1" x14ac:dyDescent="0.15">
      <c r="A4136" s="154">
        <v>155624</v>
      </c>
      <c r="B4136" s="155">
        <v>55624</v>
      </c>
      <c r="C4136" s="154">
        <v>110</v>
      </c>
      <c r="D4136" s="156" t="s">
        <v>387</v>
      </c>
      <c r="E4136" s="157" t="s">
        <v>419</v>
      </c>
      <c r="F4136" s="157" t="s">
        <v>414</v>
      </c>
      <c r="G4136" s="158">
        <v>5.6386099999999901</v>
      </c>
      <c r="H4136" s="159">
        <v>-1</v>
      </c>
      <c r="I4136" s="159">
        <v>1</v>
      </c>
      <c r="J4136" s="158">
        <v>110.33109</v>
      </c>
      <c r="K4136" s="157" t="s">
        <v>408</v>
      </c>
    </row>
    <row r="4137" spans="1:11" s="58" customFormat="1" ht="14.85" customHeight="1" x14ac:dyDescent="0.15">
      <c r="A4137" s="154">
        <v>155679</v>
      </c>
      <c r="B4137" s="155">
        <v>55679</v>
      </c>
      <c r="C4137" s="154">
        <v>110</v>
      </c>
      <c r="D4137" s="156" t="s">
        <v>387</v>
      </c>
      <c r="E4137" s="157" t="s">
        <v>412</v>
      </c>
      <c r="F4137" s="157" t="s">
        <v>407</v>
      </c>
      <c r="G4137" s="158">
        <v>-4.8581000000000003</v>
      </c>
      <c r="H4137" s="159">
        <v>-2</v>
      </c>
      <c r="I4137" s="159">
        <v>3</v>
      </c>
      <c r="J4137" s="158">
        <v>8.4409299999999998</v>
      </c>
      <c r="K4137" s="157" t="s">
        <v>411</v>
      </c>
    </row>
    <row r="4138" spans="1:11" s="58" customFormat="1" ht="14.85" customHeight="1" x14ac:dyDescent="0.15">
      <c r="A4138" s="154">
        <v>155679</v>
      </c>
      <c r="B4138" s="155">
        <v>55679</v>
      </c>
      <c r="C4138" s="154">
        <v>110</v>
      </c>
      <c r="D4138" s="156" t="s">
        <v>387</v>
      </c>
      <c r="E4138" s="157" t="s">
        <v>412</v>
      </c>
      <c r="F4138" s="157" t="s">
        <v>407</v>
      </c>
      <c r="G4138" s="158">
        <v>-18.548079999999999</v>
      </c>
      <c r="H4138" s="159">
        <v>0</v>
      </c>
      <c r="I4138" s="159">
        <v>2</v>
      </c>
      <c r="J4138" s="158">
        <v>19.682559999999999</v>
      </c>
      <c r="K4138" s="157" t="s">
        <v>408</v>
      </c>
    </row>
    <row r="4139" spans="1:11" s="58" customFormat="1" ht="14.85" customHeight="1" x14ac:dyDescent="0.15">
      <c r="A4139" s="154">
        <v>155679</v>
      </c>
      <c r="B4139" s="155">
        <v>55679</v>
      </c>
      <c r="C4139" s="154">
        <v>110</v>
      </c>
      <c r="D4139" s="156" t="s">
        <v>387</v>
      </c>
      <c r="E4139" s="157" t="s">
        <v>412</v>
      </c>
      <c r="F4139" s="157" t="s">
        <v>413</v>
      </c>
      <c r="G4139" s="158">
        <v>-19.05622</v>
      </c>
      <c r="H4139" s="159">
        <v>3</v>
      </c>
      <c r="I4139" s="159">
        <v>4</v>
      </c>
      <c r="J4139" s="158">
        <v>84.859440000000006</v>
      </c>
      <c r="K4139" s="157" t="s">
        <v>408</v>
      </c>
    </row>
    <row r="4140" spans="1:11" s="58" customFormat="1" ht="14.85" customHeight="1" x14ac:dyDescent="0.15">
      <c r="A4140" s="154">
        <v>155679</v>
      </c>
      <c r="B4140" s="155">
        <v>55679</v>
      </c>
      <c r="C4140" s="154">
        <v>110</v>
      </c>
      <c r="D4140" s="156" t="s">
        <v>387</v>
      </c>
      <c r="E4140" s="157" t="s">
        <v>412</v>
      </c>
      <c r="F4140" s="157" t="s">
        <v>414</v>
      </c>
      <c r="G4140" s="158">
        <v>19.471589999999999</v>
      </c>
      <c r="H4140" s="159">
        <v>3</v>
      </c>
      <c r="I4140" s="159">
        <v>7</v>
      </c>
      <c r="J4140" s="158">
        <v>49.833190000000002</v>
      </c>
      <c r="K4140" s="157" t="s">
        <v>411</v>
      </c>
    </row>
    <row r="4141" spans="1:11" s="58" customFormat="1" ht="14.85" customHeight="1" x14ac:dyDescent="0.15">
      <c r="A4141" s="154">
        <v>155679</v>
      </c>
      <c r="B4141" s="155">
        <v>55679</v>
      </c>
      <c r="C4141" s="154">
        <v>110</v>
      </c>
      <c r="D4141" s="156" t="s">
        <v>387</v>
      </c>
      <c r="E4141" s="157" t="s">
        <v>412</v>
      </c>
      <c r="F4141" s="157" t="s">
        <v>414</v>
      </c>
      <c r="G4141" s="158">
        <v>9.6448499999999999</v>
      </c>
      <c r="H4141" s="159">
        <v>1</v>
      </c>
      <c r="I4141" s="159">
        <v>2</v>
      </c>
      <c r="J4141" s="158">
        <v>97.669830000000005</v>
      </c>
      <c r="K4141" s="157" t="s">
        <v>408</v>
      </c>
    </row>
    <row r="4142" spans="1:11" s="58" customFormat="1" ht="14.85" customHeight="1" x14ac:dyDescent="0.15">
      <c r="A4142" s="154">
        <v>155679</v>
      </c>
      <c r="B4142" s="155">
        <v>55679</v>
      </c>
      <c r="C4142" s="154">
        <v>110</v>
      </c>
      <c r="D4142" s="156" t="s">
        <v>387</v>
      </c>
      <c r="E4142" s="157" t="s">
        <v>412</v>
      </c>
      <c r="F4142" s="157" t="s">
        <v>415</v>
      </c>
      <c r="G4142" s="158">
        <v>0.82</v>
      </c>
      <c r="H4142" s="159">
        <v>0</v>
      </c>
      <c r="I4142" s="159">
        <v>0</v>
      </c>
      <c r="J4142" s="158">
        <v>0.82</v>
      </c>
      <c r="K4142" s="157" t="s">
        <v>411</v>
      </c>
    </row>
    <row r="4143" spans="1:11" s="58" customFormat="1" ht="14.85" customHeight="1" x14ac:dyDescent="0.15">
      <c r="A4143" s="154">
        <v>155679</v>
      </c>
      <c r="B4143" s="155">
        <v>55679</v>
      </c>
      <c r="C4143" s="154">
        <v>110</v>
      </c>
      <c r="D4143" s="156" t="s">
        <v>387</v>
      </c>
      <c r="E4143" s="157" t="s">
        <v>412</v>
      </c>
      <c r="F4143" s="157" t="s">
        <v>415</v>
      </c>
      <c r="G4143" s="158">
        <v>1.54</v>
      </c>
      <c r="H4143" s="159">
        <v>0</v>
      </c>
      <c r="I4143" s="159">
        <v>0</v>
      </c>
      <c r="J4143" s="158">
        <v>1.58</v>
      </c>
      <c r="K4143" s="157" t="s">
        <v>408</v>
      </c>
    </row>
    <row r="4144" spans="1:11" s="58" customFormat="1" ht="14.85" customHeight="1" x14ac:dyDescent="0.15">
      <c r="A4144" s="154">
        <v>155679</v>
      </c>
      <c r="B4144" s="155">
        <v>55679</v>
      </c>
      <c r="C4144" s="154">
        <v>110</v>
      </c>
      <c r="D4144" s="156" t="s">
        <v>387</v>
      </c>
      <c r="E4144" s="157" t="s">
        <v>412</v>
      </c>
      <c r="F4144" s="157" t="s">
        <v>416</v>
      </c>
      <c r="G4144" s="158">
        <v>15.53309</v>
      </c>
      <c r="H4144" s="159">
        <v>0</v>
      </c>
      <c r="I4144" s="159">
        <v>1</v>
      </c>
      <c r="J4144" s="158">
        <v>17.525849999999998</v>
      </c>
      <c r="K4144" s="157" t="s">
        <v>411</v>
      </c>
    </row>
    <row r="4145" spans="1:11" s="58" customFormat="1" ht="14.85" customHeight="1" x14ac:dyDescent="0.15">
      <c r="A4145" s="154">
        <v>155679</v>
      </c>
      <c r="B4145" s="155">
        <v>55679</v>
      </c>
      <c r="C4145" s="154">
        <v>110</v>
      </c>
      <c r="D4145" s="156" t="s">
        <v>387</v>
      </c>
      <c r="E4145" s="157" t="s">
        <v>412</v>
      </c>
      <c r="F4145" s="157" t="s">
        <v>416</v>
      </c>
      <c r="G4145" s="158">
        <v>18.33146</v>
      </c>
      <c r="H4145" s="159">
        <v>-1</v>
      </c>
      <c r="I4145" s="159">
        <v>0</v>
      </c>
      <c r="J4145" s="158">
        <v>22.287769999999998</v>
      </c>
      <c r="K4145" s="157" t="s">
        <v>408</v>
      </c>
    </row>
    <row r="4146" spans="1:11" s="58" customFormat="1" ht="14.85" customHeight="1" x14ac:dyDescent="0.15">
      <c r="A4146" s="154">
        <v>155679</v>
      </c>
      <c r="B4146" s="155">
        <v>55679</v>
      </c>
      <c r="C4146" s="154">
        <v>110</v>
      </c>
      <c r="D4146" s="156" t="s">
        <v>387</v>
      </c>
      <c r="E4146" s="157" t="s">
        <v>417</v>
      </c>
      <c r="F4146" s="157" t="s">
        <v>418</v>
      </c>
      <c r="G4146" s="158">
        <v>1.9496899999999999</v>
      </c>
      <c r="H4146" s="159">
        <v>0</v>
      </c>
      <c r="I4146" s="159">
        <v>0</v>
      </c>
      <c r="J4146" s="158">
        <v>1.9496899999999999</v>
      </c>
      <c r="K4146" s="157" t="s">
        <v>411</v>
      </c>
    </row>
    <row r="4147" spans="1:11" s="58" customFormat="1" ht="14.85" customHeight="1" x14ac:dyDescent="0.15">
      <c r="A4147" s="154">
        <v>155679</v>
      </c>
      <c r="B4147" s="155">
        <v>55679</v>
      </c>
      <c r="C4147" s="154">
        <v>110</v>
      </c>
      <c r="D4147" s="156" t="s">
        <v>387</v>
      </c>
      <c r="E4147" s="157" t="s">
        <v>417</v>
      </c>
      <c r="F4147" s="157" t="s">
        <v>418</v>
      </c>
      <c r="G4147" s="158">
        <v>36.94462</v>
      </c>
      <c r="H4147" s="159">
        <v>1</v>
      </c>
      <c r="I4147" s="159">
        <v>1</v>
      </c>
      <c r="J4147" s="158">
        <v>36.94462</v>
      </c>
      <c r="K4147" s="157" t="s">
        <v>408</v>
      </c>
    </row>
    <row r="4148" spans="1:11" s="58" customFormat="1" ht="14.85" customHeight="1" x14ac:dyDescent="0.15">
      <c r="A4148" s="154">
        <v>155679</v>
      </c>
      <c r="B4148" s="155">
        <v>55679</v>
      </c>
      <c r="C4148" s="154">
        <v>110</v>
      </c>
      <c r="D4148" s="156" t="s">
        <v>387</v>
      </c>
      <c r="E4148" s="157" t="s">
        <v>417</v>
      </c>
      <c r="F4148" s="157" t="s">
        <v>407</v>
      </c>
      <c r="G4148" s="158">
        <v>0.17552999999999999</v>
      </c>
      <c r="H4148" s="159">
        <v>2</v>
      </c>
      <c r="I4148" s="159">
        <v>2</v>
      </c>
      <c r="J4148" s="158">
        <v>0.37552999999999997</v>
      </c>
      <c r="K4148" s="157" t="s">
        <v>411</v>
      </c>
    </row>
    <row r="4149" spans="1:11" s="58" customFormat="1" ht="14.85" customHeight="1" x14ac:dyDescent="0.15">
      <c r="A4149" s="154">
        <v>155679</v>
      </c>
      <c r="B4149" s="155">
        <v>55679</v>
      </c>
      <c r="C4149" s="154">
        <v>110</v>
      </c>
      <c r="D4149" s="156" t="s">
        <v>387</v>
      </c>
      <c r="E4149" s="157" t="s">
        <v>417</v>
      </c>
      <c r="F4149" s="157" t="s">
        <v>407</v>
      </c>
      <c r="G4149" s="158">
        <v>3.10128</v>
      </c>
      <c r="H4149" s="159">
        <v>2</v>
      </c>
      <c r="I4149" s="159">
        <v>4</v>
      </c>
      <c r="J4149" s="158">
        <v>9.0182900000000004</v>
      </c>
      <c r="K4149" s="157" t="s">
        <v>408</v>
      </c>
    </row>
    <row r="4150" spans="1:11" s="58" customFormat="1" ht="14.85" customHeight="1" x14ac:dyDescent="0.15">
      <c r="A4150" s="154">
        <v>155679</v>
      </c>
      <c r="B4150" s="155">
        <v>55679</v>
      </c>
      <c r="C4150" s="154">
        <v>110</v>
      </c>
      <c r="D4150" s="156" t="s">
        <v>387</v>
      </c>
      <c r="E4150" s="157" t="s">
        <v>419</v>
      </c>
      <c r="F4150" s="157" t="s">
        <v>414</v>
      </c>
      <c r="G4150" s="158">
        <v>3.7576000000000001</v>
      </c>
      <c r="H4150" s="159">
        <v>-1</v>
      </c>
      <c r="I4150" s="159">
        <v>2</v>
      </c>
      <c r="J4150" s="158">
        <v>83.595650000000006</v>
      </c>
      <c r="K4150" s="157" t="s">
        <v>411</v>
      </c>
    </row>
    <row r="4151" spans="1:11" s="58" customFormat="1" ht="14.85" customHeight="1" x14ac:dyDescent="0.15">
      <c r="A4151" s="154">
        <v>155679</v>
      </c>
      <c r="B4151" s="155">
        <v>55679</v>
      </c>
      <c r="C4151" s="154">
        <v>110</v>
      </c>
      <c r="D4151" s="156" t="s">
        <v>387</v>
      </c>
      <c r="E4151" s="157" t="s">
        <v>419</v>
      </c>
      <c r="F4151" s="157" t="s">
        <v>414</v>
      </c>
      <c r="G4151" s="158">
        <v>-58.415390000000002</v>
      </c>
      <c r="H4151" s="159">
        <v>-2</v>
      </c>
      <c r="I4151" s="159">
        <v>0</v>
      </c>
      <c r="J4151" s="158">
        <v>143.85495</v>
      </c>
      <c r="K4151" s="157" t="s">
        <v>408</v>
      </c>
    </row>
    <row r="4152" spans="1:11" s="58" customFormat="1" ht="14.85" customHeight="1" x14ac:dyDescent="0.15">
      <c r="A4152" s="154">
        <v>157105</v>
      </c>
      <c r="B4152" s="155">
        <v>57105</v>
      </c>
      <c r="C4152" s="154">
        <v>160</v>
      </c>
      <c r="D4152" s="156" t="s">
        <v>388</v>
      </c>
      <c r="E4152" s="157" t="s">
        <v>412</v>
      </c>
      <c r="F4152" s="157" t="s">
        <v>407</v>
      </c>
      <c r="G4152" s="158">
        <v>0</v>
      </c>
      <c r="H4152" s="159">
        <v>-3</v>
      </c>
      <c r="I4152" s="159">
        <v>1</v>
      </c>
      <c r="J4152" s="158">
        <v>0</v>
      </c>
      <c r="K4152" s="157" t="s">
        <v>411</v>
      </c>
    </row>
    <row r="4153" spans="1:11" s="58" customFormat="1" ht="14.85" customHeight="1" x14ac:dyDescent="0.15">
      <c r="A4153" s="154">
        <v>157105</v>
      </c>
      <c r="B4153" s="155">
        <v>57105</v>
      </c>
      <c r="C4153" s="154">
        <v>160</v>
      </c>
      <c r="D4153" s="156" t="s">
        <v>388</v>
      </c>
      <c r="E4153" s="157" t="s">
        <v>412</v>
      </c>
      <c r="F4153" s="157" t="s">
        <v>407</v>
      </c>
      <c r="G4153" s="158">
        <v>-6.2394800000000004</v>
      </c>
      <c r="H4153" s="159">
        <v>-1</v>
      </c>
      <c r="I4153" s="159">
        <v>1</v>
      </c>
      <c r="J4153" s="158">
        <v>1.0021500000000001</v>
      </c>
      <c r="K4153" s="157" t="s">
        <v>408</v>
      </c>
    </row>
    <row r="4154" spans="1:11" s="58" customFormat="1" ht="14.85" customHeight="1" x14ac:dyDescent="0.15">
      <c r="A4154" s="154">
        <v>157105</v>
      </c>
      <c r="B4154" s="155">
        <v>57105</v>
      </c>
      <c r="C4154" s="154">
        <v>160</v>
      </c>
      <c r="D4154" s="156" t="s">
        <v>388</v>
      </c>
      <c r="E4154" s="157" t="s">
        <v>412</v>
      </c>
      <c r="F4154" s="157" t="s">
        <v>413</v>
      </c>
      <c r="G4154" s="158">
        <v>14.785740000000001</v>
      </c>
      <c r="H4154" s="159">
        <v>0</v>
      </c>
      <c r="I4154" s="159">
        <v>0</v>
      </c>
      <c r="J4154" s="158">
        <v>81.961420000000004</v>
      </c>
      <c r="K4154" s="157" t="s">
        <v>408</v>
      </c>
    </row>
    <row r="4155" spans="1:11" s="58" customFormat="1" ht="14.85" customHeight="1" x14ac:dyDescent="0.15">
      <c r="A4155" s="154">
        <v>157105</v>
      </c>
      <c r="B4155" s="155">
        <v>57105</v>
      </c>
      <c r="C4155" s="154">
        <v>160</v>
      </c>
      <c r="D4155" s="156" t="s">
        <v>388</v>
      </c>
      <c r="E4155" s="157" t="s">
        <v>412</v>
      </c>
      <c r="F4155" s="157" t="s">
        <v>414</v>
      </c>
      <c r="G4155" s="158">
        <v>10.97062</v>
      </c>
      <c r="H4155" s="159">
        <v>-4</v>
      </c>
      <c r="I4155" s="159">
        <v>6</v>
      </c>
      <c r="J4155" s="158">
        <v>114.25585</v>
      </c>
      <c r="K4155" s="157" t="s">
        <v>411</v>
      </c>
    </row>
    <row r="4156" spans="1:11" s="58" customFormat="1" ht="14.85" customHeight="1" x14ac:dyDescent="0.15">
      <c r="A4156" s="154">
        <v>157105</v>
      </c>
      <c r="B4156" s="155">
        <v>57105</v>
      </c>
      <c r="C4156" s="154">
        <v>160</v>
      </c>
      <c r="D4156" s="156" t="s">
        <v>388</v>
      </c>
      <c r="E4156" s="157" t="s">
        <v>412</v>
      </c>
      <c r="F4156" s="157" t="s">
        <v>414</v>
      </c>
      <c r="G4156" s="158">
        <v>-38.361249999999998</v>
      </c>
      <c r="H4156" s="159">
        <v>-3</v>
      </c>
      <c r="I4156" s="159">
        <v>4</v>
      </c>
      <c r="J4156" s="158">
        <v>330.25391999999999</v>
      </c>
      <c r="K4156" s="157" t="s">
        <v>408</v>
      </c>
    </row>
    <row r="4157" spans="1:11" s="58" customFormat="1" ht="14.85" customHeight="1" x14ac:dyDescent="0.15">
      <c r="A4157" s="154">
        <v>157105</v>
      </c>
      <c r="B4157" s="155">
        <v>57105</v>
      </c>
      <c r="C4157" s="154">
        <v>160</v>
      </c>
      <c r="D4157" s="156" t="s">
        <v>388</v>
      </c>
      <c r="E4157" s="157" t="s">
        <v>412</v>
      </c>
      <c r="F4157" s="157" t="s">
        <v>415</v>
      </c>
      <c r="G4157" s="158">
        <v>-2.5</v>
      </c>
      <c r="H4157" s="159">
        <v>0</v>
      </c>
      <c r="I4157" s="159">
        <v>0</v>
      </c>
      <c r="J4157" s="158">
        <v>0.92</v>
      </c>
      <c r="K4157" s="157" t="s">
        <v>411</v>
      </c>
    </row>
    <row r="4158" spans="1:11" s="58" customFormat="1" ht="14.85" customHeight="1" x14ac:dyDescent="0.15">
      <c r="A4158" s="154">
        <v>157105</v>
      </c>
      <c r="B4158" s="155">
        <v>57105</v>
      </c>
      <c r="C4158" s="154">
        <v>160</v>
      </c>
      <c r="D4158" s="156" t="s">
        <v>388</v>
      </c>
      <c r="E4158" s="157" t="s">
        <v>412</v>
      </c>
      <c r="F4158" s="157" t="s">
        <v>415</v>
      </c>
      <c r="G4158" s="158">
        <v>-0.02</v>
      </c>
      <c r="H4158" s="159">
        <v>0</v>
      </c>
      <c r="I4158" s="159">
        <v>0</v>
      </c>
      <c r="J4158" s="158">
        <v>0.62</v>
      </c>
      <c r="K4158" s="157" t="s">
        <v>408</v>
      </c>
    </row>
    <row r="4159" spans="1:11" s="58" customFormat="1" ht="14.85" customHeight="1" x14ac:dyDescent="0.15">
      <c r="A4159" s="154">
        <v>157105</v>
      </c>
      <c r="B4159" s="155">
        <v>57105</v>
      </c>
      <c r="C4159" s="154">
        <v>160</v>
      </c>
      <c r="D4159" s="156" t="s">
        <v>388</v>
      </c>
      <c r="E4159" s="157" t="s">
        <v>412</v>
      </c>
      <c r="F4159" s="157" t="s">
        <v>416</v>
      </c>
      <c r="G4159" s="158">
        <v>6.4572000000000003</v>
      </c>
      <c r="H4159" s="159">
        <v>-3</v>
      </c>
      <c r="I4159" s="159">
        <v>0</v>
      </c>
      <c r="J4159" s="158">
        <v>14.313470000000001</v>
      </c>
      <c r="K4159" s="157" t="s">
        <v>411</v>
      </c>
    </row>
    <row r="4160" spans="1:11" s="58" customFormat="1" ht="14.85" customHeight="1" x14ac:dyDescent="0.15">
      <c r="A4160" s="154">
        <v>157105</v>
      </c>
      <c r="B4160" s="155">
        <v>57105</v>
      </c>
      <c r="C4160" s="154">
        <v>160</v>
      </c>
      <c r="D4160" s="156" t="s">
        <v>388</v>
      </c>
      <c r="E4160" s="157" t="s">
        <v>412</v>
      </c>
      <c r="F4160" s="157" t="s">
        <v>416</v>
      </c>
      <c r="G4160" s="158">
        <v>-15.20973</v>
      </c>
      <c r="H4160" s="159">
        <v>-3</v>
      </c>
      <c r="I4160" s="159">
        <v>0</v>
      </c>
      <c r="J4160" s="158">
        <v>21.491140000000001</v>
      </c>
      <c r="K4160" s="157" t="s">
        <v>408</v>
      </c>
    </row>
    <row r="4161" spans="1:11" s="58" customFormat="1" ht="14.85" customHeight="1" x14ac:dyDescent="0.15">
      <c r="A4161" s="154">
        <v>157105</v>
      </c>
      <c r="B4161" s="155">
        <v>57105</v>
      </c>
      <c r="C4161" s="154">
        <v>160</v>
      </c>
      <c r="D4161" s="156" t="s">
        <v>388</v>
      </c>
      <c r="E4161" s="157" t="s">
        <v>417</v>
      </c>
      <c r="F4161" s="157" t="s">
        <v>418</v>
      </c>
      <c r="G4161" s="158">
        <v>13.57159</v>
      </c>
      <c r="H4161" s="159">
        <v>0</v>
      </c>
      <c r="I4161" s="159">
        <v>1</v>
      </c>
      <c r="J4161" s="158">
        <v>40.655270000000002</v>
      </c>
      <c r="K4161" s="157" t="s">
        <v>411</v>
      </c>
    </row>
    <row r="4162" spans="1:11" s="58" customFormat="1" ht="14.85" customHeight="1" x14ac:dyDescent="0.15">
      <c r="A4162" s="154">
        <v>157105</v>
      </c>
      <c r="B4162" s="155">
        <v>57105</v>
      </c>
      <c r="C4162" s="154">
        <v>160</v>
      </c>
      <c r="D4162" s="156" t="s">
        <v>388</v>
      </c>
      <c r="E4162" s="157" t="s">
        <v>417</v>
      </c>
      <c r="F4162" s="157" t="s">
        <v>418</v>
      </c>
      <c r="G4162" s="158">
        <v>51.736890000000002</v>
      </c>
      <c r="H4162" s="159">
        <v>1</v>
      </c>
      <c r="I4162" s="159">
        <v>1</v>
      </c>
      <c r="J4162" s="158">
        <v>66.436890000000005</v>
      </c>
      <c r="K4162" s="157" t="s">
        <v>408</v>
      </c>
    </row>
    <row r="4163" spans="1:11" s="58" customFormat="1" ht="14.85" customHeight="1" x14ac:dyDescent="0.15">
      <c r="A4163" s="154">
        <v>157105</v>
      </c>
      <c r="B4163" s="155">
        <v>57105</v>
      </c>
      <c r="C4163" s="154">
        <v>160</v>
      </c>
      <c r="D4163" s="156" t="s">
        <v>388</v>
      </c>
      <c r="E4163" s="157" t="s">
        <v>417</v>
      </c>
      <c r="F4163" s="157" t="s">
        <v>407</v>
      </c>
      <c r="G4163" s="158">
        <v>-107.88872000000001</v>
      </c>
      <c r="H4163" s="159">
        <v>-2</v>
      </c>
      <c r="I4163" s="159">
        <v>0</v>
      </c>
      <c r="J4163" s="158">
        <v>112.11111</v>
      </c>
      <c r="K4163" s="157" t="s">
        <v>411</v>
      </c>
    </row>
    <row r="4164" spans="1:11" s="58" customFormat="1" ht="14.85" customHeight="1" x14ac:dyDescent="0.15">
      <c r="A4164" s="154">
        <v>157105</v>
      </c>
      <c r="B4164" s="155">
        <v>57105</v>
      </c>
      <c r="C4164" s="154">
        <v>160</v>
      </c>
      <c r="D4164" s="156" t="s">
        <v>388</v>
      </c>
      <c r="E4164" s="157" t="s">
        <v>417</v>
      </c>
      <c r="F4164" s="157" t="s">
        <v>407</v>
      </c>
      <c r="G4164" s="158">
        <v>-201.04383000000001</v>
      </c>
      <c r="H4164" s="159">
        <v>-1</v>
      </c>
      <c r="I4164" s="159">
        <v>1</v>
      </c>
      <c r="J4164" s="158">
        <v>7.2453500000000002</v>
      </c>
      <c r="K4164" s="157" t="s">
        <v>408</v>
      </c>
    </row>
    <row r="4165" spans="1:11" s="58" customFormat="1" ht="14.85" customHeight="1" x14ac:dyDescent="0.15">
      <c r="A4165" s="154">
        <v>157105</v>
      </c>
      <c r="B4165" s="155">
        <v>57105</v>
      </c>
      <c r="C4165" s="154">
        <v>160</v>
      </c>
      <c r="D4165" s="156" t="s">
        <v>388</v>
      </c>
      <c r="E4165" s="157" t="s">
        <v>419</v>
      </c>
      <c r="F4165" s="157" t="s">
        <v>414</v>
      </c>
      <c r="G4165" s="158">
        <v>44.536859999999997</v>
      </c>
      <c r="H4165" s="159">
        <v>-4</v>
      </c>
      <c r="I4165" s="159">
        <v>4</v>
      </c>
      <c r="J4165" s="158">
        <v>307.38983999999999</v>
      </c>
      <c r="K4165" s="157" t="s">
        <v>411</v>
      </c>
    </row>
    <row r="4166" spans="1:11" s="58" customFormat="1" ht="14.85" customHeight="1" x14ac:dyDescent="0.15">
      <c r="A4166" s="154">
        <v>157105</v>
      </c>
      <c r="B4166" s="155">
        <v>57105</v>
      </c>
      <c r="C4166" s="154">
        <v>160</v>
      </c>
      <c r="D4166" s="156" t="s">
        <v>388</v>
      </c>
      <c r="E4166" s="157" t="s">
        <v>419</v>
      </c>
      <c r="F4166" s="157" t="s">
        <v>414</v>
      </c>
      <c r="G4166" s="158">
        <v>-21.201619999999998</v>
      </c>
      <c r="H4166" s="159">
        <v>-2</v>
      </c>
      <c r="I4166" s="159">
        <v>0</v>
      </c>
      <c r="J4166" s="158">
        <v>215.15934999999999</v>
      </c>
      <c r="K4166" s="157" t="s">
        <v>408</v>
      </c>
    </row>
    <row r="4167" spans="1:11" s="58" customFormat="1" ht="14.85" customHeight="1" x14ac:dyDescent="0.15">
      <c r="A4167" s="154">
        <v>157113</v>
      </c>
      <c r="B4167" s="155">
        <v>57113</v>
      </c>
      <c r="C4167" s="154">
        <v>160</v>
      </c>
      <c r="D4167" s="156" t="s">
        <v>388</v>
      </c>
      <c r="E4167" s="157" t="s">
        <v>412</v>
      </c>
      <c r="F4167" s="157" t="s">
        <v>407</v>
      </c>
      <c r="G4167" s="158">
        <v>-13.188000000000001</v>
      </c>
      <c r="H4167" s="159">
        <v>-1</v>
      </c>
      <c r="I4167" s="159">
        <v>0</v>
      </c>
      <c r="J4167" s="158">
        <v>0.18</v>
      </c>
      <c r="K4167" s="157" t="s">
        <v>411</v>
      </c>
    </row>
    <row r="4168" spans="1:11" s="58" customFormat="1" ht="14.85" customHeight="1" x14ac:dyDescent="0.15">
      <c r="A4168" s="154">
        <v>157113</v>
      </c>
      <c r="B4168" s="155">
        <v>57113</v>
      </c>
      <c r="C4168" s="154">
        <v>160</v>
      </c>
      <c r="D4168" s="156" t="s">
        <v>388</v>
      </c>
      <c r="E4168" s="157" t="s">
        <v>412</v>
      </c>
      <c r="F4168" s="157" t="s">
        <v>407</v>
      </c>
      <c r="G4168" s="158">
        <v>10.96106</v>
      </c>
      <c r="H4168" s="159">
        <v>0</v>
      </c>
      <c r="I4168" s="159">
        <v>0</v>
      </c>
      <c r="J4168" s="158">
        <v>10.96106</v>
      </c>
      <c r="K4168" s="157" t="s">
        <v>408</v>
      </c>
    </row>
    <row r="4169" spans="1:11" s="58" customFormat="1" ht="14.85" customHeight="1" x14ac:dyDescent="0.15">
      <c r="A4169" s="154">
        <v>157113</v>
      </c>
      <c r="B4169" s="155">
        <v>57113</v>
      </c>
      <c r="C4169" s="154">
        <v>160</v>
      </c>
      <c r="D4169" s="156" t="s">
        <v>388</v>
      </c>
      <c r="E4169" s="157" t="s">
        <v>412</v>
      </c>
      <c r="F4169" s="157" t="s">
        <v>413</v>
      </c>
      <c r="G4169" s="158">
        <v>25.539339999999999</v>
      </c>
      <c r="H4169" s="159">
        <v>2</v>
      </c>
      <c r="I4169" s="159">
        <v>3</v>
      </c>
      <c r="J4169" s="158">
        <v>218.14415</v>
      </c>
      <c r="K4169" s="157" t="s">
        <v>408</v>
      </c>
    </row>
    <row r="4170" spans="1:11" s="58" customFormat="1" ht="14.85" customHeight="1" x14ac:dyDescent="0.15">
      <c r="A4170" s="154">
        <v>157113</v>
      </c>
      <c r="B4170" s="155">
        <v>57113</v>
      </c>
      <c r="C4170" s="154">
        <v>160</v>
      </c>
      <c r="D4170" s="156" t="s">
        <v>388</v>
      </c>
      <c r="E4170" s="157" t="s">
        <v>412</v>
      </c>
      <c r="F4170" s="157" t="s">
        <v>414</v>
      </c>
      <c r="G4170" s="158">
        <v>-8.8746799999999997</v>
      </c>
      <c r="H4170" s="159">
        <v>-12</v>
      </c>
      <c r="I4170" s="159">
        <v>1</v>
      </c>
      <c r="J4170" s="158">
        <v>11.007669999999999</v>
      </c>
      <c r="K4170" s="157" t="s">
        <v>411</v>
      </c>
    </row>
    <row r="4171" spans="1:11" s="58" customFormat="1" ht="14.85" customHeight="1" x14ac:dyDescent="0.15">
      <c r="A4171" s="154">
        <v>157113</v>
      </c>
      <c r="B4171" s="155">
        <v>57113</v>
      </c>
      <c r="C4171" s="154">
        <v>160</v>
      </c>
      <c r="D4171" s="156" t="s">
        <v>388</v>
      </c>
      <c r="E4171" s="157" t="s">
        <v>412</v>
      </c>
      <c r="F4171" s="157" t="s">
        <v>414</v>
      </c>
      <c r="G4171" s="158">
        <v>-9.7474699999999999</v>
      </c>
      <c r="H4171" s="159">
        <v>-2</v>
      </c>
      <c r="I4171" s="159">
        <v>0</v>
      </c>
      <c r="J4171" s="158">
        <v>16.38401</v>
      </c>
      <c r="K4171" s="157" t="s">
        <v>408</v>
      </c>
    </row>
    <row r="4172" spans="1:11" s="58" customFormat="1" ht="14.85" customHeight="1" x14ac:dyDescent="0.15">
      <c r="A4172" s="154">
        <v>157113</v>
      </c>
      <c r="B4172" s="155">
        <v>57113</v>
      </c>
      <c r="C4172" s="154">
        <v>160</v>
      </c>
      <c r="D4172" s="156" t="s">
        <v>388</v>
      </c>
      <c r="E4172" s="157" t="s">
        <v>412</v>
      </c>
      <c r="F4172" s="157" t="s">
        <v>415</v>
      </c>
      <c r="G4172" s="158">
        <v>0.2</v>
      </c>
      <c r="H4172" s="159">
        <v>0</v>
      </c>
      <c r="I4172" s="159">
        <v>0</v>
      </c>
      <c r="J4172" s="158">
        <v>0.24</v>
      </c>
      <c r="K4172" s="157" t="s">
        <v>411</v>
      </c>
    </row>
    <row r="4173" spans="1:11" s="58" customFormat="1" ht="14.85" customHeight="1" x14ac:dyDescent="0.15">
      <c r="A4173" s="154">
        <v>157113</v>
      </c>
      <c r="B4173" s="155">
        <v>57113</v>
      </c>
      <c r="C4173" s="154">
        <v>160</v>
      </c>
      <c r="D4173" s="156" t="s">
        <v>388</v>
      </c>
      <c r="E4173" s="157" t="s">
        <v>412</v>
      </c>
      <c r="F4173" s="157" t="s">
        <v>415</v>
      </c>
      <c r="G4173" s="158">
        <v>0.48</v>
      </c>
      <c r="H4173" s="159">
        <v>0</v>
      </c>
      <c r="I4173" s="159">
        <v>0</v>
      </c>
      <c r="J4173" s="158">
        <v>0.48</v>
      </c>
      <c r="K4173" s="157" t="s">
        <v>408</v>
      </c>
    </row>
    <row r="4174" spans="1:11" s="58" customFormat="1" ht="14.85" customHeight="1" x14ac:dyDescent="0.15">
      <c r="A4174" s="154">
        <v>157113</v>
      </c>
      <c r="B4174" s="155">
        <v>57113</v>
      </c>
      <c r="C4174" s="154">
        <v>160</v>
      </c>
      <c r="D4174" s="156" t="s">
        <v>388</v>
      </c>
      <c r="E4174" s="157" t="s">
        <v>412</v>
      </c>
      <c r="F4174" s="157" t="s">
        <v>416</v>
      </c>
      <c r="G4174" s="158">
        <v>-24.417120000000001</v>
      </c>
      <c r="H4174" s="159">
        <v>-4</v>
      </c>
      <c r="I4174" s="159">
        <v>0</v>
      </c>
      <c r="J4174" s="158">
        <v>22.185410000000001</v>
      </c>
      <c r="K4174" s="157" t="s">
        <v>411</v>
      </c>
    </row>
    <row r="4175" spans="1:11" s="58" customFormat="1" ht="14.85" customHeight="1" x14ac:dyDescent="0.15">
      <c r="A4175" s="154">
        <v>157113</v>
      </c>
      <c r="B4175" s="155">
        <v>57113</v>
      </c>
      <c r="C4175" s="154">
        <v>160</v>
      </c>
      <c r="D4175" s="156" t="s">
        <v>388</v>
      </c>
      <c r="E4175" s="157" t="s">
        <v>412</v>
      </c>
      <c r="F4175" s="157" t="s">
        <v>416</v>
      </c>
      <c r="G4175" s="158">
        <v>1.395</v>
      </c>
      <c r="H4175" s="159">
        <v>0</v>
      </c>
      <c r="I4175" s="159">
        <v>0</v>
      </c>
      <c r="J4175" s="158">
        <v>1.395</v>
      </c>
      <c r="K4175" s="157" t="s">
        <v>408</v>
      </c>
    </row>
    <row r="4176" spans="1:11" s="58" customFormat="1" ht="14.85" customHeight="1" x14ac:dyDescent="0.15">
      <c r="A4176" s="154">
        <v>157113</v>
      </c>
      <c r="B4176" s="155">
        <v>57113</v>
      </c>
      <c r="C4176" s="154">
        <v>160</v>
      </c>
      <c r="D4176" s="156" t="s">
        <v>388</v>
      </c>
      <c r="E4176" s="157" t="s">
        <v>417</v>
      </c>
      <c r="F4176" s="157" t="s">
        <v>418</v>
      </c>
      <c r="G4176" s="158">
        <v>-12.27563</v>
      </c>
      <c r="H4176" s="159">
        <v>-1</v>
      </c>
      <c r="I4176" s="159">
        <v>0</v>
      </c>
      <c r="J4176" s="158">
        <v>2.88</v>
      </c>
      <c r="K4176" s="157" t="s">
        <v>411</v>
      </c>
    </row>
    <row r="4177" spans="1:11" s="58" customFormat="1" ht="14.85" customHeight="1" x14ac:dyDescent="0.15">
      <c r="A4177" s="154">
        <v>157113</v>
      </c>
      <c r="B4177" s="155">
        <v>57113</v>
      </c>
      <c r="C4177" s="154">
        <v>160</v>
      </c>
      <c r="D4177" s="156" t="s">
        <v>388</v>
      </c>
      <c r="E4177" s="157" t="s">
        <v>417</v>
      </c>
      <c r="F4177" s="157" t="s">
        <v>418</v>
      </c>
      <c r="G4177" s="158">
        <v>-0.54601999999999995</v>
      </c>
      <c r="H4177" s="159">
        <v>0</v>
      </c>
      <c r="I4177" s="159">
        <v>1</v>
      </c>
      <c r="J4177" s="158">
        <v>4.51</v>
      </c>
      <c r="K4177" s="157" t="s">
        <v>408</v>
      </c>
    </row>
    <row r="4178" spans="1:11" s="58" customFormat="1" ht="14.85" customHeight="1" x14ac:dyDescent="0.15">
      <c r="A4178" s="154">
        <v>157113</v>
      </c>
      <c r="B4178" s="155">
        <v>57113</v>
      </c>
      <c r="C4178" s="154">
        <v>160</v>
      </c>
      <c r="D4178" s="156" t="s">
        <v>388</v>
      </c>
      <c r="E4178" s="157" t="s">
        <v>417</v>
      </c>
      <c r="F4178" s="157" t="s">
        <v>407</v>
      </c>
      <c r="G4178" s="158">
        <v>-19.81906</v>
      </c>
      <c r="H4178" s="159">
        <v>-3</v>
      </c>
      <c r="I4178" s="159">
        <v>0</v>
      </c>
      <c r="J4178" s="158">
        <v>21.975480000000001</v>
      </c>
      <c r="K4178" s="157" t="s">
        <v>411</v>
      </c>
    </row>
    <row r="4179" spans="1:11" s="58" customFormat="1" ht="14.85" customHeight="1" x14ac:dyDescent="0.15">
      <c r="A4179" s="154">
        <v>157113</v>
      </c>
      <c r="B4179" s="155">
        <v>57113</v>
      </c>
      <c r="C4179" s="154">
        <v>160</v>
      </c>
      <c r="D4179" s="156" t="s">
        <v>388</v>
      </c>
      <c r="E4179" s="157" t="s">
        <v>417</v>
      </c>
      <c r="F4179" s="157" t="s">
        <v>407</v>
      </c>
      <c r="G4179" s="158">
        <v>0.55984999999999996</v>
      </c>
      <c r="H4179" s="159">
        <v>2</v>
      </c>
      <c r="I4179" s="159">
        <v>2</v>
      </c>
      <c r="J4179" s="158">
        <v>1.05985</v>
      </c>
      <c r="K4179" s="157" t="s">
        <v>408</v>
      </c>
    </row>
    <row r="4180" spans="1:11" s="58" customFormat="1" ht="14.85" customHeight="1" x14ac:dyDescent="0.15">
      <c r="A4180" s="154">
        <v>157113</v>
      </c>
      <c r="B4180" s="155">
        <v>57113</v>
      </c>
      <c r="C4180" s="154">
        <v>160</v>
      </c>
      <c r="D4180" s="156" t="s">
        <v>388</v>
      </c>
      <c r="E4180" s="157" t="s">
        <v>419</v>
      </c>
      <c r="F4180" s="157" t="s">
        <v>414</v>
      </c>
      <c r="G4180" s="158">
        <v>18.63242</v>
      </c>
      <c r="H4180" s="159">
        <v>-4</v>
      </c>
      <c r="I4180" s="159">
        <v>0</v>
      </c>
      <c r="J4180" s="158">
        <v>106.00754000000001</v>
      </c>
      <c r="K4180" s="157" t="s">
        <v>411</v>
      </c>
    </row>
    <row r="4181" spans="1:11" s="58" customFormat="1" ht="14.85" customHeight="1" x14ac:dyDescent="0.15">
      <c r="A4181" s="154">
        <v>157113</v>
      </c>
      <c r="B4181" s="155">
        <v>57113</v>
      </c>
      <c r="C4181" s="154">
        <v>160</v>
      </c>
      <c r="D4181" s="156" t="s">
        <v>388</v>
      </c>
      <c r="E4181" s="157" t="s">
        <v>419</v>
      </c>
      <c r="F4181" s="157" t="s">
        <v>414</v>
      </c>
      <c r="G4181" s="158">
        <v>3.73725</v>
      </c>
      <c r="H4181" s="159">
        <v>0</v>
      </c>
      <c r="I4181" s="159">
        <v>0</v>
      </c>
      <c r="J4181" s="158">
        <v>47.673009999999998</v>
      </c>
      <c r="K4181" s="157" t="s">
        <v>408</v>
      </c>
    </row>
    <row r="4182" spans="1:11" s="58" customFormat="1" ht="14.85" customHeight="1" x14ac:dyDescent="0.15">
      <c r="A4182" s="154">
        <v>157178</v>
      </c>
      <c r="B4182" s="155">
        <v>57178</v>
      </c>
      <c r="C4182" s="154">
        <v>160</v>
      </c>
      <c r="D4182" s="156" t="s">
        <v>388</v>
      </c>
      <c r="E4182" s="157" t="s">
        <v>412</v>
      </c>
      <c r="F4182" s="157" t="s">
        <v>407</v>
      </c>
      <c r="G4182" s="158">
        <v>9.8280200000000004</v>
      </c>
      <c r="H4182" s="159">
        <v>-1</v>
      </c>
      <c r="I4182" s="159">
        <v>2</v>
      </c>
      <c r="J4182" s="158">
        <v>15.27683</v>
      </c>
      <c r="K4182" s="157" t="s">
        <v>411</v>
      </c>
    </row>
    <row r="4183" spans="1:11" s="58" customFormat="1" ht="14.85" customHeight="1" x14ac:dyDescent="0.15">
      <c r="A4183" s="154">
        <v>157178</v>
      </c>
      <c r="B4183" s="155">
        <v>57178</v>
      </c>
      <c r="C4183" s="154">
        <v>160</v>
      </c>
      <c r="D4183" s="156" t="s">
        <v>388</v>
      </c>
      <c r="E4183" s="157" t="s">
        <v>412</v>
      </c>
      <c r="F4183" s="157" t="s">
        <v>407</v>
      </c>
      <c r="G4183" s="158">
        <v>-8.2051800000000004</v>
      </c>
      <c r="H4183" s="159">
        <v>-1</v>
      </c>
      <c r="I4183" s="159">
        <v>1</v>
      </c>
      <c r="J4183" s="158">
        <v>27.60464</v>
      </c>
      <c r="K4183" s="157" t="s">
        <v>408</v>
      </c>
    </row>
    <row r="4184" spans="1:11" s="58" customFormat="1" ht="14.85" customHeight="1" x14ac:dyDescent="0.15">
      <c r="A4184" s="154">
        <v>157178</v>
      </c>
      <c r="B4184" s="155">
        <v>57178</v>
      </c>
      <c r="C4184" s="154">
        <v>160</v>
      </c>
      <c r="D4184" s="156" t="s">
        <v>388</v>
      </c>
      <c r="E4184" s="157" t="s">
        <v>412</v>
      </c>
      <c r="F4184" s="157" t="s">
        <v>413</v>
      </c>
      <c r="G4184" s="158">
        <v>237.22766999999999</v>
      </c>
      <c r="H4184" s="159">
        <v>3</v>
      </c>
      <c r="I4184" s="159">
        <v>4</v>
      </c>
      <c r="J4184" s="158">
        <v>520.48914000000002</v>
      </c>
      <c r="K4184" s="157" t="s">
        <v>408</v>
      </c>
    </row>
    <row r="4185" spans="1:11" s="58" customFormat="1" ht="14.85" customHeight="1" x14ac:dyDescent="0.15">
      <c r="A4185" s="154">
        <v>157178</v>
      </c>
      <c r="B4185" s="155">
        <v>57178</v>
      </c>
      <c r="C4185" s="154">
        <v>160</v>
      </c>
      <c r="D4185" s="156" t="s">
        <v>388</v>
      </c>
      <c r="E4185" s="157" t="s">
        <v>412</v>
      </c>
      <c r="F4185" s="157" t="s">
        <v>414</v>
      </c>
      <c r="G4185" s="158">
        <v>-24.381209999999999</v>
      </c>
      <c r="H4185" s="159">
        <v>-5</v>
      </c>
      <c r="I4185" s="159">
        <v>0</v>
      </c>
      <c r="J4185" s="158">
        <v>45.286630000000002</v>
      </c>
      <c r="K4185" s="157" t="s">
        <v>411</v>
      </c>
    </row>
    <row r="4186" spans="1:11" s="58" customFormat="1" ht="14.85" customHeight="1" x14ac:dyDescent="0.15">
      <c r="A4186" s="154">
        <v>157178</v>
      </c>
      <c r="B4186" s="155">
        <v>57178</v>
      </c>
      <c r="C4186" s="154">
        <v>160</v>
      </c>
      <c r="D4186" s="156" t="s">
        <v>388</v>
      </c>
      <c r="E4186" s="157" t="s">
        <v>412</v>
      </c>
      <c r="F4186" s="157" t="s">
        <v>414</v>
      </c>
      <c r="G4186" s="158">
        <v>-12.536210000000001</v>
      </c>
      <c r="H4186" s="159">
        <v>-6</v>
      </c>
      <c r="I4186" s="159">
        <v>0</v>
      </c>
      <c r="J4186" s="158">
        <v>32.583109999999998</v>
      </c>
      <c r="K4186" s="157" t="s">
        <v>408</v>
      </c>
    </row>
    <row r="4187" spans="1:11" s="58" customFormat="1" ht="14.85" customHeight="1" x14ac:dyDescent="0.15">
      <c r="A4187" s="154">
        <v>157178</v>
      </c>
      <c r="B4187" s="155">
        <v>57178</v>
      </c>
      <c r="C4187" s="154">
        <v>160</v>
      </c>
      <c r="D4187" s="156" t="s">
        <v>388</v>
      </c>
      <c r="E4187" s="157" t="s">
        <v>412</v>
      </c>
      <c r="F4187" s="157" t="s">
        <v>415</v>
      </c>
      <c r="G4187" s="158">
        <v>1.7</v>
      </c>
      <c r="H4187" s="159">
        <v>0</v>
      </c>
      <c r="I4187" s="159">
        <v>0</v>
      </c>
      <c r="J4187" s="158">
        <v>2.08</v>
      </c>
      <c r="K4187" s="157" t="s">
        <v>411</v>
      </c>
    </row>
    <row r="4188" spans="1:11" s="58" customFormat="1" ht="14.85" customHeight="1" x14ac:dyDescent="0.15">
      <c r="A4188" s="154">
        <v>157178</v>
      </c>
      <c r="B4188" s="155">
        <v>57178</v>
      </c>
      <c r="C4188" s="154">
        <v>160</v>
      </c>
      <c r="D4188" s="156" t="s">
        <v>388</v>
      </c>
      <c r="E4188" s="157" t="s">
        <v>412</v>
      </c>
      <c r="F4188" s="157" t="s">
        <v>415</v>
      </c>
      <c r="G4188" s="158">
        <v>19.46</v>
      </c>
      <c r="H4188" s="159">
        <v>0</v>
      </c>
      <c r="I4188" s="159">
        <v>0</v>
      </c>
      <c r="J4188" s="158">
        <v>19.5</v>
      </c>
      <c r="K4188" s="157" t="s">
        <v>408</v>
      </c>
    </row>
    <row r="4189" spans="1:11" s="58" customFormat="1" ht="14.85" customHeight="1" x14ac:dyDescent="0.15">
      <c r="A4189" s="154">
        <v>157178</v>
      </c>
      <c r="B4189" s="155">
        <v>57178</v>
      </c>
      <c r="C4189" s="154">
        <v>160</v>
      </c>
      <c r="D4189" s="156" t="s">
        <v>388</v>
      </c>
      <c r="E4189" s="157" t="s">
        <v>412</v>
      </c>
      <c r="F4189" s="157" t="s">
        <v>416</v>
      </c>
      <c r="G4189" s="158">
        <v>25.913699999999999</v>
      </c>
      <c r="H4189" s="159">
        <v>1</v>
      </c>
      <c r="I4189" s="159">
        <v>1</v>
      </c>
      <c r="J4189" s="158">
        <v>25.913699999999999</v>
      </c>
      <c r="K4189" s="157" t="s">
        <v>411</v>
      </c>
    </row>
    <row r="4190" spans="1:11" s="58" customFormat="1" ht="14.85" customHeight="1" x14ac:dyDescent="0.15">
      <c r="A4190" s="154">
        <v>157178</v>
      </c>
      <c r="B4190" s="155">
        <v>57178</v>
      </c>
      <c r="C4190" s="154">
        <v>160</v>
      </c>
      <c r="D4190" s="156" t="s">
        <v>388</v>
      </c>
      <c r="E4190" s="157" t="s">
        <v>412</v>
      </c>
      <c r="F4190" s="157" t="s">
        <v>416</v>
      </c>
      <c r="G4190" s="158">
        <v>0.20229</v>
      </c>
      <c r="H4190" s="159">
        <v>-1</v>
      </c>
      <c r="I4190" s="159">
        <v>0</v>
      </c>
      <c r="J4190" s="158">
        <v>3.5707100000000001</v>
      </c>
      <c r="K4190" s="157" t="s">
        <v>408</v>
      </c>
    </row>
    <row r="4191" spans="1:11" s="58" customFormat="1" ht="14.85" customHeight="1" x14ac:dyDescent="0.15">
      <c r="A4191" s="154">
        <v>157178</v>
      </c>
      <c r="B4191" s="155">
        <v>57178</v>
      </c>
      <c r="C4191" s="154">
        <v>160</v>
      </c>
      <c r="D4191" s="156" t="s">
        <v>388</v>
      </c>
      <c r="E4191" s="157" t="s">
        <v>417</v>
      </c>
      <c r="F4191" s="157" t="s">
        <v>418</v>
      </c>
      <c r="G4191" s="158">
        <v>32.99156</v>
      </c>
      <c r="H4191" s="159">
        <v>0</v>
      </c>
      <c r="I4191" s="159">
        <v>0</v>
      </c>
      <c r="J4191" s="158">
        <v>33.591560000000001</v>
      </c>
      <c r="K4191" s="157" t="s">
        <v>411</v>
      </c>
    </row>
    <row r="4192" spans="1:11" s="58" customFormat="1" ht="14.85" customHeight="1" x14ac:dyDescent="0.15">
      <c r="A4192" s="154">
        <v>157178</v>
      </c>
      <c r="B4192" s="155">
        <v>57178</v>
      </c>
      <c r="C4192" s="154">
        <v>160</v>
      </c>
      <c r="D4192" s="156" t="s">
        <v>388</v>
      </c>
      <c r="E4192" s="157" t="s">
        <v>417</v>
      </c>
      <c r="F4192" s="157" t="s">
        <v>418</v>
      </c>
      <c r="G4192" s="158">
        <v>2.34179</v>
      </c>
      <c r="H4192" s="159">
        <v>0</v>
      </c>
      <c r="I4192" s="159">
        <v>1</v>
      </c>
      <c r="J4192" s="158">
        <v>2.4064399999999999</v>
      </c>
      <c r="K4192" s="157" t="s">
        <v>408</v>
      </c>
    </row>
    <row r="4193" spans="1:11" s="58" customFormat="1" ht="14.85" customHeight="1" x14ac:dyDescent="0.15">
      <c r="A4193" s="154">
        <v>157178</v>
      </c>
      <c r="B4193" s="155">
        <v>57178</v>
      </c>
      <c r="C4193" s="154">
        <v>160</v>
      </c>
      <c r="D4193" s="156" t="s">
        <v>388</v>
      </c>
      <c r="E4193" s="157" t="s">
        <v>417</v>
      </c>
      <c r="F4193" s="157" t="s">
        <v>407</v>
      </c>
      <c r="G4193" s="158">
        <v>-17.779920000000001</v>
      </c>
      <c r="H4193" s="159">
        <v>-2</v>
      </c>
      <c r="I4193" s="159">
        <v>0</v>
      </c>
      <c r="J4193" s="158">
        <v>17.70824</v>
      </c>
      <c r="K4193" s="157" t="s">
        <v>411</v>
      </c>
    </row>
    <row r="4194" spans="1:11" s="58" customFormat="1" ht="14.85" customHeight="1" x14ac:dyDescent="0.15">
      <c r="A4194" s="154">
        <v>157178</v>
      </c>
      <c r="B4194" s="155">
        <v>57178</v>
      </c>
      <c r="C4194" s="154">
        <v>160</v>
      </c>
      <c r="D4194" s="156" t="s">
        <v>388</v>
      </c>
      <c r="E4194" s="157" t="s">
        <v>417</v>
      </c>
      <c r="F4194" s="157" t="s">
        <v>407</v>
      </c>
      <c r="G4194" s="158">
        <v>0.72199999999999998</v>
      </c>
      <c r="H4194" s="159">
        <v>0</v>
      </c>
      <c r="I4194" s="159">
        <v>0</v>
      </c>
      <c r="J4194" s="158">
        <v>0.75</v>
      </c>
      <c r="K4194" s="157" t="s">
        <v>408</v>
      </c>
    </row>
    <row r="4195" spans="1:11" s="58" customFormat="1" ht="14.85" customHeight="1" x14ac:dyDescent="0.15">
      <c r="A4195" s="154">
        <v>157178</v>
      </c>
      <c r="B4195" s="155">
        <v>57178</v>
      </c>
      <c r="C4195" s="154">
        <v>160</v>
      </c>
      <c r="D4195" s="156" t="s">
        <v>388</v>
      </c>
      <c r="E4195" s="157" t="s">
        <v>419</v>
      </c>
      <c r="F4195" s="157" t="s">
        <v>414</v>
      </c>
      <c r="G4195" s="158">
        <v>45.301609999999997</v>
      </c>
      <c r="H4195" s="159">
        <v>1</v>
      </c>
      <c r="I4195" s="159">
        <v>1</v>
      </c>
      <c r="J4195" s="158">
        <v>216.85283999999999</v>
      </c>
      <c r="K4195" s="157" t="s">
        <v>411</v>
      </c>
    </row>
    <row r="4196" spans="1:11" s="58" customFormat="1" ht="14.85" customHeight="1" x14ac:dyDescent="0.15">
      <c r="A4196" s="154">
        <v>157178</v>
      </c>
      <c r="B4196" s="155">
        <v>57178</v>
      </c>
      <c r="C4196" s="154">
        <v>160</v>
      </c>
      <c r="D4196" s="156" t="s">
        <v>388</v>
      </c>
      <c r="E4196" s="157" t="s">
        <v>419</v>
      </c>
      <c r="F4196" s="157" t="s">
        <v>414</v>
      </c>
      <c r="G4196" s="158">
        <v>-22.687650000000001</v>
      </c>
      <c r="H4196" s="159">
        <v>-2</v>
      </c>
      <c r="I4196" s="159">
        <v>0</v>
      </c>
      <c r="J4196" s="158">
        <v>89.824089999999998</v>
      </c>
      <c r="K4196" s="157" t="s">
        <v>408</v>
      </c>
    </row>
    <row r="4197" spans="1:11" s="58" customFormat="1" ht="14.85" customHeight="1" x14ac:dyDescent="0.15">
      <c r="A4197" s="154">
        <v>157182</v>
      </c>
      <c r="B4197" s="155">
        <v>57182</v>
      </c>
      <c r="C4197" s="154">
        <v>160</v>
      </c>
      <c r="D4197" s="156" t="s">
        <v>388</v>
      </c>
      <c r="E4197" s="157" t="s">
        <v>412</v>
      </c>
      <c r="F4197" s="157" t="s">
        <v>407</v>
      </c>
      <c r="G4197" s="158">
        <v>0</v>
      </c>
      <c r="H4197" s="159">
        <v>-7</v>
      </c>
      <c r="I4197" s="159">
        <v>0</v>
      </c>
      <c r="J4197" s="158">
        <v>0</v>
      </c>
      <c r="K4197" s="157" t="s">
        <v>411</v>
      </c>
    </row>
    <row r="4198" spans="1:11" s="58" customFormat="1" ht="14.85" customHeight="1" x14ac:dyDescent="0.15">
      <c r="A4198" s="154">
        <v>157182</v>
      </c>
      <c r="B4198" s="155">
        <v>57182</v>
      </c>
      <c r="C4198" s="154">
        <v>160</v>
      </c>
      <c r="D4198" s="156" t="s">
        <v>388</v>
      </c>
      <c r="E4198" s="157" t="s">
        <v>412</v>
      </c>
      <c r="F4198" s="157" t="s">
        <v>407</v>
      </c>
      <c r="G4198" s="158">
        <v>-0.60467000000000004</v>
      </c>
      <c r="H4198" s="159">
        <v>-4</v>
      </c>
      <c r="I4198" s="159">
        <v>0</v>
      </c>
      <c r="J4198" s="158">
        <v>6.0310000000000002E-2</v>
      </c>
      <c r="K4198" s="157" t="s">
        <v>408</v>
      </c>
    </row>
    <row r="4199" spans="1:11" s="58" customFormat="1" ht="14.85" customHeight="1" x14ac:dyDescent="0.15">
      <c r="A4199" s="154">
        <v>157182</v>
      </c>
      <c r="B4199" s="155">
        <v>57182</v>
      </c>
      <c r="C4199" s="154">
        <v>160</v>
      </c>
      <c r="D4199" s="156" t="s">
        <v>388</v>
      </c>
      <c r="E4199" s="157" t="s">
        <v>412</v>
      </c>
      <c r="F4199" s="157" t="s">
        <v>413</v>
      </c>
      <c r="G4199" s="158">
        <v>-3.9928300000000001</v>
      </c>
      <c r="H4199" s="159">
        <v>-1</v>
      </c>
      <c r="I4199" s="159">
        <v>1</v>
      </c>
      <c r="J4199" s="158">
        <v>15.033939999999999</v>
      </c>
      <c r="K4199" s="157" t="s">
        <v>408</v>
      </c>
    </row>
    <row r="4200" spans="1:11" s="58" customFormat="1" ht="14.85" customHeight="1" x14ac:dyDescent="0.15">
      <c r="A4200" s="154">
        <v>157182</v>
      </c>
      <c r="B4200" s="155">
        <v>57182</v>
      </c>
      <c r="C4200" s="154">
        <v>160</v>
      </c>
      <c r="D4200" s="156" t="s">
        <v>388</v>
      </c>
      <c r="E4200" s="157" t="s">
        <v>412</v>
      </c>
      <c r="F4200" s="157" t="s">
        <v>414</v>
      </c>
      <c r="G4200" s="158">
        <v>-12.66605</v>
      </c>
      <c r="H4200" s="159">
        <v>-5</v>
      </c>
      <c r="I4200" s="159">
        <v>0</v>
      </c>
      <c r="J4200" s="158">
        <v>22.820959999999999</v>
      </c>
      <c r="K4200" s="157" t="s">
        <v>411</v>
      </c>
    </row>
    <row r="4201" spans="1:11" s="58" customFormat="1" ht="14.85" customHeight="1" x14ac:dyDescent="0.15">
      <c r="A4201" s="154">
        <v>157182</v>
      </c>
      <c r="B4201" s="155">
        <v>57182</v>
      </c>
      <c r="C4201" s="154">
        <v>160</v>
      </c>
      <c r="D4201" s="156" t="s">
        <v>388</v>
      </c>
      <c r="E4201" s="157" t="s">
        <v>412</v>
      </c>
      <c r="F4201" s="157" t="s">
        <v>414</v>
      </c>
      <c r="G4201" s="158">
        <v>-6.9519999999999998E-2</v>
      </c>
      <c r="H4201" s="159">
        <v>-3</v>
      </c>
      <c r="I4201" s="159">
        <v>0</v>
      </c>
      <c r="J4201" s="158">
        <v>1.1812499999999999</v>
      </c>
      <c r="K4201" s="157" t="s">
        <v>408</v>
      </c>
    </row>
    <row r="4202" spans="1:11" s="58" customFormat="1" ht="14.85" customHeight="1" x14ac:dyDescent="0.15">
      <c r="A4202" s="154">
        <v>157182</v>
      </c>
      <c r="B4202" s="155">
        <v>57182</v>
      </c>
      <c r="C4202" s="154">
        <v>160</v>
      </c>
      <c r="D4202" s="156" t="s">
        <v>388</v>
      </c>
      <c r="E4202" s="157" t="s">
        <v>412</v>
      </c>
      <c r="F4202" s="157" t="s">
        <v>415</v>
      </c>
      <c r="G4202" s="158">
        <v>-0.04</v>
      </c>
      <c r="H4202" s="159">
        <v>0</v>
      </c>
      <c r="I4202" s="159">
        <v>0</v>
      </c>
      <c r="J4202" s="158">
        <v>0</v>
      </c>
      <c r="K4202" s="157" t="s">
        <v>411</v>
      </c>
    </row>
    <row r="4203" spans="1:11" s="58" customFormat="1" ht="14.85" customHeight="1" x14ac:dyDescent="0.15">
      <c r="A4203" s="154">
        <v>157182</v>
      </c>
      <c r="B4203" s="155">
        <v>57182</v>
      </c>
      <c r="C4203" s="154">
        <v>160</v>
      </c>
      <c r="D4203" s="156" t="s">
        <v>388</v>
      </c>
      <c r="E4203" s="157" t="s">
        <v>412</v>
      </c>
      <c r="F4203" s="157" t="s">
        <v>415</v>
      </c>
      <c r="G4203" s="158">
        <v>0.14000000000000001</v>
      </c>
      <c r="H4203" s="159">
        <v>0</v>
      </c>
      <c r="I4203" s="159">
        <v>0</v>
      </c>
      <c r="J4203" s="158">
        <v>0.16</v>
      </c>
      <c r="K4203" s="157" t="s">
        <v>408</v>
      </c>
    </row>
    <row r="4204" spans="1:11" s="58" customFormat="1" ht="14.85" customHeight="1" x14ac:dyDescent="0.15">
      <c r="A4204" s="154">
        <v>157182</v>
      </c>
      <c r="B4204" s="155">
        <v>57182</v>
      </c>
      <c r="C4204" s="154">
        <v>160</v>
      </c>
      <c r="D4204" s="156" t="s">
        <v>388</v>
      </c>
      <c r="E4204" s="157" t="s">
        <v>412</v>
      </c>
      <c r="F4204" s="157" t="s">
        <v>416</v>
      </c>
      <c r="G4204" s="158">
        <v>0.495</v>
      </c>
      <c r="H4204" s="159">
        <v>0</v>
      </c>
      <c r="I4204" s="159">
        <v>0</v>
      </c>
      <c r="J4204" s="158">
        <v>0.495</v>
      </c>
      <c r="K4204" s="157" t="s">
        <v>411</v>
      </c>
    </row>
    <row r="4205" spans="1:11" s="58" customFormat="1" ht="14.85" customHeight="1" x14ac:dyDescent="0.15">
      <c r="A4205" s="154">
        <v>157182</v>
      </c>
      <c r="B4205" s="155">
        <v>57182</v>
      </c>
      <c r="C4205" s="154">
        <v>160</v>
      </c>
      <c r="D4205" s="156" t="s">
        <v>388</v>
      </c>
      <c r="E4205" s="157" t="s">
        <v>412</v>
      </c>
      <c r="F4205" s="157" t="s">
        <v>416</v>
      </c>
      <c r="G4205" s="158">
        <v>4.5</v>
      </c>
      <c r="H4205" s="159">
        <v>0</v>
      </c>
      <c r="I4205" s="159">
        <v>0</v>
      </c>
      <c r="J4205" s="158">
        <v>4.5</v>
      </c>
      <c r="K4205" s="157" t="s">
        <v>408</v>
      </c>
    </row>
    <row r="4206" spans="1:11" s="58" customFormat="1" ht="14.85" customHeight="1" x14ac:dyDescent="0.15">
      <c r="A4206" s="154">
        <v>157182</v>
      </c>
      <c r="B4206" s="155">
        <v>57182</v>
      </c>
      <c r="C4206" s="154">
        <v>160</v>
      </c>
      <c r="D4206" s="156" t="s">
        <v>388</v>
      </c>
      <c r="E4206" s="157" t="s">
        <v>417</v>
      </c>
      <c r="F4206" s="157" t="s">
        <v>418</v>
      </c>
      <c r="G4206" s="158">
        <v>0.15</v>
      </c>
      <c r="H4206" s="159">
        <v>0</v>
      </c>
      <c r="I4206" s="159">
        <v>0</v>
      </c>
      <c r="J4206" s="158">
        <v>0.15</v>
      </c>
      <c r="K4206" s="157" t="s">
        <v>411</v>
      </c>
    </row>
    <row r="4207" spans="1:11" s="58" customFormat="1" ht="14.85" customHeight="1" x14ac:dyDescent="0.15">
      <c r="A4207" s="154">
        <v>157182</v>
      </c>
      <c r="B4207" s="155">
        <v>57182</v>
      </c>
      <c r="C4207" s="154">
        <v>160</v>
      </c>
      <c r="D4207" s="156" t="s">
        <v>388</v>
      </c>
      <c r="E4207" s="157" t="s">
        <v>417</v>
      </c>
      <c r="F4207" s="157" t="s">
        <v>418</v>
      </c>
      <c r="G4207" s="158">
        <v>0.79</v>
      </c>
      <c r="H4207" s="159">
        <v>0</v>
      </c>
      <c r="I4207" s="159">
        <v>0</v>
      </c>
      <c r="J4207" s="158">
        <v>1.39</v>
      </c>
      <c r="K4207" s="157" t="s">
        <v>408</v>
      </c>
    </row>
    <row r="4208" spans="1:11" s="58" customFormat="1" ht="14.85" customHeight="1" x14ac:dyDescent="0.15">
      <c r="A4208" s="154">
        <v>157182</v>
      </c>
      <c r="B4208" s="155">
        <v>57182</v>
      </c>
      <c r="C4208" s="154">
        <v>160</v>
      </c>
      <c r="D4208" s="156" t="s">
        <v>388</v>
      </c>
      <c r="E4208" s="157" t="s">
        <v>417</v>
      </c>
      <c r="F4208" s="157" t="s">
        <v>407</v>
      </c>
      <c r="G4208" s="158">
        <v>1.5E-3</v>
      </c>
      <c r="H4208" s="159">
        <v>0</v>
      </c>
      <c r="I4208" s="159">
        <v>0</v>
      </c>
      <c r="J4208" s="158">
        <v>1.5E-3</v>
      </c>
      <c r="K4208" s="157" t="s">
        <v>411</v>
      </c>
    </row>
    <row r="4209" spans="1:11" s="58" customFormat="1" ht="14.85" customHeight="1" x14ac:dyDescent="0.15">
      <c r="A4209" s="154">
        <v>157182</v>
      </c>
      <c r="B4209" s="155">
        <v>57182</v>
      </c>
      <c r="C4209" s="154">
        <v>160</v>
      </c>
      <c r="D4209" s="156" t="s">
        <v>388</v>
      </c>
      <c r="E4209" s="157" t="s">
        <v>417</v>
      </c>
      <c r="F4209" s="157" t="s">
        <v>407</v>
      </c>
      <c r="G4209" s="158">
        <v>1.5E-3</v>
      </c>
      <c r="H4209" s="159">
        <v>0</v>
      </c>
      <c r="I4209" s="159">
        <v>0</v>
      </c>
      <c r="J4209" s="158">
        <v>1.5E-3</v>
      </c>
      <c r="K4209" s="157" t="s">
        <v>408</v>
      </c>
    </row>
    <row r="4210" spans="1:11" s="58" customFormat="1" ht="14.85" customHeight="1" x14ac:dyDescent="0.15">
      <c r="A4210" s="154">
        <v>157182</v>
      </c>
      <c r="B4210" s="155">
        <v>57182</v>
      </c>
      <c r="C4210" s="154">
        <v>160</v>
      </c>
      <c r="D4210" s="156" t="s">
        <v>388</v>
      </c>
      <c r="E4210" s="157" t="s">
        <v>419</v>
      </c>
      <c r="F4210" s="157" t="s">
        <v>414</v>
      </c>
      <c r="G4210" s="158">
        <v>-6.3334099999999998</v>
      </c>
      <c r="H4210" s="159">
        <v>-4</v>
      </c>
      <c r="I4210" s="159">
        <v>0</v>
      </c>
      <c r="J4210" s="158">
        <v>149.92282</v>
      </c>
      <c r="K4210" s="157" t="s">
        <v>411</v>
      </c>
    </row>
    <row r="4211" spans="1:11" s="58" customFormat="1" ht="14.85" customHeight="1" x14ac:dyDescent="0.15">
      <c r="A4211" s="154">
        <v>157182</v>
      </c>
      <c r="B4211" s="155">
        <v>57182</v>
      </c>
      <c r="C4211" s="154">
        <v>160</v>
      </c>
      <c r="D4211" s="156" t="s">
        <v>388</v>
      </c>
      <c r="E4211" s="157" t="s">
        <v>419</v>
      </c>
      <c r="F4211" s="157" t="s">
        <v>414</v>
      </c>
      <c r="G4211" s="158">
        <v>12.57888</v>
      </c>
      <c r="H4211" s="159">
        <v>0</v>
      </c>
      <c r="I4211" s="159">
        <v>0</v>
      </c>
      <c r="J4211" s="158">
        <v>30.938970000000001</v>
      </c>
      <c r="K4211" s="157" t="s">
        <v>408</v>
      </c>
    </row>
    <row r="4212" spans="1:11" s="58" customFormat="1" ht="14.85" customHeight="1" x14ac:dyDescent="0.15">
      <c r="A4212" s="154">
        <v>157210</v>
      </c>
      <c r="B4212" s="155">
        <v>57210</v>
      </c>
      <c r="C4212" s="154">
        <v>160</v>
      </c>
      <c r="D4212" s="156" t="s">
        <v>388</v>
      </c>
      <c r="E4212" s="157" t="s">
        <v>412</v>
      </c>
      <c r="F4212" s="157" t="s">
        <v>407</v>
      </c>
      <c r="G4212" s="158">
        <v>-18.948239999999998</v>
      </c>
      <c r="H4212" s="159">
        <v>-2</v>
      </c>
      <c r="I4212" s="159">
        <v>1</v>
      </c>
      <c r="J4212" s="158">
        <v>8.8289999999999993E-2</v>
      </c>
      <c r="K4212" s="157" t="s">
        <v>411</v>
      </c>
    </row>
    <row r="4213" spans="1:11" s="58" customFormat="1" ht="14.85" customHeight="1" x14ac:dyDescent="0.15">
      <c r="A4213" s="154">
        <v>157210</v>
      </c>
      <c r="B4213" s="155">
        <v>57210</v>
      </c>
      <c r="C4213" s="154">
        <v>160</v>
      </c>
      <c r="D4213" s="156" t="s">
        <v>388</v>
      </c>
      <c r="E4213" s="157" t="s">
        <v>412</v>
      </c>
      <c r="F4213" s="157" t="s">
        <v>407</v>
      </c>
      <c r="G4213" s="158">
        <v>-2.2851499999999998</v>
      </c>
      <c r="H4213" s="159">
        <v>-2</v>
      </c>
      <c r="I4213" s="159">
        <v>0</v>
      </c>
      <c r="J4213" s="158">
        <v>1.1999999999999999E-3</v>
      </c>
      <c r="K4213" s="157" t="s">
        <v>408</v>
      </c>
    </row>
    <row r="4214" spans="1:11" s="58" customFormat="1" ht="14.85" customHeight="1" x14ac:dyDescent="0.15">
      <c r="A4214" s="154">
        <v>157210</v>
      </c>
      <c r="B4214" s="155">
        <v>57210</v>
      </c>
      <c r="C4214" s="154">
        <v>160</v>
      </c>
      <c r="D4214" s="156" t="s">
        <v>388</v>
      </c>
      <c r="E4214" s="157" t="s">
        <v>412</v>
      </c>
      <c r="F4214" s="157" t="s">
        <v>413</v>
      </c>
      <c r="G4214" s="158">
        <v>110.25639</v>
      </c>
      <c r="H4214" s="159">
        <v>3</v>
      </c>
      <c r="I4214" s="159">
        <v>3</v>
      </c>
      <c r="J4214" s="158">
        <v>275.28268000000003</v>
      </c>
      <c r="K4214" s="157" t="s">
        <v>408</v>
      </c>
    </row>
    <row r="4215" spans="1:11" s="58" customFormat="1" ht="14.85" customHeight="1" x14ac:dyDescent="0.15">
      <c r="A4215" s="154">
        <v>157210</v>
      </c>
      <c r="B4215" s="155">
        <v>57210</v>
      </c>
      <c r="C4215" s="154">
        <v>160</v>
      </c>
      <c r="D4215" s="156" t="s">
        <v>388</v>
      </c>
      <c r="E4215" s="157" t="s">
        <v>412</v>
      </c>
      <c r="F4215" s="157" t="s">
        <v>414</v>
      </c>
      <c r="G4215" s="158">
        <v>13.079650000000001</v>
      </c>
      <c r="H4215" s="159">
        <v>-3</v>
      </c>
      <c r="I4215" s="159">
        <v>0</v>
      </c>
      <c r="J4215" s="158">
        <v>71.189509999999999</v>
      </c>
      <c r="K4215" s="157" t="s">
        <v>411</v>
      </c>
    </row>
    <row r="4216" spans="1:11" s="58" customFormat="1" ht="14.85" customHeight="1" x14ac:dyDescent="0.15">
      <c r="A4216" s="154">
        <v>157210</v>
      </c>
      <c r="B4216" s="155">
        <v>57210</v>
      </c>
      <c r="C4216" s="154">
        <v>160</v>
      </c>
      <c r="D4216" s="156" t="s">
        <v>388</v>
      </c>
      <c r="E4216" s="157" t="s">
        <v>412</v>
      </c>
      <c r="F4216" s="157" t="s">
        <v>414</v>
      </c>
      <c r="G4216" s="158">
        <v>-29.231829999999999</v>
      </c>
      <c r="H4216" s="159">
        <v>-8</v>
      </c>
      <c r="I4216" s="159">
        <v>0</v>
      </c>
      <c r="J4216" s="158">
        <v>28.692029999999999</v>
      </c>
      <c r="K4216" s="157" t="s">
        <v>408</v>
      </c>
    </row>
    <row r="4217" spans="1:11" s="58" customFormat="1" ht="14.85" customHeight="1" x14ac:dyDescent="0.15">
      <c r="A4217" s="154">
        <v>157210</v>
      </c>
      <c r="B4217" s="155">
        <v>57210</v>
      </c>
      <c r="C4217" s="154">
        <v>160</v>
      </c>
      <c r="D4217" s="156" t="s">
        <v>388</v>
      </c>
      <c r="E4217" s="157" t="s">
        <v>412</v>
      </c>
      <c r="F4217" s="157" t="s">
        <v>415</v>
      </c>
      <c r="G4217" s="158">
        <v>10.18</v>
      </c>
      <c r="H4217" s="159">
        <v>0</v>
      </c>
      <c r="I4217" s="159">
        <v>0</v>
      </c>
      <c r="J4217" s="158">
        <v>11.8</v>
      </c>
      <c r="K4217" s="157" t="s">
        <v>411</v>
      </c>
    </row>
    <row r="4218" spans="1:11" s="58" customFormat="1" ht="14.85" customHeight="1" x14ac:dyDescent="0.15">
      <c r="A4218" s="154">
        <v>157210</v>
      </c>
      <c r="B4218" s="155">
        <v>57210</v>
      </c>
      <c r="C4218" s="154">
        <v>160</v>
      </c>
      <c r="D4218" s="156" t="s">
        <v>388</v>
      </c>
      <c r="E4218" s="157" t="s">
        <v>412</v>
      </c>
      <c r="F4218" s="157" t="s">
        <v>415</v>
      </c>
      <c r="G4218" s="158">
        <v>-0.54</v>
      </c>
      <c r="H4218" s="159">
        <v>0</v>
      </c>
      <c r="I4218" s="159">
        <v>0</v>
      </c>
      <c r="J4218" s="158">
        <v>1.08</v>
      </c>
      <c r="K4218" s="157" t="s">
        <v>408</v>
      </c>
    </row>
    <row r="4219" spans="1:11" s="58" customFormat="1" ht="14.85" customHeight="1" x14ac:dyDescent="0.15">
      <c r="A4219" s="154">
        <v>157210</v>
      </c>
      <c r="B4219" s="155">
        <v>57210</v>
      </c>
      <c r="C4219" s="154">
        <v>160</v>
      </c>
      <c r="D4219" s="156" t="s">
        <v>388</v>
      </c>
      <c r="E4219" s="157" t="s">
        <v>412</v>
      </c>
      <c r="F4219" s="157" t="s">
        <v>416</v>
      </c>
      <c r="G4219" s="158">
        <v>11.05724</v>
      </c>
      <c r="H4219" s="159">
        <v>0</v>
      </c>
      <c r="I4219" s="159">
        <v>0</v>
      </c>
      <c r="J4219" s="158">
        <v>11.05724</v>
      </c>
      <c r="K4219" s="157" t="s">
        <v>411</v>
      </c>
    </row>
    <row r="4220" spans="1:11" s="58" customFormat="1" ht="14.85" customHeight="1" x14ac:dyDescent="0.15">
      <c r="A4220" s="154">
        <v>157210</v>
      </c>
      <c r="B4220" s="155">
        <v>57210</v>
      </c>
      <c r="C4220" s="154">
        <v>160</v>
      </c>
      <c r="D4220" s="156" t="s">
        <v>388</v>
      </c>
      <c r="E4220" s="157" t="s">
        <v>412</v>
      </c>
      <c r="F4220" s="157" t="s">
        <v>416</v>
      </c>
      <c r="G4220" s="158">
        <v>3.3849999999999998</v>
      </c>
      <c r="H4220" s="159">
        <v>0</v>
      </c>
      <c r="I4220" s="159">
        <v>0</v>
      </c>
      <c r="J4220" s="158">
        <v>3.3849999999999998</v>
      </c>
      <c r="K4220" s="157" t="s">
        <v>408</v>
      </c>
    </row>
    <row r="4221" spans="1:11" s="58" customFormat="1" ht="14.85" customHeight="1" x14ac:dyDescent="0.15">
      <c r="A4221" s="154">
        <v>157210</v>
      </c>
      <c r="B4221" s="155">
        <v>57210</v>
      </c>
      <c r="C4221" s="154">
        <v>160</v>
      </c>
      <c r="D4221" s="156" t="s">
        <v>388</v>
      </c>
      <c r="E4221" s="157" t="s">
        <v>417</v>
      </c>
      <c r="F4221" s="157" t="s">
        <v>418</v>
      </c>
      <c r="G4221" s="158">
        <v>14.848229999999999</v>
      </c>
      <c r="H4221" s="159">
        <v>0</v>
      </c>
      <c r="I4221" s="159">
        <v>0</v>
      </c>
      <c r="J4221" s="158">
        <v>14.848229999999999</v>
      </c>
      <c r="K4221" s="157" t="s">
        <v>411</v>
      </c>
    </row>
    <row r="4222" spans="1:11" s="58" customFormat="1" ht="14.85" customHeight="1" x14ac:dyDescent="0.15">
      <c r="A4222" s="154">
        <v>157210</v>
      </c>
      <c r="B4222" s="155">
        <v>57210</v>
      </c>
      <c r="C4222" s="154">
        <v>160</v>
      </c>
      <c r="D4222" s="156" t="s">
        <v>388</v>
      </c>
      <c r="E4222" s="157" t="s">
        <v>417</v>
      </c>
      <c r="F4222" s="157" t="s">
        <v>418</v>
      </c>
      <c r="G4222" s="158">
        <v>1.96</v>
      </c>
      <c r="H4222" s="159">
        <v>0</v>
      </c>
      <c r="I4222" s="159">
        <v>0</v>
      </c>
      <c r="J4222" s="158">
        <v>1.96</v>
      </c>
      <c r="K4222" s="157" t="s">
        <v>408</v>
      </c>
    </row>
    <row r="4223" spans="1:11" s="58" customFormat="1" ht="14.85" customHeight="1" x14ac:dyDescent="0.15">
      <c r="A4223" s="154">
        <v>157210</v>
      </c>
      <c r="B4223" s="155">
        <v>57210</v>
      </c>
      <c r="C4223" s="154">
        <v>160</v>
      </c>
      <c r="D4223" s="156" t="s">
        <v>388</v>
      </c>
      <c r="E4223" s="157" t="s">
        <v>417</v>
      </c>
      <c r="F4223" s="157" t="s">
        <v>407</v>
      </c>
      <c r="G4223" s="158">
        <v>-1.0291300000000001</v>
      </c>
      <c r="H4223" s="159">
        <v>-2</v>
      </c>
      <c r="I4223" s="159">
        <v>0</v>
      </c>
      <c r="J4223" s="158">
        <v>2.9550399999999999</v>
      </c>
      <c r="K4223" s="157" t="s">
        <v>411</v>
      </c>
    </row>
    <row r="4224" spans="1:11" s="58" customFormat="1" ht="14.85" customHeight="1" x14ac:dyDescent="0.15">
      <c r="A4224" s="154">
        <v>157210</v>
      </c>
      <c r="B4224" s="155">
        <v>57210</v>
      </c>
      <c r="C4224" s="154">
        <v>160</v>
      </c>
      <c r="D4224" s="156" t="s">
        <v>388</v>
      </c>
      <c r="E4224" s="157" t="s">
        <v>417</v>
      </c>
      <c r="F4224" s="157" t="s">
        <v>407</v>
      </c>
      <c r="G4224" s="158">
        <v>-0.90475000000000005</v>
      </c>
      <c r="H4224" s="159">
        <v>0</v>
      </c>
      <c r="I4224" s="159">
        <v>0</v>
      </c>
      <c r="J4224" s="158">
        <v>0.47525000000000001</v>
      </c>
      <c r="K4224" s="157" t="s">
        <v>408</v>
      </c>
    </row>
    <row r="4225" spans="1:11" s="58" customFormat="1" ht="14.85" customHeight="1" x14ac:dyDescent="0.15">
      <c r="A4225" s="154">
        <v>157210</v>
      </c>
      <c r="B4225" s="155">
        <v>57210</v>
      </c>
      <c r="C4225" s="154">
        <v>160</v>
      </c>
      <c r="D4225" s="156" t="s">
        <v>388</v>
      </c>
      <c r="E4225" s="157" t="s">
        <v>419</v>
      </c>
      <c r="F4225" s="157" t="s">
        <v>414</v>
      </c>
      <c r="G4225" s="158">
        <v>52.602110000000003</v>
      </c>
      <c r="H4225" s="159">
        <v>-1</v>
      </c>
      <c r="I4225" s="159">
        <v>0</v>
      </c>
      <c r="J4225" s="158">
        <v>160.94529</v>
      </c>
      <c r="K4225" s="157" t="s">
        <v>411</v>
      </c>
    </row>
    <row r="4226" spans="1:11" s="58" customFormat="1" ht="14.85" customHeight="1" x14ac:dyDescent="0.15">
      <c r="A4226" s="154">
        <v>157210</v>
      </c>
      <c r="B4226" s="155">
        <v>57210</v>
      </c>
      <c r="C4226" s="154">
        <v>160</v>
      </c>
      <c r="D4226" s="156" t="s">
        <v>388</v>
      </c>
      <c r="E4226" s="157" t="s">
        <v>419</v>
      </c>
      <c r="F4226" s="157" t="s">
        <v>414</v>
      </c>
      <c r="G4226" s="158">
        <v>35.400080000000003</v>
      </c>
      <c r="H4226" s="159">
        <v>-1</v>
      </c>
      <c r="I4226" s="159">
        <v>0</v>
      </c>
      <c r="J4226" s="158">
        <v>121.01773</v>
      </c>
      <c r="K4226" s="157" t="s">
        <v>408</v>
      </c>
    </row>
    <row r="4227" spans="1:11" s="58" customFormat="1" ht="14.85" customHeight="1" x14ac:dyDescent="0.15">
      <c r="A4227" s="154">
        <v>157224</v>
      </c>
      <c r="B4227" s="155">
        <v>57224</v>
      </c>
      <c r="C4227" s="154">
        <v>160</v>
      </c>
      <c r="D4227" s="156" t="s">
        <v>388</v>
      </c>
      <c r="E4227" s="157" t="s">
        <v>412</v>
      </c>
      <c r="F4227" s="157" t="s">
        <v>407</v>
      </c>
      <c r="G4227" s="158">
        <v>8.3248099999999994</v>
      </c>
      <c r="H4227" s="159">
        <v>-3</v>
      </c>
      <c r="I4227" s="159">
        <v>1</v>
      </c>
      <c r="J4227" s="158">
        <v>39.025329999999997</v>
      </c>
      <c r="K4227" s="157" t="s">
        <v>411</v>
      </c>
    </row>
    <row r="4228" spans="1:11" s="58" customFormat="1" ht="14.85" customHeight="1" x14ac:dyDescent="0.15">
      <c r="A4228" s="154">
        <v>157224</v>
      </c>
      <c r="B4228" s="155">
        <v>57224</v>
      </c>
      <c r="C4228" s="154">
        <v>160</v>
      </c>
      <c r="D4228" s="156" t="s">
        <v>388</v>
      </c>
      <c r="E4228" s="157" t="s">
        <v>412</v>
      </c>
      <c r="F4228" s="157" t="s">
        <v>407</v>
      </c>
      <c r="G4228" s="158">
        <v>12.264620000000001</v>
      </c>
      <c r="H4228" s="159">
        <v>-6</v>
      </c>
      <c r="I4228" s="159">
        <v>0</v>
      </c>
      <c r="J4228" s="158">
        <v>28.078309999999998</v>
      </c>
      <c r="K4228" s="157" t="s">
        <v>408</v>
      </c>
    </row>
    <row r="4229" spans="1:11" s="58" customFormat="1" ht="14.85" customHeight="1" x14ac:dyDescent="0.15">
      <c r="A4229" s="154">
        <v>157224</v>
      </c>
      <c r="B4229" s="155">
        <v>57224</v>
      </c>
      <c r="C4229" s="154">
        <v>160</v>
      </c>
      <c r="D4229" s="156" t="s">
        <v>388</v>
      </c>
      <c r="E4229" s="157" t="s">
        <v>412</v>
      </c>
      <c r="F4229" s="157" t="s">
        <v>413</v>
      </c>
      <c r="G4229" s="158">
        <v>11.102309999999999</v>
      </c>
      <c r="H4229" s="159">
        <v>3</v>
      </c>
      <c r="I4229" s="159">
        <v>4</v>
      </c>
      <c r="J4229" s="158">
        <v>39.138570000000001</v>
      </c>
      <c r="K4229" s="157" t="s">
        <v>408</v>
      </c>
    </row>
    <row r="4230" spans="1:11" s="58" customFormat="1" ht="14.85" customHeight="1" x14ac:dyDescent="0.15">
      <c r="A4230" s="154">
        <v>157224</v>
      </c>
      <c r="B4230" s="155">
        <v>57224</v>
      </c>
      <c r="C4230" s="154">
        <v>160</v>
      </c>
      <c r="D4230" s="156" t="s">
        <v>388</v>
      </c>
      <c r="E4230" s="157" t="s">
        <v>412</v>
      </c>
      <c r="F4230" s="157" t="s">
        <v>414</v>
      </c>
      <c r="G4230" s="158">
        <v>-2.0583900000000002</v>
      </c>
      <c r="H4230" s="159">
        <v>-3</v>
      </c>
      <c r="I4230" s="159">
        <v>0</v>
      </c>
      <c r="J4230" s="158">
        <v>27.120920000000002</v>
      </c>
      <c r="K4230" s="157" t="s">
        <v>411</v>
      </c>
    </row>
    <row r="4231" spans="1:11" s="58" customFormat="1" ht="14.85" customHeight="1" x14ac:dyDescent="0.15">
      <c r="A4231" s="154">
        <v>157224</v>
      </c>
      <c r="B4231" s="155">
        <v>57224</v>
      </c>
      <c r="C4231" s="154">
        <v>160</v>
      </c>
      <c r="D4231" s="156" t="s">
        <v>388</v>
      </c>
      <c r="E4231" s="157" t="s">
        <v>412</v>
      </c>
      <c r="F4231" s="157" t="s">
        <v>414</v>
      </c>
      <c r="G4231" s="158">
        <v>4.4900799999999998</v>
      </c>
      <c r="H4231" s="159">
        <v>-2</v>
      </c>
      <c r="I4231" s="159">
        <v>1</v>
      </c>
      <c r="J4231" s="158">
        <v>14.10751</v>
      </c>
      <c r="K4231" s="157" t="s">
        <v>408</v>
      </c>
    </row>
    <row r="4232" spans="1:11" s="58" customFormat="1" ht="14.85" customHeight="1" x14ac:dyDescent="0.15">
      <c r="A4232" s="154">
        <v>157224</v>
      </c>
      <c r="B4232" s="155">
        <v>57224</v>
      </c>
      <c r="C4232" s="154">
        <v>160</v>
      </c>
      <c r="D4232" s="156" t="s">
        <v>388</v>
      </c>
      <c r="E4232" s="157" t="s">
        <v>412</v>
      </c>
      <c r="F4232" s="157" t="s">
        <v>415</v>
      </c>
      <c r="G4232" s="158">
        <v>-0.12</v>
      </c>
      <c r="H4232" s="159">
        <v>0</v>
      </c>
      <c r="I4232" s="159">
        <v>0</v>
      </c>
      <c r="J4232" s="158">
        <v>0.06</v>
      </c>
      <c r="K4232" s="157" t="s">
        <v>411</v>
      </c>
    </row>
    <row r="4233" spans="1:11" s="58" customFormat="1" ht="14.85" customHeight="1" x14ac:dyDescent="0.15">
      <c r="A4233" s="154">
        <v>157224</v>
      </c>
      <c r="B4233" s="155">
        <v>57224</v>
      </c>
      <c r="C4233" s="154">
        <v>160</v>
      </c>
      <c r="D4233" s="156" t="s">
        <v>388</v>
      </c>
      <c r="E4233" s="157" t="s">
        <v>412</v>
      </c>
      <c r="F4233" s="157" t="s">
        <v>415</v>
      </c>
      <c r="G4233" s="158">
        <v>-0.02</v>
      </c>
      <c r="H4233" s="159">
        <v>0</v>
      </c>
      <c r="I4233" s="159">
        <v>0</v>
      </c>
      <c r="J4233" s="158">
        <v>0</v>
      </c>
      <c r="K4233" s="157" t="s">
        <v>408</v>
      </c>
    </row>
    <row r="4234" spans="1:11" s="58" customFormat="1" ht="14.85" customHeight="1" x14ac:dyDescent="0.15">
      <c r="A4234" s="154">
        <v>157224</v>
      </c>
      <c r="B4234" s="155">
        <v>57224</v>
      </c>
      <c r="C4234" s="154">
        <v>160</v>
      </c>
      <c r="D4234" s="156" t="s">
        <v>388</v>
      </c>
      <c r="E4234" s="157" t="s">
        <v>412</v>
      </c>
      <c r="F4234" s="157" t="s">
        <v>416</v>
      </c>
      <c r="G4234" s="158">
        <v>6.2450000000000001</v>
      </c>
      <c r="H4234" s="159">
        <v>0</v>
      </c>
      <c r="I4234" s="159">
        <v>0</v>
      </c>
      <c r="J4234" s="158">
        <v>6.2450000000000001</v>
      </c>
      <c r="K4234" s="157" t="s">
        <v>411</v>
      </c>
    </row>
    <row r="4235" spans="1:11" s="58" customFormat="1" ht="14.85" customHeight="1" x14ac:dyDescent="0.15">
      <c r="A4235" s="154">
        <v>157224</v>
      </c>
      <c r="B4235" s="155">
        <v>57224</v>
      </c>
      <c r="C4235" s="154">
        <v>160</v>
      </c>
      <c r="D4235" s="156" t="s">
        <v>388</v>
      </c>
      <c r="E4235" s="157" t="s">
        <v>412</v>
      </c>
      <c r="F4235" s="157" t="s">
        <v>416</v>
      </c>
      <c r="G4235" s="158">
        <v>-15.05636</v>
      </c>
      <c r="H4235" s="159">
        <v>-1</v>
      </c>
      <c r="I4235" s="159">
        <v>0</v>
      </c>
      <c r="J4235" s="158">
        <v>13.129799999999999</v>
      </c>
      <c r="K4235" s="157" t="s">
        <v>408</v>
      </c>
    </row>
    <row r="4236" spans="1:11" s="58" customFormat="1" ht="14.85" customHeight="1" x14ac:dyDescent="0.15">
      <c r="A4236" s="154">
        <v>157224</v>
      </c>
      <c r="B4236" s="155">
        <v>57224</v>
      </c>
      <c r="C4236" s="154">
        <v>160</v>
      </c>
      <c r="D4236" s="156" t="s">
        <v>388</v>
      </c>
      <c r="E4236" s="157" t="s">
        <v>417</v>
      </c>
      <c r="F4236" s="157" t="s">
        <v>418</v>
      </c>
      <c r="G4236" s="158">
        <v>-107.98121</v>
      </c>
      <c r="H4236" s="159">
        <v>-2</v>
      </c>
      <c r="I4236" s="159">
        <v>0</v>
      </c>
      <c r="J4236" s="158">
        <v>3.1981099999999998</v>
      </c>
      <c r="K4236" s="157" t="s">
        <v>411</v>
      </c>
    </row>
    <row r="4237" spans="1:11" s="58" customFormat="1" ht="14.85" customHeight="1" x14ac:dyDescent="0.15">
      <c r="A4237" s="154">
        <v>157224</v>
      </c>
      <c r="B4237" s="155">
        <v>57224</v>
      </c>
      <c r="C4237" s="154">
        <v>160</v>
      </c>
      <c r="D4237" s="156" t="s">
        <v>388</v>
      </c>
      <c r="E4237" s="157" t="s">
        <v>417</v>
      </c>
      <c r="F4237" s="157" t="s">
        <v>418</v>
      </c>
      <c r="G4237" s="158">
        <v>2.7021899999999999</v>
      </c>
      <c r="H4237" s="159">
        <v>1</v>
      </c>
      <c r="I4237" s="159">
        <v>1</v>
      </c>
      <c r="J4237" s="158">
        <v>113.315</v>
      </c>
      <c r="K4237" s="157" t="s">
        <v>408</v>
      </c>
    </row>
    <row r="4238" spans="1:11" s="58" customFormat="1" ht="14.85" customHeight="1" x14ac:dyDescent="0.15">
      <c r="A4238" s="154">
        <v>157224</v>
      </c>
      <c r="B4238" s="155">
        <v>57224</v>
      </c>
      <c r="C4238" s="154">
        <v>160</v>
      </c>
      <c r="D4238" s="156" t="s">
        <v>388</v>
      </c>
      <c r="E4238" s="157" t="s">
        <v>417</v>
      </c>
      <c r="F4238" s="157" t="s">
        <v>407</v>
      </c>
      <c r="G4238" s="158">
        <v>0.32445000000000002</v>
      </c>
      <c r="H4238" s="159">
        <v>-1</v>
      </c>
      <c r="I4238" s="159">
        <v>0</v>
      </c>
      <c r="J4238" s="158">
        <v>0.40175</v>
      </c>
      <c r="K4238" s="157" t="s">
        <v>411</v>
      </c>
    </row>
    <row r="4239" spans="1:11" s="58" customFormat="1" ht="14.85" customHeight="1" x14ac:dyDescent="0.15">
      <c r="A4239" s="154">
        <v>157224</v>
      </c>
      <c r="B4239" s="155">
        <v>57224</v>
      </c>
      <c r="C4239" s="154">
        <v>160</v>
      </c>
      <c r="D4239" s="156" t="s">
        <v>388</v>
      </c>
      <c r="E4239" s="157" t="s">
        <v>417</v>
      </c>
      <c r="F4239" s="157" t="s">
        <v>407</v>
      </c>
      <c r="G4239" s="158">
        <v>0.51819999999999999</v>
      </c>
      <c r="H4239" s="159">
        <v>-2</v>
      </c>
      <c r="I4239" s="159">
        <v>0</v>
      </c>
      <c r="J4239" s="158">
        <v>1.3525400000000001</v>
      </c>
      <c r="K4239" s="157" t="s">
        <v>408</v>
      </c>
    </row>
    <row r="4240" spans="1:11" s="58" customFormat="1" ht="14.85" customHeight="1" x14ac:dyDescent="0.15">
      <c r="A4240" s="154">
        <v>157224</v>
      </c>
      <c r="B4240" s="155">
        <v>57224</v>
      </c>
      <c r="C4240" s="154">
        <v>160</v>
      </c>
      <c r="D4240" s="156" t="s">
        <v>388</v>
      </c>
      <c r="E4240" s="157" t="s">
        <v>419</v>
      </c>
      <c r="F4240" s="157" t="s">
        <v>414</v>
      </c>
      <c r="G4240" s="158">
        <v>-57.079689999999999</v>
      </c>
      <c r="H4240" s="159">
        <v>-3</v>
      </c>
      <c r="I4240" s="159">
        <v>0</v>
      </c>
      <c r="J4240" s="158">
        <v>38.241199999999999</v>
      </c>
      <c r="K4240" s="157" t="s">
        <v>411</v>
      </c>
    </row>
    <row r="4241" spans="1:11" s="58" customFormat="1" ht="14.85" customHeight="1" x14ac:dyDescent="0.15">
      <c r="A4241" s="154">
        <v>157224</v>
      </c>
      <c r="B4241" s="155">
        <v>57224</v>
      </c>
      <c r="C4241" s="154">
        <v>160</v>
      </c>
      <c r="D4241" s="156" t="s">
        <v>388</v>
      </c>
      <c r="E4241" s="157" t="s">
        <v>419</v>
      </c>
      <c r="F4241" s="157" t="s">
        <v>414</v>
      </c>
      <c r="G4241" s="158">
        <v>11.23564</v>
      </c>
      <c r="H4241" s="159">
        <v>-2</v>
      </c>
      <c r="I4241" s="159">
        <v>0</v>
      </c>
      <c r="J4241" s="158">
        <v>95.042410000000004</v>
      </c>
      <c r="K4241" s="157" t="s">
        <v>408</v>
      </c>
    </row>
    <row r="4242" spans="1:11" s="58" customFormat="1" ht="14.85" customHeight="1" x14ac:dyDescent="0.15">
      <c r="A4242" s="154">
        <v>157250</v>
      </c>
      <c r="B4242" s="155">
        <v>57250</v>
      </c>
      <c r="C4242" s="154">
        <v>160</v>
      </c>
      <c r="D4242" s="156" t="s">
        <v>388</v>
      </c>
      <c r="E4242" s="157" t="s">
        <v>412</v>
      </c>
      <c r="F4242" s="157" t="s">
        <v>407</v>
      </c>
      <c r="G4242" s="158">
        <v>-20</v>
      </c>
      <c r="H4242" s="159">
        <v>-2</v>
      </c>
      <c r="I4242" s="159">
        <v>0</v>
      </c>
      <c r="J4242" s="158">
        <v>0</v>
      </c>
      <c r="K4242" s="157" t="s">
        <v>411</v>
      </c>
    </row>
    <row r="4243" spans="1:11" s="58" customFormat="1" ht="14.85" customHeight="1" x14ac:dyDescent="0.15">
      <c r="A4243" s="154">
        <v>157250</v>
      </c>
      <c r="B4243" s="155">
        <v>57250</v>
      </c>
      <c r="C4243" s="154">
        <v>160</v>
      </c>
      <c r="D4243" s="156" t="s">
        <v>388</v>
      </c>
      <c r="E4243" s="157" t="s">
        <v>412</v>
      </c>
      <c r="F4243" s="157" t="s">
        <v>407</v>
      </c>
      <c r="G4243" s="158">
        <v>0</v>
      </c>
      <c r="H4243" s="159">
        <v>1</v>
      </c>
      <c r="I4243" s="159">
        <v>1</v>
      </c>
      <c r="J4243" s="158">
        <v>0</v>
      </c>
      <c r="K4243" s="157" t="s">
        <v>408</v>
      </c>
    </row>
    <row r="4244" spans="1:11" s="58" customFormat="1" ht="14.85" customHeight="1" x14ac:dyDescent="0.15">
      <c r="A4244" s="154">
        <v>157250</v>
      </c>
      <c r="B4244" s="155">
        <v>57250</v>
      </c>
      <c r="C4244" s="154">
        <v>160</v>
      </c>
      <c r="D4244" s="156" t="s">
        <v>388</v>
      </c>
      <c r="E4244" s="157" t="s">
        <v>412</v>
      </c>
      <c r="F4244" s="157" t="s">
        <v>413</v>
      </c>
      <c r="G4244" s="158">
        <v>70.562889999999996</v>
      </c>
      <c r="H4244" s="159">
        <v>2</v>
      </c>
      <c r="I4244" s="159">
        <v>2</v>
      </c>
      <c r="J4244" s="158">
        <v>78.887889999999999</v>
      </c>
      <c r="K4244" s="157" t="s">
        <v>408</v>
      </c>
    </row>
    <row r="4245" spans="1:11" s="58" customFormat="1" ht="14.85" customHeight="1" x14ac:dyDescent="0.15">
      <c r="A4245" s="154">
        <v>157250</v>
      </c>
      <c r="B4245" s="155">
        <v>57250</v>
      </c>
      <c r="C4245" s="154">
        <v>160</v>
      </c>
      <c r="D4245" s="156" t="s">
        <v>388</v>
      </c>
      <c r="E4245" s="157" t="s">
        <v>412</v>
      </c>
      <c r="F4245" s="157" t="s">
        <v>414</v>
      </c>
      <c r="G4245" s="158">
        <v>-19.993849999999998</v>
      </c>
      <c r="H4245" s="159">
        <v>-2</v>
      </c>
      <c r="I4245" s="159">
        <v>1</v>
      </c>
      <c r="J4245" s="158">
        <v>22.606120000000001</v>
      </c>
      <c r="K4245" s="157" t="s">
        <v>411</v>
      </c>
    </row>
    <row r="4246" spans="1:11" s="58" customFormat="1" ht="14.85" customHeight="1" x14ac:dyDescent="0.15">
      <c r="A4246" s="154">
        <v>157250</v>
      </c>
      <c r="B4246" s="155">
        <v>57250</v>
      </c>
      <c r="C4246" s="154">
        <v>160</v>
      </c>
      <c r="D4246" s="156" t="s">
        <v>388</v>
      </c>
      <c r="E4246" s="157" t="s">
        <v>412</v>
      </c>
      <c r="F4246" s="157" t="s">
        <v>414</v>
      </c>
      <c r="G4246" s="158">
        <v>12.4406</v>
      </c>
      <c r="H4246" s="159">
        <v>-5</v>
      </c>
      <c r="I4246" s="159">
        <v>0</v>
      </c>
      <c r="J4246" s="158">
        <v>40.335450000000002</v>
      </c>
      <c r="K4246" s="157" t="s">
        <v>408</v>
      </c>
    </row>
    <row r="4247" spans="1:11" s="58" customFormat="1" ht="14.85" customHeight="1" x14ac:dyDescent="0.15">
      <c r="A4247" s="154">
        <v>157250</v>
      </c>
      <c r="B4247" s="155">
        <v>57250</v>
      </c>
      <c r="C4247" s="154">
        <v>160</v>
      </c>
      <c r="D4247" s="156" t="s">
        <v>388</v>
      </c>
      <c r="E4247" s="157" t="s">
        <v>412</v>
      </c>
      <c r="F4247" s="157" t="s">
        <v>415</v>
      </c>
      <c r="G4247" s="158">
        <v>-1.82</v>
      </c>
      <c r="H4247" s="159">
        <v>0</v>
      </c>
      <c r="I4247" s="159">
        <v>0</v>
      </c>
      <c r="J4247" s="158">
        <v>1.68</v>
      </c>
      <c r="K4247" s="157" t="s">
        <v>411</v>
      </c>
    </row>
    <row r="4248" spans="1:11" s="58" customFormat="1" ht="14.85" customHeight="1" x14ac:dyDescent="0.15">
      <c r="A4248" s="154">
        <v>157250</v>
      </c>
      <c r="B4248" s="155">
        <v>57250</v>
      </c>
      <c r="C4248" s="154">
        <v>160</v>
      </c>
      <c r="D4248" s="156" t="s">
        <v>388</v>
      </c>
      <c r="E4248" s="157" t="s">
        <v>412</v>
      </c>
      <c r="F4248" s="157" t="s">
        <v>415</v>
      </c>
      <c r="G4248" s="158">
        <v>1.02</v>
      </c>
      <c r="H4248" s="159">
        <v>0</v>
      </c>
      <c r="I4248" s="159">
        <v>0</v>
      </c>
      <c r="J4248" s="158">
        <v>1.02</v>
      </c>
      <c r="K4248" s="157" t="s">
        <v>408</v>
      </c>
    </row>
    <row r="4249" spans="1:11" s="58" customFormat="1" ht="14.85" customHeight="1" x14ac:dyDescent="0.15">
      <c r="A4249" s="154">
        <v>157250</v>
      </c>
      <c r="B4249" s="155">
        <v>57250</v>
      </c>
      <c r="C4249" s="154">
        <v>160</v>
      </c>
      <c r="D4249" s="156" t="s">
        <v>388</v>
      </c>
      <c r="E4249" s="157" t="s">
        <v>412</v>
      </c>
      <c r="F4249" s="157" t="s">
        <v>416</v>
      </c>
      <c r="G4249" s="158">
        <v>-13.16713</v>
      </c>
      <c r="H4249" s="159">
        <v>-1</v>
      </c>
      <c r="I4249" s="159">
        <v>0</v>
      </c>
      <c r="J4249" s="158">
        <v>12.639559999999999</v>
      </c>
      <c r="K4249" s="157" t="s">
        <v>411</v>
      </c>
    </row>
    <row r="4250" spans="1:11" s="58" customFormat="1" ht="14.85" customHeight="1" x14ac:dyDescent="0.15">
      <c r="A4250" s="154">
        <v>157250</v>
      </c>
      <c r="B4250" s="155">
        <v>57250</v>
      </c>
      <c r="C4250" s="154">
        <v>160</v>
      </c>
      <c r="D4250" s="156" t="s">
        <v>388</v>
      </c>
      <c r="E4250" s="157" t="s">
        <v>412</v>
      </c>
      <c r="F4250" s="157" t="s">
        <v>416</v>
      </c>
      <c r="G4250" s="158">
        <v>9.18</v>
      </c>
      <c r="H4250" s="159">
        <v>0</v>
      </c>
      <c r="I4250" s="159">
        <v>0</v>
      </c>
      <c r="J4250" s="158">
        <v>9.18</v>
      </c>
      <c r="K4250" s="157" t="s">
        <v>408</v>
      </c>
    </row>
    <row r="4251" spans="1:11" s="58" customFormat="1" ht="14.85" customHeight="1" x14ac:dyDescent="0.15">
      <c r="A4251" s="154">
        <v>157250</v>
      </c>
      <c r="B4251" s="155">
        <v>57250</v>
      </c>
      <c r="C4251" s="154">
        <v>160</v>
      </c>
      <c r="D4251" s="156" t="s">
        <v>388</v>
      </c>
      <c r="E4251" s="157" t="s">
        <v>417</v>
      </c>
      <c r="F4251" s="157" t="s">
        <v>418</v>
      </c>
      <c r="G4251" s="158">
        <v>-19.904389999999999</v>
      </c>
      <c r="H4251" s="159">
        <v>-1</v>
      </c>
      <c r="I4251" s="159">
        <v>0</v>
      </c>
      <c r="J4251" s="158">
        <v>2.6781100000000002</v>
      </c>
      <c r="K4251" s="157" t="s">
        <v>411</v>
      </c>
    </row>
    <row r="4252" spans="1:11" s="58" customFormat="1" ht="14.85" customHeight="1" x14ac:dyDescent="0.15">
      <c r="A4252" s="154">
        <v>157250</v>
      </c>
      <c r="B4252" s="155">
        <v>57250</v>
      </c>
      <c r="C4252" s="154">
        <v>160</v>
      </c>
      <c r="D4252" s="156" t="s">
        <v>388</v>
      </c>
      <c r="E4252" s="157" t="s">
        <v>417</v>
      </c>
      <c r="F4252" s="157" t="s">
        <v>418</v>
      </c>
      <c r="G4252" s="158">
        <v>-46.702300000000001</v>
      </c>
      <c r="H4252" s="159">
        <v>0</v>
      </c>
      <c r="I4252" s="159">
        <v>0</v>
      </c>
      <c r="J4252" s="158">
        <v>3.52</v>
      </c>
      <c r="K4252" s="157" t="s">
        <v>408</v>
      </c>
    </row>
    <row r="4253" spans="1:11" s="58" customFormat="1" ht="14.85" customHeight="1" x14ac:dyDescent="0.15">
      <c r="A4253" s="154">
        <v>157250</v>
      </c>
      <c r="B4253" s="155">
        <v>57250</v>
      </c>
      <c r="C4253" s="154">
        <v>160</v>
      </c>
      <c r="D4253" s="156" t="s">
        <v>388</v>
      </c>
      <c r="E4253" s="157" t="s">
        <v>417</v>
      </c>
      <c r="F4253" s="157" t="s">
        <v>407</v>
      </c>
      <c r="G4253" s="158">
        <v>-0.14806</v>
      </c>
      <c r="H4253" s="159">
        <v>-4</v>
      </c>
      <c r="I4253" s="159">
        <v>0</v>
      </c>
      <c r="J4253" s="158">
        <v>5.1117499999999998</v>
      </c>
      <c r="K4253" s="157" t="s">
        <v>411</v>
      </c>
    </row>
    <row r="4254" spans="1:11" s="58" customFormat="1" ht="14.85" customHeight="1" x14ac:dyDescent="0.15">
      <c r="A4254" s="154">
        <v>157250</v>
      </c>
      <c r="B4254" s="155">
        <v>57250</v>
      </c>
      <c r="C4254" s="154">
        <v>160</v>
      </c>
      <c r="D4254" s="156" t="s">
        <v>388</v>
      </c>
      <c r="E4254" s="157" t="s">
        <v>417</v>
      </c>
      <c r="F4254" s="157" t="s">
        <v>407</v>
      </c>
      <c r="G4254" s="158">
        <v>0.26799000000000001</v>
      </c>
      <c r="H4254" s="159">
        <v>0</v>
      </c>
      <c r="I4254" s="159">
        <v>0</v>
      </c>
      <c r="J4254" s="158">
        <v>1.45007</v>
      </c>
      <c r="K4254" s="157" t="s">
        <v>408</v>
      </c>
    </row>
    <row r="4255" spans="1:11" s="58" customFormat="1" ht="14.85" customHeight="1" x14ac:dyDescent="0.15">
      <c r="A4255" s="154">
        <v>157250</v>
      </c>
      <c r="B4255" s="155">
        <v>57250</v>
      </c>
      <c r="C4255" s="154">
        <v>160</v>
      </c>
      <c r="D4255" s="156" t="s">
        <v>388</v>
      </c>
      <c r="E4255" s="157" t="s">
        <v>419</v>
      </c>
      <c r="F4255" s="157" t="s">
        <v>414</v>
      </c>
      <c r="G4255" s="158">
        <v>5.47525</v>
      </c>
      <c r="H4255" s="159">
        <v>-2</v>
      </c>
      <c r="I4255" s="159">
        <v>0</v>
      </c>
      <c r="J4255" s="158">
        <v>115.66722</v>
      </c>
      <c r="K4255" s="157" t="s">
        <v>411</v>
      </c>
    </row>
    <row r="4256" spans="1:11" s="58" customFormat="1" ht="14.85" customHeight="1" x14ac:dyDescent="0.15">
      <c r="A4256" s="154">
        <v>157250</v>
      </c>
      <c r="B4256" s="155">
        <v>57250</v>
      </c>
      <c r="C4256" s="154">
        <v>160</v>
      </c>
      <c r="D4256" s="156" t="s">
        <v>388</v>
      </c>
      <c r="E4256" s="157" t="s">
        <v>419</v>
      </c>
      <c r="F4256" s="157" t="s">
        <v>414</v>
      </c>
      <c r="G4256" s="158">
        <v>35.256860000000003</v>
      </c>
      <c r="H4256" s="159">
        <v>-1</v>
      </c>
      <c r="I4256" s="159">
        <v>0</v>
      </c>
      <c r="J4256" s="158">
        <v>126.98741</v>
      </c>
      <c r="K4256" s="157" t="s">
        <v>408</v>
      </c>
    </row>
    <row r="4257" spans="1:11" s="58" customFormat="1" ht="14.85" customHeight="1" x14ac:dyDescent="0.15">
      <c r="A4257" s="154">
        <v>157303</v>
      </c>
      <c r="B4257" s="155">
        <v>57303</v>
      </c>
      <c r="C4257" s="154">
        <v>160</v>
      </c>
      <c r="D4257" s="156" t="s">
        <v>388</v>
      </c>
      <c r="E4257" s="157" t="s">
        <v>412</v>
      </c>
      <c r="F4257" s="157" t="s">
        <v>407</v>
      </c>
      <c r="G4257" s="158">
        <v>-4.8019999999999996</v>
      </c>
      <c r="H4257" s="159">
        <v>0</v>
      </c>
      <c r="I4257" s="159">
        <v>0</v>
      </c>
      <c r="J4257" s="158">
        <v>0.185</v>
      </c>
      <c r="K4257" s="157" t="s">
        <v>411</v>
      </c>
    </row>
    <row r="4258" spans="1:11" s="58" customFormat="1" ht="14.85" customHeight="1" x14ac:dyDescent="0.15">
      <c r="A4258" s="154">
        <v>157303</v>
      </c>
      <c r="B4258" s="155">
        <v>57303</v>
      </c>
      <c r="C4258" s="154">
        <v>160</v>
      </c>
      <c r="D4258" s="156" t="s">
        <v>388</v>
      </c>
      <c r="E4258" s="157" t="s">
        <v>412</v>
      </c>
      <c r="F4258" s="157" t="s">
        <v>407</v>
      </c>
      <c r="G4258" s="158">
        <v>9.0402900000000006</v>
      </c>
      <c r="H4258" s="159">
        <v>-2</v>
      </c>
      <c r="I4258" s="159">
        <v>1</v>
      </c>
      <c r="J4258" s="158">
        <v>13.36243</v>
      </c>
      <c r="K4258" s="157" t="s">
        <v>408</v>
      </c>
    </row>
    <row r="4259" spans="1:11" s="58" customFormat="1" ht="14.85" customHeight="1" x14ac:dyDescent="0.15">
      <c r="A4259" s="154">
        <v>157303</v>
      </c>
      <c r="B4259" s="155">
        <v>57303</v>
      </c>
      <c r="C4259" s="154">
        <v>160</v>
      </c>
      <c r="D4259" s="156" t="s">
        <v>388</v>
      </c>
      <c r="E4259" s="157" t="s">
        <v>412</v>
      </c>
      <c r="F4259" s="157" t="s">
        <v>413</v>
      </c>
      <c r="G4259" s="158">
        <v>176.57694000000001</v>
      </c>
      <c r="H4259" s="159">
        <v>3</v>
      </c>
      <c r="I4259" s="159">
        <v>3</v>
      </c>
      <c r="J4259" s="158">
        <v>315.50984999999997</v>
      </c>
      <c r="K4259" s="157" t="s">
        <v>408</v>
      </c>
    </row>
    <row r="4260" spans="1:11" s="58" customFormat="1" ht="14.85" customHeight="1" x14ac:dyDescent="0.15">
      <c r="A4260" s="154">
        <v>157303</v>
      </c>
      <c r="B4260" s="155">
        <v>57303</v>
      </c>
      <c r="C4260" s="154">
        <v>160</v>
      </c>
      <c r="D4260" s="156" t="s">
        <v>388</v>
      </c>
      <c r="E4260" s="157" t="s">
        <v>412</v>
      </c>
      <c r="F4260" s="157" t="s">
        <v>414</v>
      </c>
      <c r="G4260" s="158">
        <v>-42.449440000000003</v>
      </c>
      <c r="H4260" s="159">
        <v>-4</v>
      </c>
      <c r="I4260" s="159">
        <v>0</v>
      </c>
      <c r="J4260" s="158">
        <v>127.98674</v>
      </c>
      <c r="K4260" s="157" t="s">
        <v>411</v>
      </c>
    </row>
    <row r="4261" spans="1:11" s="58" customFormat="1" ht="14.85" customHeight="1" x14ac:dyDescent="0.15">
      <c r="A4261" s="154">
        <v>157303</v>
      </c>
      <c r="B4261" s="155">
        <v>57303</v>
      </c>
      <c r="C4261" s="154">
        <v>160</v>
      </c>
      <c r="D4261" s="156" t="s">
        <v>388</v>
      </c>
      <c r="E4261" s="157" t="s">
        <v>412</v>
      </c>
      <c r="F4261" s="157" t="s">
        <v>414</v>
      </c>
      <c r="G4261" s="158">
        <v>-11.24409</v>
      </c>
      <c r="H4261" s="159">
        <v>-4</v>
      </c>
      <c r="I4261" s="159">
        <v>0</v>
      </c>
      <c r="J4261" s="158">
        <v>63.840679999999999</v>
      </c>
      <c r="K4261" s="157" t="s">
        <v>408</v>
      </c>
    </row>
    <row r="4262" spans="1:11" s="58" customFormat="1" ht="14.85" customHeight="1" x14ac:dyDescent="0.15">
      <c r="A4262" s="154">
        <v>157303</v>
      </c>
      <c r="B4262" s="155">
        <v>57303</v>
      </c>
      <c r="C4262" s="154">
        <v>160</v>
      </c>
      <c r="D4262" s="156" t="s">
        <v>388</v>
      </c>
      <c r="E4262" s="157" t="s">
        <v>412</v>
      </c>
      <c r="F4262" s="157" t="s">
        <v>415</v>
      </c>
      <c r="G4262" s="158">
        <v>-1.88</v>
      </c>
      <c r="H4262" s="159">
        <v>0</v>
      </c>
      <c r="I4262" s="159">
        <v>0</v>
      </c>
      <c r="J4262" s="158">
        <v>0.12</v>
      </c>
      <c r="K4262" s="157" t="s">
        <v>411</v>
      </c>
    </row>
    <row r="4263" spans="1:11" s="58" customFormat="1" ht="14.85" customHeight="1" x14ac:dyDescent="0.15">
      <c r="A4263" s="154">
        <v>157303</v>
      </c>
      <c r="B4263" s="155">
        <v>57303</v>
      </c>
      <c r="C4263" s="154">
        <v>160</v>
      </c>
      <c r="D4263" s="156" t="s">
        <v>388</v>
      </c>
      <c r="E4263" s="157" t="s">
        <v>412</v>
      </c>
      <c r="F4263" s="157" t="s">
        <v>416</v>
      </c>
      <c r="G4263" s="158">
        <v>-3.5642800000000001</v>
      </c>
      <c r="H4263" s="159">
        <v>0</v>
      </c>
      <c r="I4263" s="159">
        <v>3</v>
      </c>
      <c r="J4263" s="158">
        <v>45.169759999999997</v>
      </c>
      <c r="K4263" s="157" t="s">
        <v>411</v>
      </c>
    </row>
    <row r="4264" spans="1:11" s="58" customFormat="1" ht="14.85" customHeight="1" x14ac:dyDescent="0.15">
      <c r="A4264" s="154">
        <v>157303</v>
      </c>
      <c r="B4264" s="155">
        <v>57303</v>
      </c>
      <c r="C4264" s="154">
        <v>160</v>
      </c>
      <c r="D4264" s="156" t="s">
        <v>388</v>
      </c>
      <c r="E4264" s="157" t="s">
        <v>412</v>
      </c>
      <c r="F4264" s="157" t="s">
        <v>416</v>
      </c>
      <c r="G4264" s="158">
        <v>3.04</v>
      </c>
      <c r="H4264" s="159">
        <v>0</v>
      </c>
      <c r="I4264" s="159">
        <v>0</v>
      </c>
      <c r="J4264" s="158">
        <v>3.04</v>
      </c>
      <c r="K4264" s="157" t="s">
        <v>408</v>
      </c>
    </row>
    <row r="4265" spans="1:11" s="58" customFormat="1" ht="14.85" customHeight="1" x14ac:dyDescent="0.15">
      <c r="A4265" s="154">
        <v>157303</v>
      </c>
      <c r="B4265" s="155">
        <v>57303</v>
      </c>
      <c r="C4265" s="154">
        <v>160</v>
      </c>
      <c r="D4265" s="156" t="s">
        <v>388</v>
      </c>
      <c r="E4265" s="157" t="s">
        <v>417</v>
      </c>
      <c r="F4265" s="157" t="s">
        <v>418</v>
      </c>
      <c r="G4265" s="158">
        <v>0.59299999999999997</v>
      </c>
      <c r="H4265" s="159">
        <v>0</v>
      </c>
      <c r="I4265" s="159">
        <v>0</v>
      </c>
      <c r="J4265" s="158">
        <v>0.59299999999999997</v>
      </c>
      <c r="K4265" s="157" t="s">
        <v>411</v>
      </c>
    </row>
    <row r="4266" spans="1:11" s="58" customFormat="1" ht="14.85" customHeight="1" x14ac:dyDescent="0.15">
      <c r="A4266" s="154">
        <v>157303</v>
      </c>
      <c r="B4266" s="155">
        <v>57303</v>
      </c>
      <c r="C4266" s="154">
        <v>160</v>
      </c>
      <c r="D4266" s="156" t="s">
        <v>388</v>
      </c>
      <c r="E4266" s="157" t="s">
        <v>417</v>
      </c>
      <c r="F4266" s="157" t="s">
        <v>418</v>
      </c>
      <c r="G4266" s="158">
        <v>3.06</v>
      </c>
      <c r="H4266" s="159">
        <v>1</v>
      </c>
      <c r="I4266" s="159">
        <v>1</v>
      </c>
      <c r="J4266" s="158">
        <v>3.06</v>
      </c>
      <c r="K4266" s="157" t="s">
        <v>408</v>
      </c>
    </row>
    <row r="4267" spans="1:11" s="58" customFormat="1" ht="14.85" customHeight="1" x14ac:dyDescent="0.15">
      <c r="A4267" s="154">
        <v>157303</v>
      </c>
      <c r="B4267" s="155">
        <v>57303</v>
      </c>
      <c r="C4267" s="154">
        <v>160</v>
      </c>
      <c r="D4267" s="156" t="s">
        <v>388</v>
      </c>
      <c r="E4267" s="157" t="s">
        <v>417</v>
      </c>
      <c r="F4267" s="157" t="s">
        <v>407</v>
      </c>
      <c r="G4267" s="158">
        <v>2.4490599999999998</v>
      </c>
      <c r="H4267" s="159">
        <v>-1</v>
      </c>
      <c r="I4267" s="159">
        <v>0</v>
      </c>
      <c r="J4267" s="158">
        <v>4.6741900000000003</v>
      </c>
      <c r="K4267" s="157" t="s">
        <v>411</v>
      </c>
    </row>
    <row r="4268" spans="1:11" s="58" customFormat="1" ht="14.85" customHeight="1" x14ac:dyDescent="0.15">
      <c r="A4268" s="154">
        <v>157303</v>
      </c>
      <c r="B4268" s="155">
        <v>57303</v>
      </c>
      <c r="C4268" s="154">
        <v>160</v>
      </c>
      <c r="D4268" s="156" t="s">
        <v>388</v>
      </c>
      <c r="E4268" s="157" t="s">
        <v>417</v>
      </c>
      <c r="F4268" s="157" t="s">
        <v>407</v>
      </c>
      <c r="G4268" s="158">
        <v>2.9999999999999997E-4</v>
      </c>
      <c r="H4268" s="159">
        <v>0</v>
      </c>
      <c r="I4268" s="159">
        <v>0</v>
      </c>
      <c r="J4268" s="158">
        <v>2.9999999999999997E-4</v>
      </c>
      <c r="K4268" s="157" t="s">
        <v>408</v>
      </c>
    </row>
    <row r="4269" spans="1:11" s="58" customFormat="1" ht="14.85" customHeight="1" x14ac:dyDescent="0.15">
      <c r="A4269" s="154">
        <v>157303</v>
      </c>
      <c r="B4269" s="155">
        <v>57303</v>
      </c>
      <c r="C4269" s="154">
        <v>160</v>
      </c>
      <c r="D4269" s="156" t="s">
        <v>388</v>
      </c>
      <c r="E4269" s="157" t="s">
        <v>419</v>
      </c>
      <c r="F4269" s="157" t="s">
        <v>414</v>
      </c>
      <c r="G4269" s="158">
        <v>-53.252459999999999</v>
      </c>
      <c r="H4269" s="159">
        <v>1</v>
      </c>
      <c r="I4269" s="159">
        <v>1</v>
      </c>
      <c r="J4269" s="158">
        <v>118.77647</v>
      </c>
      <c r="K4269" s="157" t="s">
        <v>411</v>
      </c>
    </row>
    <row r="4270" spans="1:11" s="58" customFormat="1" ht="14.85" customHeight="1" x14ac:dyDescent="0.15">
      <c r="A4270" s="154">
        <v>157303</v>
      </c>
      <c r="B4270" s="155">
        <v>57303</v>
      </c>
      <c r="C4270" s="154">
        <v>160</v>
      </c>
      <c r="D4270" s="156" t="s">
        <v>388</v>
      </c>
      <c r="E4270" s="157" t="s">
        <v>419</v>
      </c>
      <c r="F4270" s="157" t="s">
        <v>414</v>
      </c>
      <c r="G4270" s="158">
        <v>-7.5640299999999998</v>
      </c>
      <c r="H4270" s="159">
        <v>-1</v>
      </c>
      <c r="I4270" s="159">
        <v>0</v>
      </c>
      <c r="J4270" s="158">
        <v>116.87809</v>
      </c>
      <c r="K4270" s="157" t="s">
        <v>408</v>
      </c>
    </row>
    <row r="4271" spans="1:11" s="58" customFormat="1" ht="14.85" customHeight="1" x14ac:dyDescent="0.15">
      <c r="A4271" s="154">
        <v>157305</v>
      </c>
      <c r="B4271" s="155">
        <v>57305</v>
      </c>
      <c r="C4271" s="154">
        <v>160</v>
      </c>
      <c r="D4271" s="156" t="s">
        <v>388</v>
      </c>
      <c r="E4271" s="157" t="s">
        <v>412</v>
      </c>
      <c r="F4271" s="157" t="s">
        <v>407</v>
      </c>
      <c r="G4271" s="158">
        <v>3.0203700000000002</v>
      </c>
      <c r="H4271" s="159">
        <v>-1</v>
      </c>
      <c r="I4271" s="159">
        <v>0</v>
      </c>
      <c r="J4271" s="158">
        <v>3.0203700000000002</v>
      </c>
      <c r="K4271" s="157" t="s">
        <v>411</v>
      </c>
    </row>
    <row r="4272" spans="1:11" s="58" customFormat="1" ht="14.85" customHeight="1" x14ac:dyDescent="0.15">
      <c r="A4272" s="154">
        <v>157305</v>
      </c>
      <c r="B4272" s="155">
        <v>57305</v>
      </c>
      <c r="C4272" s="154">
        <v>160</v>
      </c>
      <c r="D4272" s="156" t="s">
        <v>388</v>
      </c>
      <c r="E4272" s="157" t="s">
        <v>412</v>
      </c>
      <c r="F4272" s="157" t="s">
        <v>407</v>
      </c>
      <c r="G4272" s="158">
        <v>-13.46791</v>
      </c>
      <c r="H4272" s="159">
        <v>-1</v>
      </c>
      <c r="I4272" s="159">
        <v>0</v>
      </c>
      <c r="J4272" s="158">
        <v>6.0600000000000003E-3</v>
      </c>
      <c r="K4272" s="157" t="s">
        <v>408</v>
      </c>
    </row>
    <row r="4273" spans="1:11" s="58" customFormat="1" ht="14.85" customHeight="1" x14ac:dyDescent="0.15">
      <c r="A4273" s="154">
        <v>157305</v>
      </c>
      <c r="B4273" s="155">
        <v>57305</v>
      </c>
      <c r="C4273" s="154">
        <v>160</v>
      </c>
      <c r="D4273" s="156" t="s">
        <v>388</v>
      </c>
      <c r="E4273" s="157" t="s">
        <v>412</v>
      </c>
      <c r="F4273" s="157" t="s">
        <v>413</v>
      </c>
      <c r="G4273" s="158">
        <v>-10.336869999999999</v>
      </c>
      <c r="H4273" s="159">
        <v>0</v>
      </c>
      <c r="I4273" s="159">
        <v>2</v>
      </c>
      <c r="J4273" s="158">
        <v>274.13817999999998</v>
      </c>
      <c r="K4273" s="157" t="s">
        <v>408</v>
      </c>
    </row>
    <row r="4274" spans="1:11" s="58" customFormat="1" ht="14.85" customHeight="1" x14ac:dyDescent="0.15">
      <c r="A4274" s="154">
        <v>157305</v>
      </c>
      <c r="B4274" s="155">
        <v>57305</v>
      </c>
      <c r="C4274" s="154">
        <v>160</v>
      </c>
      <c r="D4274" s="156" t="s">
        <v>388</v>
      </c>
      <c r="E4274" s="157" t="s">
        <v>412</v>
      </c>
      <c r="F4274" s="157" t="s">
        <v>414</v>
      </c>
      <c r="G4274" s="158">
        <v>306.19749000000002</v>
      </c>
      <c r="H4274" s="159">
        <v>-1</v>
      </c>
      <c r="I4274" s="159">
        <v>4</v>
      </c>
      <c r="J4274" s="158">
        <v>372.58127999999999</v>
      </c>
      <c r="K4274" s="157" t="s">
        <v>411</v>
      </c>
    </row>
    <row r="4275" spans="1:11" s="58" customFormat="1" ht="14.85" customHeight="1" x14ac:dyDescent="0.15">
      <c r="A4275" s="154">
        <v>157305</v>
      </c>
      <c r="B4275" s="155">
        <v>57305</v>
      </c>
      <c r="C4275" s="154">
        <v>160</v>
      </c>
      <c r="D4275" s="156" t="s">
        <v>388</v>
      </c>
      <c r="E4275" s="157" t="s">
        <v>412</v>
      </c>
      <c r="F4275" s="157" t="s">
        <v>414</v>
      </c>
      <c r="G4275" s="158">
        <v>8.3736499999999996</v>
      </c>
      <c r="H4275" s="159">
        <v>-1</v>
      </c>
      <c r="I4275" s="159">
        <v>1</v>
      </c>
      <c r="J4275" s="158">
        <v>29.191849999999999</v>
      </c>
      <c r="K4275" s="157" t="s">
        <v>408</v>
      </c>
    </row>
    <row r="4276" spans="1:11" s="58" customFormat="1" ht="14.85" customHeight="1" x14ac:dyDescent="0.15">
      <c r="A4276" s="154">
        <v>157305</v>
      </c>
      <c r="B4276" s="155">
        <v>57305</v>
      </c>
      <c r="C4276" s="154">
        <v>160</v>
      </c>
      <c r="D4276" s="156" t="s">
        <v>388</v>
      </c>
      <c r="E4276" s="157" t="s">
        <v>412</v>
      </c>
      <c r="F4276" s="157" t="s">
        <v>415</v>
      </c>
      <c r="G4276" s="158">
        <v>-0.02</v>
      </c>
      <c r="H4276" s="159">
        <v>0</v>
      </c>
      <c r="I4276" s="159">
        <v>0</v>
      </c>
      <c r="J4276" s="158">
        <v>0</v>
      </c>
      <c r="K4276" s="157" t="s">
        <v>411</v>
      </c>
    </row>
    <row r="4277" spans="1:11" s="58" customFormat="1" ht="14.85" customHeight="1" x14ac:dyDescent="0.15">
      <c r="A4277" s="154">
        <v>157305</v>
      </c>
      <c r="B4277" s="155">
        <v>57305</v>
      </c>
      <c r="C4277" s="154">
        <v>160</v>
      </c>
      <c r="D4277" s="156" t="s">
        <v>388</v>
      </c>
      <c r="E4277" s="157" t="s">
        <v>412</v>
      </c>
      <c r="F4277" s="157" t="s">
        <v>415</v>
      </c>
      <c r="G4277" s="158">
        <v>1.06</v>
      </c>
      <c r="H4277" s="159">
        <v>0</v>
      </c>
      <c r="I4277" s="159">
        <v>0</v>
      </c>
      <c r="J4277" s="158">
        <v>1.06</v>
      </c>
      <c r="K4277" s="157" t="s">
        <v>408</v>
      </c>
    </row>
    <row r="4278" spans="1:11" s="58" customFormat="1" ht="14.85" customHeight="1" x14ac:dyDescent="0.15">
      <c r="A4278" s="154">
        <v>157305</v>
      </c>
      <c r="B4278" s="155">
        <v>57305</v>
      </c>
      <c r="C4278" s="154">
        <v>160</v>
      </c>
      <c r="D4278" s="156" t="s">
        <v>388</v>
      </c>
      <c r="E4278" s="157" t="s">
        <v>412</v>
      </c>
      <c r="F4278" s="157" t="s">
        <v>416</v>
      </c>
      <c r="G4278" s="158">
        <v>1.76881</v>
      </c>
      <c r="H4278" s="159">
        <v>0</v>
      </c>
      <c r="I4278" s="159">
        <v>1</v>
      </c>
      <c r="J4278" s="158">
        <v>14.904159999999999</v>
      </c>
      <c r="K4278" s="157" t="s">
        <v>411</v>
      </c>
    </row>
    <row r="4279" spans="1:11" s="58" customFormat="1" ht="14.85" customHeight="1" x14ac:dyDescent="0.15">
      <c r="A4279" s="154">
        <v>157305</v>
      </c>
      <c r="B4279" s="155">
        <v>57305</v>
      </c>
      <c r="C4279" s="154">
        <v>160</v>
      </c>
      <c r="D4279" s="156" t="s">
        <v>388</v>
      </c>
      <c r="E4279" s="157" t="s">
        <v>412</v>
      </c>
      <c r="F4279" s="157" t="s">
        <v>416</v>
      </c>
      <c r="G4279" s="158">
        <v>1.4431</v>
      </c>
      <c r="H4279" s="159">
        <v>-1</v>
      </c>
      <c r="I4279" s="159">
        <v>0</v>
      </c>
      <c r="J4279" s="158">
        <v>3.6880700000000002</v>
      </c>
      <c r="K4279" s="157" t="s">
        <v>408</v>
      </c>
    </row>
    <row r="4280" spans="1:11" s="58" customFormat="1" ht="14.85" customHeight="1" x14ac:dyDescent="0.15">
      <c r="A4280" s="154">
        <v>157305</v>
      </c>
      <c r="B4280" s="155">
        <v>57305</v>
      </c>
      <c r="C4280" s="154">
        <v>160</v>
      </c>
      <c r="D4280" s="156" t="s">
        <v>388</v>
      </c>
      <c r="E4280" s="157" t="s">
        <v>417</v>
      </c>
      <c r="F4280" s="157" t="s">
        <v>418</v>
      </c>
      <c r="G4280" s="158">
        <v>1.23</v>
      </c>
      <c r="H4280" s="159">
        <v>0</v>
      </c>
      <c r="I4280" s="159">
        <v>0</v>
      </c>
      <c r="J4280" s="158">
        <v>1.23</v>
      </c>
      <c r="K4280" s="157" t="s">
        <v>411</v>
      </c>
    </row>
    <row r="4281" spans="1:11" s="58" customFormat="1" ht="14.85" customHeight="1" x14ac:dyDescent="0.15">
      <c r="A4281" s="154">
        <v>157305</v>
      </c>
      <c r="B4281" s="155">
        <v>57305</v>
      </c>
      <c r="C4281" s="154">
        <v>160</v>
      </c>
      <c r="D4281" s="156" t="s">
        <v>388</v>
      </c>
      <c r="E4281" s="157" t="s">
        <v>417</v>
      </c>
      <c r="F4281" s="157" t="s">
        <v>418</v>
      </c>
      <c r="G4281" s="158">
        <v>-28.428740000000001</v>
      </c>
      <c r="H4281" s="159">
        <v>-1</v>
      </c>
      <c r="I4281" s="159">
        <v>1</v>
      </c>
      <c r="J4281" s="158">
        <v>5.04</v>
      </c>
      <c r="K4281" s="157" t="s">
        <v>408</v>
      </c>
    </row>
    <row r="4282" spans="1:11" s="58" customFormat="1" ht="14.85" customHeight="1" x14ac:dyDescent="0.15">
      <c r="A4282" s="154">
        <v>157305</v>
      </c>
      <c r="B4282" s="155">
        <v>57305</v>
      </c>
      <c r="C4282" s="154">
        <v>160</v>
      </c>
      <c r="D4282" s="156" t="s">
        <v>388</v>
      </c>
      <c r="E4282" s="157" t="s">
        <v>417</v>
      </c>
      <c r="F4282" s="157" t="s">
        <v>407</v>
      </c>
      <c r="G4282" s="158">
        <v>0.32518999999999998</v>
      </c>
      <c r="H4282" s="159">
        <v>0</v>
      </c>
      <c r="I4282" s="159">
        <v>0</v>
      </c>
      <c r="J4282" s="158">
        <v>1.99891</v>
      </c>
      <c r="K4282" s="157" t="s">
        <v>411</v>
      </c>
    </row>
    <row r="4283" spans="1:11" s="58" customFormat="1" ht="14.85" customHeight="1" x14ac:dyDescent="0.15">
      <c r="A4283" s="154">
        <v>157305</v>
      </c>
      <c r="B4283" s="155">
        <v>57305</v>
      </c>
      <c r="C4283" s="154">
        <v>160</v>
      </c>
      <c r="D4283" s="156" t="s">
        <v>388</v>
      </c>
      <c r="E4283" s="157" t="s">
        <v>417</v>
      </c>
      <c r="F4283" s="157" t="s">
        <v>407</v>
      </c>
      <c r="G4283" s="158">
        <v>2.49966</v>
      </c>
      <c r="H4283" s="159">
        <v>0</v>
      </c>
      <c r="I4283" s="159">
        <v>0</v>
      </c>
      <c r="J4283" s="158">
        <v>5.8447199999999997</v>
      </c>
      <c r="K4283" s="157" t="s">
        <v>408</v>
      </c>
    </row>
    <row r="4284" spans="1:11" s="58" customFormat="1" ht="14.85" customHeight="1" x14ac:dyDescent="0.15">
      <c r="A4284" s="154">
        <v>157305</v>
      </c>
      <c r="B4284" s="155">
        <v>57305</v>
      </c>
      <c r="C4284" s="154">
        <v>160</v>
      </c>
      <c r="D4284" s="156" t="s">
        <v>388</v>
      </c>
      <c r="E4284" s="157" t="s">
        <v>419</v>
      </c>
      <c r="F4284" s="157" t="s">
        <v>414</v>
      </c>
      <c r="G4284" s="158">
        <v>15.88205</v>
      </c>
      <c r="H4284" s="159">
        <v>-1</v>
      </c>
      <c r="I4284" s="159">
        <v>1</v>
      </c>
      <c r="J4284" s="158">
        <v>57.152929999999998</v>
      </c>
      <c r="K4284" s="157" t="s">
        <v>411</v>
      </c>
    </row>
    <row r="4285" spans="1:11" s="58" customFormat="1" ht="14.85" customHeight="1" x14ac:dyDescent="0.15">
      <c r="A4285" s="154">
        <v>157305</v>
      </c>
      <c r="B4285" s="155">
        <v>57305</v>
      </c>
      <c r="C4285" s="154">
        <v>160</v>
      </c>
      <c r="D4285" s="156" t="s">
        <v>388</v>
      </c>
      <c r="E4285" s="157" t="s">
        <v>419</v>
      </c>
      <c r="F4285" s="157" t="s">
        <v>414</v>
      </c>
      <c r="G4285" s="158">
        <v>18.069749999999999</v>
      </c>
      <c r="H4285" s="159">
        <v>-2</v>
      </c>
      <c r="I4285" s="159">
        <v>0</v>
      </c>
      <c r="J4285" s="158">
        <v>85.648079999999993</v>
      </c>
      <c r="K4285" s="157" t="s">
        <v>408</v>
      </c>
    </row>
    <row r="4286" spans="1:11" s="58" customFormat="1" ht="14.85" customHeight="1" x14ac:dyDescent="0.15">
      <c r="A4286" s="154">
        <v>157307</v>
      </c>
      <c r="B4286" s="155">
        <v>57307</v>
      </c>
      <c r="C4286" s="154">
        <v>160</v>
      </c>
      <c r="D4286" s="156" t="s">
        <v>388</v>
      </c>
      <c r="E4286" s="157" t="s">
        <v>412</v>
      </c>
      <c r="F4286" s="157" t="s">
        <v>407</v>
      </c>
      <c r="G4286" s="158">
        <v>-8.1550399999999996</v>
      </c>
      <c r="H4286" s="159">
        <v>-2</v>
      </c>
      <c r="I4286" s="159">
        <v>0</v>
      </c>
      <c r="J4286" s="158">
        <v>2.6120000000000001E-2</v>
      </c>
      <c r="K4286" s="157" t="s">
        <v>411</v>
      </c>
    </row>
    <row r="4287" spans="1:11" s="58" customFormat="1" ht="14.85" customHeight="1" x14ac:dyDescent="0.15">
      <c r="A4287" s="154">
        <v>157307</v>
      </c>
      <c r="B4287" s="155">
        <v>57307</v>
      </c>
      <c r="C4287" s="154">
        <v>160</v>
      </c>
      <c r="D4287" s="156" t="s">
        <v>388</v>
      </c>
      <c r="E4287" s="157" t="s">
        <v>412</v>
      </c>
      <c r="F4287" s="157" t="s">
        <v>413</v>
      </c>
      <c r="G4287" s="158">
        <v>19.73048</v>
      </c>
      <c r="H4287" s="159">
        <v>1</v>
      </c>
      <c r="I4287" s="159">
        <v>3</v>
      </c>
      <c r="J4287" s="158">
        <v>44.1892</v>
      </c>
      <c r="K4287" s="157" t="s">
        <v>408</v>
      </c>
    </row>
    <row r="4288" spans="1:11" s="58" customFormat="1" ht="14.85" customHeight="1" x14ac:dyDescent="0.15">
      <c r="A4288" s="154">
        <v>157307</v>
      </c>
      <c r="B4288" s="155">
        <v>57307</v>
      </c>
      <c r="C4288" s="154">
        <v>160</v>
      </c>
      <c r="D4288" s="156" t="s">
        <v>388</v>
      </c>
      <c r="E4288" s="157" t="s">
        <v>412</v>
      </c>
      <c r="F4288" s="157" t="s">
        <v>414</v>
      </c>
      <c r="G4288" s="158">
        <v>7.2447999999999997</v>
      </c>
      <c r="H4288" s="159">
        <v>0</v>
      </c>
      <c r="I4288" s="159">
        <v>0</v>
      </c>
      <c r="J4288" s="158">
        <v>50.088700000000003</v>
      </c>
      <c r="K4288" s="157" t="s">
        <v>411</v>
      </c>
    </row>
    <row r="4289" spans="1:11" s="58" customFormat="1" ht="14.85" customHeight="1" x14ac:dyDescent="0.15">
      <c r="A4289" s="154">
        <v>157307</v>
      </c>
      <c r="B4289" s="155">
        <v>57307</v>
      </c>
      <c r="C4289" s="154">
        <v>160</v>
      </c>
      <c r="D4289" s="156" t="s">
        <v>388</v>
      </c>
      <c r="E4289" s="157" t="s">
        <v>412</v>
      </c>
      <c r="F4289" s="157" t="s">
        <v>414</v>
      </c>
      <c r="G4289" s="158">
        <v>-2.3788</v>
      </c>
      <c r="H4289" s="159">
        <v>-2</v>
      </c>
      <c r="I4289" s="159">
        <v>0</v>
      </c>
      <c r="J4289" s="158">
        <v>11.03247</v>
      </c>
      <c r="K4289" s="157" t="s">
        <v>408</v>
      </c>
    </row>
    <row r="4290" spans="1:11" s="58" customFormat="1" ht="14.85" customHeight="1" x14ac:dyDescent="0.15">
      <c r="A4290" s="154">
        <v>157307</v>
      </c>
      <c r="B4290" s="155">
        <v>57307</v>
      </c>
      <c r="C4290" s="154">
        <v>160</v>
      </c>
      <c r="D4290" s="156" t="s">
        <v>388</v>
      </c>
      <c r="E4290" s="157" t="s">
        <v>412</v>
      </c>
      <c r="F4290" s="157" t="s">
        <v>416</v>
      </c>
      <c r="G4290" s="158">
        <v>8.2522099999999998</v>
      </c>
      <c r="H4290" s="159">
        <v>-1</v>
      </c>
      <c r="I4290" s="159">
        <v>0</v>
      </c>
      <c r="J4290" s="158">
        <v>9.67882</v>
      </c>
      <c r="K4290" s="157" t="s">
        <v>411</v>
      </c>
    </row>
    <row r="4291" spans="1:11" s="58" customFormat="1" ht="14.85" customHeight="1" x14ac:dyDescent="0.15">
      <c r="A4291" s="154">
        <v>157307</v>
      </c>
      <c r="B4291" s="155">
        <v>57307</v>
      </c>
      <c r="C4291" s="154">
        <v>160</v>
      </c>
      <c r="D4291" s="156" t="s">
        <v>388</v>
      </c>
      <c r="E4291" s="157" t="s">
        <v>412</v>
      </c>
      <c r="F4291" s="157" t="s">
        <v>416</v>
      </c>
      <c r="G4291" s="158">
        <v>1.595</v>
      </c>
      <c r="H4291" s="159">
        <v>0</v>
      </c>
      <c r="I4291" s="159">
        <v>0</v>
      </c>
      <c r="J4291" s="158">
        <v>1.595</v>
      </c>
      <c r="K4291" s="157" t="s">
        <v>408</v>
      </c>
    </row>
    <row r="4292" spans="1:11" s="58" customFormat="1" ht="14.85" customHeight="1" x14ac:dyDescent="0.15">
      <c r="A4292" s="154">
        <v>157307</v>
      </c>
      <c r="B4292" s="155">
        <v>57307</v>
      </c>
      <c r="C4292" s="154">
        <v>160</v>
      </c>
      <c r="D4292" s="156" t="s">
        <v>388</v>
      </c>
      <c r="E4292" s="157" t="s">
        <v>417</v>
      </c>
      <c r="F4292" s="157" t="s">
        <v>418</v>
      </c>
      <c r="G4292" s="158">
        <v>1.62</v>
      </c>
      <c r="H4292" s="159">
        <v>0</v>
      </c>
      <c r="I4292" s="159">
        <v>0</v>
      </c>
      <c r="J4292" s="158">
        <v>1.62</v>
      </c>
      <c r="K4292" s="157" t="s">
        <v>411</v>
      </c>
    </row>
    <row r="4293" spans="1:11" s="58" customFormat="1" ht="14.85" customHeight="1" x14ac:dyDescent="0.15">
      <c r="A4293" s="154">
        <v>157307</v>
      </c>
      <c r="B4293" s="155">
        <v>57307</v>
      </c>
      <c r="C4293" s="154">
        <v>160</v>
      </c>
      <c r="D4293" s="156" t="s">
        <v>388</v>
      </c>
      <c r="E4293" s="157" t="s">
        <v>417</v>
      </c>
      <c r="F4293" s="157" t="s">
        <v>418</v>
      </c>
      <c r="G4293" s="158">
        <v>6.26</v>
      </c>
      <c r="H4293" s="159">
        <v>0</v>
      </c>
      <c r="I4293" s="159">
        <v>0</v>
      </c>
      <c r="J4293" s="158">
        <v>6.26</v>
      </c>
      <c r="K4293" s="157" t="s">
        <v>408</v>
      </c>
    </row>
    <row r="4294" spans="1:11" s="58" customFormat="1" ht="14.85" customHeight="1" x14ac:dyDescent="0.15">
      <c r="A4294" s="154">
        <v>157307</v>
      </c>
      <c r="B4294" s="155">
        <v>57307</v>
      </c>
      <c r="C4294" s="154">
        <v>160</v>
      </c>
      <c r="D4294" s="156" t="s">
        <v>388</v>
      </c>
      <c r="E4294" s="157" t="s">
        <v>417</v>
      </c>
      <c r="F4294" s="157" t="s">
        <v>407</v>
      </c>
      <c r="G4294" s="158">
        <v>1.0987100000000001</v>
      </c>
      <c r="H4294" s="159">
        <v>0</v>
      </c>
      <c r="I4294" s="159">
        <v>0</v>
      </c>
      <c r="J4294" s="158">
        <v>1.0987100000000001</v>
      </c>
      <c r="K4294" s="157" t="s">
        <v>411</v>
      </c>
    </row>
    <row r="4295" spans="1:11" s="58" customFormat="1" ht="14.85" customHeight="1" x14ac:dyDescent="0.15">
      <c r="A4295" s="154">
        <v>157307</v>
      </c>
      <c r="B4295" s="155">
        <v>57307</v>
      </c>
      <c r="C4295" s="154">
        <v>160</v>
      </c>
      <c r="D4295" s="156" t="s">
        <v>388</v>
      </c>
      <c r="E4295" s="157" t="s">
        <v>419</v>
      </c>
      <c r="F4295" s="157" t="s">
        <v>414</v>
      </c>
      <c r="G4295" s="158">
        <v>-3.7802500000000001</v>
      </c>
      <c r="H4295" s="159">
        <v>0</v>
      </c>
      <c r="I4295" s="159">
        <v>1</v>
      </c>
      <c r="J4295" s="158">
        <v>15.884589999999999</v>
      </c>
      <c r="K4295" s="157" t="s">
        <v>411</v>
      </c>
    </row>
    <row r="4296" spans="1:11" s="58" customFormat="1" ht="14.85" customHeight="1" x14ac:dyDescent="0.15">
      <c r="A4296" s="154">
        <v>157307</v>
      </c>
      <c r="B4296" s="155">
        <v>57307</v>
      </c>
      <c r="C4296" s="154">
        <v>160</v>
      </c>
      <c r="D4296" s="156" t="s">
        <v>388</v>
      </c>
      <c r="E4296" s="157" t="s">
        <v>419</v>
      </c>
      <c r="F4296" s="157" t="s">
        <v>414</v>
      </c>
      <c r="G4296" s="158">
        <v>-1.01416</v>
      </c>
      <c r="H4296" s="159">
        <v>0</v>
      </c>
      <c r="I4296" s="159">
        <v>1</v>
      </c>
      <c r="J4296" s="158">
        <v>91.963489999999993</v>
      </c>
      <c r="K4296" s="157" t="s">
        <v>408</v>
      </c>
    </row>
    <row r="4297" spans="1:11" s="58" customFormat="1" ht="14.85" customHeight="1" x14ac:dyDescent="0.15">
      <c r="A4297" s="154">
        <v>157347</v>
      </c>
      <c r="B4297" s="155">
        <v>57347</v>
      </c>
      <c r="C4297" s="154">
        <v>160</v>
      </c>
      <c r="D4297" s="156" t="s">
        <v>388</v>
      </c>
      <c r="E4297" s="157" t="s">
        <v>412</v>
      </c>
      <c r="F4297" s="157" t="s">
        <v>407</v>
      </c>
      <c r="G4297" s="158">
        <v>-27.596209999999999</v>
      </c>
      <c r="H4297" s="159">
        <v>-2</v>
      </c>
      <c r="I4297" s="159">
        <v>0</v>
      </c>
      <c r="J4297" s="158">
        <v>5.8</v>
      </c>
      <c r="K4297" s="157" t="s">
        <v>411</v>
      </c>
    </row>
    <row r="4298" spans="1:11" s="58" customFormat="1" ht="14.85" customHeight="1" x14ac:dyDescent="0.15">
      <c r="A4298" s="154">
        <v>157347</v>
      </c>
      <c r="B4298" s="155">
        <v>57347</v>
      </c>
      <c r="C4298" s="154">
        <v>160</v>
      </c>
      <c r="D4298" s="156" t="s">
        <v>388</v>
      </c>
      <c r="E4298" s="157" t="s">
        <v>412</v>
      </c>
      <c r="F4298" s="157" t="s">
        <v>407</v>
      </c>
      <c r="G4298" s="158">
        <v>20.684000000000001</v>
      </c>
      <c r="H4298" s="159">
        <v>1</v>
      </c>
      <c r="I4298" s="159">
        <v>9</v>
      </c>
      <c r="J4298" s="158">
        <v>69.368960000000001</v>
      </c>
      <c r="K4298" s="157" t="s">
        <v>408</v>
      </c>
    </row>
    <row r="4299" spans="1:11" s="58" customFormat="1" ht="14.85" customHeight="1" x14ac:dyDescent="0.15">
      <c r="A4299" s="154">
        <v>157347</v>
      </c>
      <c r="B4299" s="155">
        <v>57347</v>
      </c>
      <c r="C4299" s="154">
        <v>160</v>
      </c>
      <c r="D4299" s="156" t="s">
        <v>388</v>
      </c>
      <c r="E4299" s="157" t="s">
        <v>412</v>
      </c>
      <c r="F4299" s="157" t="s">
        <v>413</v>
      </c>
      <c r="G4299" s="158">
        <v>9.5113000000000003</v>
      </c>
      <c r="H4299" s="159">
        <v>1</v>
      </c>
      <c r="I4299" s="159">
        <v>1</v>
      </c>
      <c r="J4299" s="158">
        <v>37.318719999999999</v>
      </c>
      <c r="K4299" s="157" t="s">
        <v>408</v>
      </c>
    </row>
    <row r="4300" spans="1:11" s="58" customFormat="1" ht="14.85" customHeight="1" x14ac:dyDescent="0.15">
      <c r="A4300" s="154">
        <v>157347</v>
      </c>
      <c r="B4300" s="155">
        <v>57347</v>
      </c>
      <c r="C4300" s="154">
        <v>160</v>
      </c>
      <c r="D4300" s="156" t="s">
        <v>388</v>
      </c>
      <c r="E4300" s="157" t="s">
        <v>412</v>
      </c>
      <c r="F4300" s="157" t="s">
        <v>414</v>
      </c>
      <c r="G4300" s="158">
        <v>21.636890000000001</v>
      </c>
      <c r="H4300" s="159">
        <v>-4</v>
      </c>
      <c r="I4300" s="159">
        <v>2</v>
      </c>
      <c r="J4300" s="158">
        <v>44.417360000000002</v>
      </c>
      <c r="K4300" s="157" t="s">
        <v>411</v>
      </c>
    </row>
    <row r="4301" spans="1:11" s="58" customFormat="1" ht="14.85" customHeight="1" x14ac:dyDescent="0.15">
      <c r="A4301" s="154">
        <v>157347</v>
      </c>
      <c r="B4301" s="155">
        <v>57347</v>
      </c>
      <c r="C4301" s="154">
        <v>160</v>
      </c>
      <c r="D4301" s="156" t="s">
        <v>388</v>
      </c>
      <c r="E4301" s="157" t="s">
        <v>412</v>
      </c>
      <c r="F4301" s="157" t="s">
        <v>414</v>
      </c>
      <c r="G4301" s="158">
        <v>-7.6268399999999996</v>
      </c>
      <c r="H4301" s="159">
        <v>-3</v>
      </c>
      <c r="I4301" s="159">
        <v>0</v>
      </c>
      <c r="J4301" s="158">
        <v>70.323549999999997</v>
      </c>
      <c r="K4301" s="157" t="s">
        <v>408</v>
      </c>
    </row>
    <row r="4302" spans="1:11" s="58" customFormat="1" ht="14.85" customHeight="1" x14ac:dyDescent="0.15">
      <c r="A4302" s="154">
        <v>157347</v>
      </c>
      <c r="B4302" s="155">
        <v>57347</v>
      </c>
      <c r="C4302" s="154">
        <v>160</v>
      </c>
      <c r="D4302" s="156" t="s">
        <v>388</v>
      </c>
      <c r="E4302" s="157" t="s">
        <v>412</v>
      </c>
      <c r="F4302" s="157" t="s">
        <v>415</v>
      </c>
      <c r="G4302" s="158">
        <v>-0.02</v>
      </c>
      <c r="H4302" s="159">
        <v>0</v>
      </c>
      <c r="I4302" s="159">
        <v>0</v>
      </c>
      <c r="J4302" s="158">
        <v>0</v>
      </c>
      <c r="K4302" s="157" t="s">
        <v>411</v>
      </c>
    </row>
    <row r="4303" spans="1:11" s="58" customFormat="1" ht="14.85" customHeight="1" x14ac:dyDescent="0.15">
      <c r="A4303" s="154">
        <v>157347</v>
      </c>
      <c r="B4303" s="155">
        <v>57347</v>
      </c>
      <c r="C4303" s="154">
        <v>160</v>
      </c>
      <c r="D4303" s="156" t="s">
        <v>388</v>
      </c>
      <c r="E4303" s="157" t="s">
        <v>412</v>
      </c>
      <c r="F4303" s="157" t="s">
        <v>415</v>
      </c>
      <c r="G4303" s="158">
        <v>36.520000000000003</v>
      </c>
      <c r="H4303" s="159">
        <v>0</v>
      </c>
      <c r="I4303" s="159">
        <v>0</v>
      </c>
      <c r="J4303" s="158">
        <v>36.520000000000003</v>
      </c>
      <c r="K4303" s="157" t="s">
        <v>408</v>
      </c>
    </row>
    <row r="4304" spans="1:11" s="58" customFormat="1" ht="14.85" customHeight="1" x14ac:dyDescent="0.15">
      <c r="A4304" s="154">
        <v>157347</v>
      </c>
      <c r="B4304" s="155">
        <v>57347</v>
      </c>
      <c r="C4304" s="154">
        <v>160</v>
      </c>
      <c r="D4304" s="156" t="s">
        <v>388</v>
      </c>
      <c r="E4304" s="157" t="s">
        <v>412</v>
      </c>
      <c r="F4304" s="157" t="s">
        <v>416</v>
      </c>
      <c r="G4304" s="158">
        <v>5.5277900000000004</v>
      </c>
      <c r="H4304" s="159">
        <v>-2</v>
      </c>
      <c r="I4304" s="159">
        <v>0</v>
      </c>
      <c r="J4304" s="158">
        <v>15.21729</v>
      </c>
      <c r="K4304" s="157" t="s">
        <v>411</v>
      </c>
    </row>
    <row r="4305" spans="1:11" s="58" customFormat="1" ht="14.85" customHeight="1" x14ac:dyDescent="0.15">
      <c r="A4305" s="154">
        <v>157347</v>
      </c>
      <c r="B4305" s="155">
        <v>57347</v>
      </c>
      <c r="C4305" s="154">
        <v>160</v>
      </c>
      <c r="D4305" s="156" t="s">
        <v>388</v>
      </c>
      <c r="E4305" s="157" t="s">
        <v>412</v>
      </c>
      <c r="F4305" s="157" t="s">
        <v>416</v>
      </c>
      <c r="G4305" s="158">
        <v>2.19</v>
      </c>
      <c r="H4305" s="159">
        <v>0</v>
      </c>
      <c r="I4305" s="159">
        <v>0</v>
      </c>
      <c r="J4305" s="158">
        <v>2.19</v>
      </c>
      <c r="K4305" s="157" t="s">
        <v>408</v>
      </c>
    </row>
    <row r="4306" spans="1:11" s="58" customFormat="1" ht="14.85" customHeight="1" x14ac:dyDescent="0.15">
      <c r="A4306" s="154">
        <v>157347</v>
      </c>
      <c r="B4306" s="155">
        <v>57347</v>
      </c>
      <c r="C4306" s="154">
        <v>160</v>
      </c>
      <c r="D4306" s="156" t="s">
        <v>388</v>
      </c>
      <c r="E4306" s="157" t="s">
        <v>417</v>
      </c>
      <c r="F4306" s="157" t="s">
        <v>418</v>
      </c>
      <c r="G4306" s="158">
        <v>17.98</v>
      </c>
      <c r="H4306" s="159">
        <v>1</v>
      </c>
      <c r="I4306" s="159">
        <v>1</v>
      </c>
      <c r="J4306" s="158">
        <v>17.98</v>
      </c>
      <c r="K4306" s="157" t="s">
        <v>411</v>
      </c>
    </row>
    <row r="4307" spans="1:11" s="58" customFormat="1" ht="14.85" customHeight="1" x14ac:dyDescent="0.15">
      <c r="A4307" s="154">
        <v>157347</v>
      </c>
      <c r="B4307" s="155">
        <v>57347</v>
      </c>
      <c r="C4307" s="154">
        <v>160</v>
      </c>
      <c r="D4307" s="156" t="s">
        <v>388</v>
      </c>
      <c r="E4307" s="157" t="s">
        <v>417</v>
      </c>
      <c r="F4307" s="157" t="s">
        <v>418</v>
      </c>
      <c r="G4307" s="158">
        <v>0.40325</v>
      </c>
      <c r="H4307" s="159">
        <v>-1</v>
      </c>
      <c r="I4307" s="159">
        <v>0</v>
      </c>
      <c r="J4307" s="158">
        <v>1.706</v>
      </c>
      <c r="K4307" s="157" t="s">
        <v>408</v>
      </c>
    </row>
    <row r="4308" spans="1:11" s="58" customFormat="1" ht="14.85" customHeight="1" x14ac:dyDescent="0.15">
      <c r="A4308" s="154">
        <v>157347</v>
      </c>
      <c r="B4308" s="155">
        <v>57347</v>
      </c>
      <c r="C4308" s="154">
        <v>160</v>
      </c>
      <c r="D4308" s="156" t="s">
        <v>388</v>
      </c>
      <c r="E4308" s="157" t="s">
        <v>417</v>
      </c>
      <c r="F4308" s="157" t="s">
        <v>407</v>
      </c>
      <c r="G4308" s="158">
        <v>3.1128300000000002</v>
      </c>
      <c r="H4308" s="159">
        <v>2</v>
      </c>
      <c r="I4308" s="159">
        <v>2</v>
      </c>
      <c r="J4308" s="158">
        <v>3.26586</v>
      </c>
      <c r="K4308" s="157" t="s">
        <v>411</v>
      </c>
    </row>
    <row r="4309" spans="1:11" s="58" customFormat="1" ht="14.85" customHeight="1" x14ac:dyDescent="0.15">
      <c r="A4309" s="154">
        <v>157347</v>
      </c>
      <c r="B4309" s="155">
        <v>57347</v>
      </c>
      <c r="C4309" s="154">
        <v>160</v>
      </c>
      <c r="D4309" s="156" t="s">
        <v>388</v>
      </c>
      <c r="E4309" s="157" t="s">
        <v>417</v>
      </c>
      <c r="F4309" s="157" t="s">
        <v>407</v>
      </c>
      <c r="G4309" s="158">
        <v>-31.33764</v>
      </c>
      <c r="H4309" s="159">
        <v>0</v>
      </c>
      <c r="I4309" s="159">
        <v>0</v>
      </c>
      <c r="J4309" s="158">
        <v>3.6942699999999999</v>
      </c>
      <c r="K4309" s="157" t="s">
        <v>408</v>
      </c>
    </row>
    <row r="4310" spans="1:11" s="58" customFormat="1" ht="14.85" customHeight="1" x14ac:dyDescent="0.15">
      <c r="A4310" s="154">
        <v>157347</v>
      </c>
      <c r="B4310" s="155">
        <v>57347</v>
      </c>
      <c r="C4310" s="154">
        <v>160</v>
      </c>
      <c r="D4310" s="156" t="s">
        <v>388</v>
      </c>
      <c r="E4310" s="157" t="s">
        <v>419</v>
      </c>
      <c r="F4310" s="157" t="s">
        <v>414</v>
      </c>
      <c r="G4310" s="158">
        <v>-7.7122400000000004</v>
      </c>
      <c r="H4310" s="159">
        <v>-1</v>
      </c>
      <c r="I4310" s="159">
        <v>0</v>
      </c>
      <c r="J4310" s="158">
        <v>151.91886</v>
      </c>
      <c r="K4310" s="157" t="s">
        <v>411</v>
      </c>
    </row>
    <row r="4311" spans="1:11" s="58" customFormat="1" ht="14.85" customHeight="1" x14ac:dyDescent="0.15">
      <c r="A4311" s="154">
        <v>157347</v>
      </c>
      <c r="B4311" s="155">
        <v>57347</v>
      </c>
      <c r="C4311" s="154">
        <v>160</v>
      </c>
      <c r="D4311" s="156" t="s">
        <v>388</v>
      </c>
      <c r="E4311" s="157" t="s">
        <v>419</v>
      </c>
      <c r="F4311" s="157" t="s">
        <v>414</v>
      </c>
      <c r="G4311" s="158">
        <v>-12.24877</v>
      </c>
      <c r="H4311" s="159">
        <v>0</v>
      </c>
      <c r="I4311" s="159">
        <v>0</v>
      </c>
      <c r="J4311" s="158">
        <v>98.801450000000003</v>
      </c>
      <c r="K4311" s="157" t="s">
        <v>408</v>
      </c>
    </row>
    <row r="4312" spans="1:11" s="58" customFormat="1" ht="14.85" customHeight="1" x14ac:dyDescent="0.15">
      <c r="A4312" s="154">
        <v>157352</v>
      </c>
      <c r="B4312" s="155">
        <v>57352</v>
      </c>
      <c r="C4312" s="154">
        <v>160</v>
      </c>
      <c r="D4312" s="156" t="s">
        <v>388</v>
      </c>
      <c r="E4312" s="157" t="s">
        <v>412</v>
      </c>
      <c r="F4312" s="157" t="s">
        <v>407</v>
      </c>
      <c r="G4312" s="158">
        <v>-52.211469999999998</v>
      </c>
      <c r="H4312" s="159">
        <v>-5</v>
      </c>
      <c r="I4312" s="159">
        <v>0</v>
      </c>
      <c r="J4312" s="158">
        <v>0.17476</v>
      </c>
      <c r="K4312" s="157" t="s">
        <v>411</v>
      </c>
    </row>
    <row r="4313" spans="1:11" s="58" customFormat="1" ht="14.85" customHeight="1" x14ac:dyDescent="0.15">
      <c r="A4313" s="154">
        <v>157352</v>
      </c>
      <c r="B4313" s="155">
        <v>57352</v>
      </c>
      <c r="C4313" s="154">
        <v>160</v>
      </c>
      <c r="D4313" s="156" t="s">
        <v>388</v>
      </c>
      <c r="E4313" s="157" t="s">
        <v>412</v>
      </c>
      <c r="F4313" s="157" t="s">
        <v>407</v>
      </c>
      <c r="G4313" s="158">
        <v>2.47864</v>
      </c>
      <c r="H4313" s="159">
        <v>-4</v>
      </c>
      <c r="I4313" s="159">
        <v>0</v>
      </c>
      <c r="J4313" s="158">
        <v>28.38466</v>
      </c>
      <c r="K4313" s="157" t="s">
        <v>408</v>
      </c>
    </row>
    <row r="4314" spans="1:11" s="58" customFormat="1" ht="14.85" customHeight="1" x14ac:dyDescent="0.15">
      <c r="A4314" s="154">
        <v>157352</v>
      </c>
      <c r="B4314" s="155">
        <v>57352</v>
      </c>
      <c r="C4314" s="154">
        <v>160</v>
      </c>
      <c r="D4314" s="156" t="s">
        <v>388</v>
      </c>
      <c r="E4314" s="157" t="s">
        <v>412</v>
      </c>
      <c r="F4314" s="157" t="s">
        <v>413</v>
      </c>
      <c r="G4314" s="158">
        <v>14.029669999999999</v>
      </c>
      <c r="H4314" s="159">
        <v>1</v>
      </c>
      <c r="I4314" s="159">
        <v>1</v>
      </c>
      <c r="J4314" s="158">
        <v>14.029669999999999</v>
      </c>
      <c r="K4314" s="157" t="s">
        <v>408</v>
      </c>
    </row>
    <row r="4315" spans="1:11" s="58" customFormat="1" ht="14.85" customHeight="1" x14ac:dyDescent="0.15">
      <c r="A4315" s="154">
        <v>157352</v>
      </c>
      <c r="B4315" s="155">
        <v>57352</v>
      </c>
      <c r="C4315" s="154">
        <v>160</v>
      </c>
      <c r="D4315" s="156" t="s">
        <v>388</v>
      </c>
      <c r="E4315" s="157" t="s">
        <v>412</v>
      </c>
      <c r="F4315" s="157" t="s">
        <v>414</v>
      </c>
      <c r="G4315" s="158">
        <v>-15.81227</v>
      </c>
      <c r="H4315" s="159">
        <v>-3</v>
      </c>
      <c r="I4315" s="159">
        <v>1</v>
      </c>
      <c r="J4315" s="158">
        <v>38.487560000000002</v>
      </c>
      <c r="K4315" s="157" t="s">
        <v>411</v>
      </c>
    </row>
    <row r="4316" spans="1:11" s="58" customFormat="1" ht="14.85" customHeight="1" x14ac:dyDescent="0.15">
      <c r="A4316" s="154">
        <v>157352</v>
      </c>
      <c r="B4316" s="155">
        <v>57352</v>
      </c>
      <c r="C4316" s="154">
        <v>160</v>
      </c>
      <c r="D4316" s="156" t="s">
        <v>388</v>
      </c>
      <c r="E4316" s="157" t="s">
        <v>412</v>
      </c>
      <c r="F4316" s="157" t="s">
        <v>414</v>
      </c>
      <c r="G4316" s="158">
        <v>6.9136600000000001</v>
      </c>
      <c r="H4316" s="159">
        <v>-4</v>
      </c>
      <c r="I4316" s="159">
        <v>3</v>
      </c>
      <c r="J4316" s="158">
        <v>55.013489999999997</v>
      </c>
      <c r="K4316" s="157" t="s">
        <v>408</v>
      </c>
    </row>
    <row r="4317" spans="1:11" s="58" customFormat="1" ht="14.85" customHeight="1" x14ac:dyDescent="0.15">
      <c r="A4317" s="154">
        <v>157352</v>
      </c>
      <c r="B4317" s="155">
        <v>57352</v>
      </c>
      <c r="C4317" s="154">
        <v>160</v>
      </c>
      <c r="D4317" s="156" t="s">
        <v>388</v>
      </c>
      <c r="E4317" s="157" t="s">
        <v>412</v>
      </c>
      <c r="F4317" s="157" t="s">
        <v>415</v>
      </c>
      <c r="G4317" s="158">
        <v>-1.64</v>
      </c>
      <c r="H4317" s="159">
        <v>0</v>
      </c>
      <c r="I4317" s="159">
        <v>0</v>
      </c>
      <c r="J4317" s="158">
        <v>53.88</v>
      </c>
      <c r="K4317" s="157" t="s">
        <v>411</v>
      </c>
    </row>
    <row r="4318" spans="1:11" s="58" customFormat="1" ht="14.85" customHeight="1" x14ac:dyDescent="0.15">
      <c r="A4318" s="154">
        <v>157352</v>
      </c>
      <c r="B4318" s="155">
        <v>57352</v>
      </c>
      <c r="C4318" s="154">
        <v>160</v>
      </c>
      <c r="D4318" s="156" t="s">
        <v>388</v>
      </c>
      <c r="E4318" s="157" t="s">
        <v>412</v>
      </c>
      <c r="F4318" s="157" t="s">
        <v>415</v>
      </c>
      <c r="G4318" s="158">
        <v>-18.62</v>
      </c>
      <c r="H4318" s="159">
        <v>0</v>
      </c>
      <c r="I4318" s="159">
        <v>0</v>
      </c>
      <c r="J4318" s="158">
        <v>0.28000000000000003</v>
      </c>
      <c r="K4318" s="157" t="s">
        <v>408</v>
      </c>
    </row>
    <row r="4319" spans="1:11" s="58" customFormat="1" ht="14.85" customHeight="1" x14ac:dyDescent="0.15">
      <c r="A4319" s="154">
        <v>157352</v>
      </c>
      <c r="B4319" s="155">
        <v>57352</v>
      </c>
      <c r="C4319" s="154">
        <v>160</v>
      </c>
      <c r="D4319" s="156" t="s">
        <v>388</v>
      </c>
      <c r="E4319" s="157" t="s">
        <v>412</v>
      </c>
      <c r="F4319" s="157" t="s">
        <v>416</v>
      </c>
      <c r="G4319" s="158">
        <v>0.95499999999999996</v>
      </c>
      <c r="H4319" s="159">
        <v>0</v>
      </c>
      <c r="I4319" s="159">
        <v>0</v>
      </c>
      <c r="J4319" s="158">
        <v>0.95499999999999996</v>
      </c>
      <c r="K4319" s="157" t="s">
        <v>411</v>
      </c>
    </row>
    <row r="4320" spans="1:11" s="58" customFormat="1" ht="14.85" customHeight="1" x14ac:dyDescent="0.15">
      <c r="A4320" s="154">
        <v>157352</v>
      </c>
      <c r="B4320" s="155">
        <v>57352</v>
      </c>
      <c r="C4320" s="154">
        <v>160</v>
      </c>
      <c r="D4320" s="156" t="s">
        <v>388</v>
      </c>
      <c r="E4320" s="157" t="s">
        <v>412</v>
      </c>
      <c r="F4320" s="157" t="s">
        <v>416</v>
      </c>
      <c r="G4320" s="158">
        <v>-94.543149999999997</v>
      </c>
      <c r="H4320" s="159">
        <v>-2</v>
      </c>
      <c r="I4320" s="159">
        <v>0</v>
      </c>
      <c r="J4320" s="158">
        <v>2.4534500000000001</v>
      </c>
      <c r="K4320" s="157" t="s">
        <v>408</v>
      </c>
    </row>
    <row r="4321" spans="1:11" s="58" customFormat="1" ht="14.85" customHeight="1" x14ac:dyDescent="0.15">
      <c r="A4321" s="154">
        <v>157352</v>
      </c>
      <c r="B4321" s="155">
        <v>57352</v>
      </c>
      <c r="C4321" s="154">
        <v>160</v>
      </c>
      <c r="D4321" s="156" t="s">
        <v>388</v>
      </c>
      <c r="E4321" s="157" t="s">
        <v>417</v>
      </c>
      <c r="F4321" s="157" t="s">
        <v>418</v>
      </c>
      <c r="G4321" s="158">
        <v>63.36</v>
      </c>
      <c r="H4321" s="159">
        <v>0</v>
      </c>
      <c r="I4321" s="159">
        <v>0</v>
      </c>
      <c r="J4321" s="158">
        <v>63.36</v>
      </c>
      <c r="K4321" s="157" t="s">
        <v>411</v>
      </c>
    </row>
    <row r="4322" spans="1:11" s="58" customFormat="1" ht="14.85" customHeight="1" x14ac:dyDescent="0.15">
      <c r="A4322" s="154">
        <v>157352</v>
      </c>
      <c r="B4322" s="155">
        <v>57352</v>
      </c>
      <c r="C4322" s="154">
        <v>160</v>
      </c>
      <c r="D4322" s="156" t="s">
        <v>388</v>
      </c>
      <c r="E4322" s="157" t="s">
        <v>417</v>
      </c>
      <c r="F4322" s="157" t="s">
        <v>418</v>
      </c>
      <c r="G4322" s="158">
        <v>18.476700000000001</v>
      </c>
      <c r="H4322" s="159">
        <v>1</v>
      </c>
      <c r="I4322" s="159">
        <v>1</v>
      </c>
      <c r="J4322" s="158">
        <v>18.476700000000001</v>
      </c>
      <c r="K4322" s="157" t="s">
        <v>408</v>
      </c>
    </row>
    <row r="4323" spans="1:11" s="58" customFormat="1" ht="14.85" customHeight="1" x14ac:dyDescent="0.15">
      <c r="A4323" s="154">
        <v>157352</v>
      </c>
      <c r="B4323" s="155">
        <v>57352</v>
      </c>
      <c r="C4323" s="154">
        <v>160</v>
      </c>
      <c r="D4323" s="156" t="s">
        <v>388</v>
      </c>
      <c r="E4323" s="157" t="s">
        <v>417</v>
      </c>
      <c r="F4323" s="157" t="s">
        <v>407</v>
      </c>
      <c r="G4323" s="158">
        <v>5.2361000000000004</v>
      </c>
      <c r="H4323" s="159">
        <v>0</v>
      </c>
      <c r="I4323" s="159">
        <v>0</v>
      </c>
      <c r="J4323" s="158">
        <v>7.8216000000000001</v>
      </c>
      <c r="K4323" s="157" t="s">
        <v>411</v>
      </c>
    </row>
    <row r="4324" spans="1:11" s="58" customFormat="1" ht="14.85" customHeight="1" x14ac:dyDescent="0.15">
      <c r="A4324" s="154">
        <v>157352</v>
      </c>
      <c r="B4324" s="155">
        <v>57352</v>
      </c>
      <c r="C4324" s="154">
        <v>160</v>
      </c>
      <c r="D4324" s="156" t="s">
        <v>388</v>
      </c>
      <c r="E4324" s="157" t="s">
        <v>417</v>
      </c>
      <c r="F4324" s="157" t="s">
        <v>407</v>
      </c>
      <c r="G4324" s="158">
        <v>1.12799</v>
      </c>
      <c r="H4324" s="159">
        <v>0</v>
      </c>
      <c r="I4324" s="159">
        <v>0</v>
      </c>
      <c r="J4324" s="158">
        <v>1.4810099999999999</v>
      </c>
      <c r="K4324" s="157" t="s">
        <v>408</v>
      </c>
    </row>
    <row r="4325" spans="1:11" s="58" customFormat="1" ht="14.85" customHeight="1" x14ac:dyDescent="0.15">
      <c r="A4325" s="154">
        <v>157352</v>
      </c>
      <c r="B4325" s="155">
        <v>57352</v>
      </c>
      <c r="C4325" s="154">
        <v>160</v>
      </c>
      <c r="D4325" s="156" t="s">
        <v>388</v>
      </c>
      <c r="E4325" s="157" t="s">
        <v>419</v>
      </c>
      <c r="F4325" s="157" t="s">
        <v>414</v>
      </c>
      <c r="G4325" s="158">
        <v>-9.5253099999999993</v>
      </c>
      <c r="H4325" s="159">
        <v>1</v>
      </c>
      <c r="I4325" s="159">
        <v>1</v>
      </c>
      <c r="J4325" s="158">
        <v>60.0246</v>
      </c>
      <c r="K4325" s="157" t="s">
        <v>411</v>
      </c>
    </row>
    <row r="4326" spans="1:11" s="58" customFormat="1" ht="14.85" customHeight="1" x14ac:dyDescent="0.15">
      <c r="A4326" s="154">
        <v>157352</v>
      </c>
      <c r="B4326" s="155">
        <v>57352</v>
      </c>
      <c r="C4326" s="154">
        <v>160</v>
      </c>
      <c r="D4326" s="156" t="s">
        <v>388</v>
      </c>
      <c r="E4326" s="157" t="s">
        <v>419</v>
      </c>
      <c r="F4326" s="157" t="s">
        <v>414</v>
      </c>
      <c r="G4326" s="158">
        <v>-2.2258499999999999</v>
      </c>
      <c r="H4326" s="159">
        <v>0</v>
      </c>
      <c r="I4326" s="159">
        <v>1</v>
      </c>
      <c r="J4326" s="158">
        <v>93.411670000000001</v>
      </c>
      <c r="K4326" s="157" t="s">
        <v>408</v>
      </c>
    </row>
    <row r="4327" spans="1:11" s="58" customFormat="1" ht="14.85" customHeight="1" x14ac:dyDescent="0.15">
      <c r="A4327" s="154">
        <v>157353</v>
      </c>
      <c r="B4327" s="155">
        <v>57353</v>
      </c>
      <c r="C4327" s="154">
        <v>160</v>
      </c>
      <c r="D4327" s="156" t="s">
        <v>388</v>
      </c>
      <c r="E4327" s="157" t="s">
        <v>412</v>
      </c>
      <c r="F4327" s="157" t="s">
        <v>407</v>
      </c>
      <c r="G4327" s="158">
        <v>-28.928740000000001</v>
      </c>
      <c r="H4327" s="159">
        <v>-1</v>
      </c>
      <c r="I4327" s="159">
        <v>0</v>
      </c>
      <c r="J4327" s="158">
        <v>1.3999999999999999E-4</v>
      </c>
      <c r="K4327" s="157" t="s">
        <v>411</v>
      </c>
    </row>
    <row r="4328" spans="1:11" s="58" customFormat="1" ht="14.85" customHeight="1" x14ac:dyDescent="0.15">
      <c r="A4328" s="154">
        <v>157353</v>
      </c>
      <c r="B4328" s="155">
        <v>57353</v>
      </c>
      <c r="C4328" s="154">
        <v>160</v>
      </c>
      <c r="D4328" s="156" t="s">
        <v>388</v>
      </c>
      <c r="E4328" s="157" t="s">
        <v>412</v>
      </c>
      <c r="F4328" s="157" t="s">
        <v>407</v>
      </c>
      <c r="G4328" s="158">
        <v>-1.1169999999999999E-2</v>
      </c>
      <c r="H4328" s="159">
        <v>-2</v>
      </c>
      <c r="I4328" s="159">
        <v>0</v>
      </c>
      <c r="J4328" s="158">
        <v>0</v>
      </c>
      <c r="K4328" s="157" t="s">
        <v>408</v>
      </c>
    </row>
    <row r="4329" spans="1:11" s="58" customFormat="1" ht="14.85" customHeight="1" x14ac:dyDescent="0.15">
      <c r="A4329" s="154">
        <v>157353</v>
      </c>
      <c r="B4329" s="155">
        <v>57353</v>
      </c>
      <c r="C4329" s="154">
        <v>160</v>
      </c>
      <c r="D4329" s="156" t="s">
        <v>388</v>
      </c>
      <c r="E4329" s="157" t="s">
        <v>412</v>
      </c>
      <c r="F4329" s="157" t="s">
        <v>413</v>
      </c>
      <c r="G4329" s="158">
        <v>135.97723999999999</v>
      </c>
      <c r="H4329" s="159">
        <v>0</v>
      </c>
      <c r="I4329" s="159">
        <v>0</v>
      </c>
      <c r="J4329" s="158">
        <v>417.92860000000002</v>
      </c>
      <c r="K4329" s="157" t="s">
        <v>408</v>
      </c>
    </row>
    <row r="4330" spans="1:11" s="58" customFormat="1" ht="14.85" customHeight="1" x14ac:dyDescent="0.15">
      <c r="A4330" s="154">
        <v>157353</v>
      </c>
      <c r="B4330" s="155">
        <v>57353</v>
      </c>
      <c r="C4330" s="154">
        <v>160</v>
      </c>
      <c r="D4330" s="156" t="s">
        <v>388</v>
      </c>
      <c r="E4330" s="157" t="s">
        <v>412</v>
      </c>
      <c r="F4330" s="157" t="s">
        <v>414</v>
      </c>
      <c r="G4330" s="158">
        <v>7.07768</v>
      </c>
      <c r="H4330" s="159">
        <v>-2</v>
      </c>
      <c r="I4330" s="159">
        <v>4</v>
      </c>
      <c r="J4330" s="158">
        <v>33.287390000000002</v>
      </c>
      <c r="K4330" s="157" t="s">
        <v>411</v>
      </c>
    </row>
    <row r="4331" spans="1:11" s="58" customFormat="1" ht="14.85" customHeight="1" x14ac:dyDescent="0.15">
      <c r="A4331" s="154">
        <v>157353</v>
      </c>
      <c r="B4331" s="155">
        <v>57353</v>
      </c>
      <c r="C4331" s="154">
        <v>160</v>
      </c>
      <c r="D4331" s="156" t="s">
        <v>388</v>
      </c>
      <c r="E4331" s="157" t="s">
        <v>412</v>
      </c>
      <c r="F4331" s="157" t="s">
        <v>414</v>
      </c>
      <c r="G4331" s="158">
        <v>-47.220489999999998</v>
      </c>
      <c r="H4331" s="159">
        <v>-3</v>
      </c>
      <c r="I4331" s="159">
        <v>0</v>
      </c>
      <c r="J4331" s="158">
        <v>36.457920000000001</v>
      </c>
      <c r="K4331" s="157" t="s">
        <v>408</v>
      </c>
    </row>
    <row r="4332" spans="1:11" s="58" customFormat="1" ht="14.85" customHeight="1" x14ac:dyDescent="0.15">
      <c r="A4332" s="154">
        <v>157353</v>
      </c>
      <c r="B4332" s="155">
        <v>57353</v>
      </c>
      <c r="C4332" s="154">
        <v>160</v>
      </c>
      <c r="D4332" s="156" t="s">
        <v>388</v>
      </c>
      <c r="E4332" s="157" t="s">
        <v>412</v>
      </c>
      <c r="F4332" s="157" t="s">
        <v>415</v>
      </c>
      <c r="G4332" s="158">
        <v>0.46</v>
      </c>
      <c r="H4332" s="159">
        <v>0</v>
      </c>
      <c r="I4332" s="159">
        <v>0</v>
      </c>
      <c r="J4332" s="158">
        <v>0.46</v>
      </c>
      <c r="K4332" s="157" t="s">
        <v>411</v>
      </c>
    </row>
    <row r="4333" spans="1:11" s="58" customFormat="1" ht="14.85" customHeight="1" x14ac:dyDescent="0.15">
      <c r="A4333" s="154">
        <v>157353</v>
      </c>
      <c r="B4333" s="155">
        <v>57353</v>
      </c>
      <c r="C4333" s="154">
        <v>160</v>
      </c>
      <c r="D4333" s="156" t="s">
        <v>388</v>
      </c>
      <c r="E4333" s="157" t="s">
        <v>412</v>
      </c>
      <c r="F4333" s="157" t="s">
        <v>416</v>
      </c>
      <c r="G4333" s="158">
        <v>6.62</v>
      </c>
      <c r="H4333" s="159">
        <v>0</v>
      </c>
      <c r="I4333" s="159">
        <v>0</v>
      </c>
      <c r="J4333" s="158">
        <v>6.62</v>
      </c>
      <c r="K4333" s="157" t="s">
        <v>411</v>
      </c>
    </row>
    <row r="4334" spans="1:11" s="58" customFormat="1" ht="14.85" customHeight="1" x14ac:dyDescent="0.15">
      <c r="A4334" s="154">
        <v>157353</v>
      </c>
      <c r="B4334" s="155">
        <v>57353</v>
      </c>
      <c r="C4334" s="154">
        <v>160</v>
      </c>
      <c r="D4334" s="156" t="s">
        <v>388</v>
      </c>
      <c r="E4334" s="157" t="s">
        <v>412</v>
      </c>
      <c r="F4334" s="157" t="s">
        <v>416</v>
      </c>
      <c r="G4334" s="158">
        <v>-1.93432</v>
      </c>
      <c r="H4334" s="159">
        <v>-1</v>
      </c>
      <c r="I4334" s="159">
        <v>0</v>
      </c>
      <c r="J4334" s="158">
        <v>4.5334700000000003</v>
      </c>
      <c r="K4334" s="157" t="s">
        <v>408</v>
      </c>
    </row>
    <row r="4335" spans="1:11" s="58" customFormat="1" ht="14.85" customHeight="1" x14ac:dyDescent="0.15">
      <c r="A4335" s="154">
        <v>157353</v>
      </c>
      <c r="B4335" s="155">
        <v>57353</v>
      </c>
      <c r="C4335" s="154">
        <v>160</v>
      </c>
      <c r="D4335" s="156" t="s">
        <v>388</v>
      </c>
      <c r="E4335" s="157" t="s">
        <v>417</v>
      </c>
      <c r="F4335" s="157" t="s">
        <v>418</v>
      </c>
      <c r="G4335" s="158">
        <v>5.2747400000000004</v>
      </c>
      <c r="H4335" s="159">
        <v>-1</v>
      </c>
      <c r="I4335" s="159">
        <v>0</v>
      </c>
      <c r="J4335" s="158">
        <v>18.19303</v>
      </c>
      <c r="K4335" s="157" t="s">
        <v>411</v>
      </c>
    </row>
    <row r="4336" spans="1:11" s="58" customFormat="1" ht="14.85" customHeight="1" x14ac:dyDescent="0.15">
      <c r="A4336" s="154">
        <v>157353</v>
      </c>
      <c r="B4336" s="155">
        <v>57353</v>
      </c>
      <c r="C4336" s="154">
        <v>160</v>
      </c>
      <c r="D4336" s="156" t="s">
        <v>388</v>
      </c>
      <c r="E4336" s="157" t="s">
        <v>417</v>
      </c>
      <c r="F4336" s="157" t="s">
        <v>418</v>
      </c>
      <c r="G4336" s="158">
        <v>-8.0352599999999992</v>
      </c>
      <c r="H4336" s="159">
        <v>-1</v>
      </c>
      <c r="I4336" s="159">
        <v>0</v>
      </c>
      <c r="J4336" s="158">
        <v>1.42865</v>
      </c>
      <c r="K4336" s="157" t="s">
        <v>408</v>
      </c>
    </row>
    <row r="4337" spans="1:11" s="58" customFormat="1" ht="14.85" customHeight="1" x14ac:dyDescent="0.15">
      <c r="A4337" s="154">
        <v>157353</v>
      </c>
      <c r="B4337" s="155">
        <v>57353</v>
      </c>
      <c r="C4337" s="154">
        <v>160</v>
      </c>
      <c r="D4337" s="156" t="s">
        <v>388</v>
      </c>
      <c r="E4337" s="157" t="s">
        <v>417</v>
      </c>
      <c r="F4337" s="157" t="s">
        <v>407</v>
      </c>
      <c r="G4337" s="158">
        <v>0.62216000000000005</v>
      </c>
      <c r="H4337" s="159">
        <v>0</v>
      </c>
      <c r="I4337" s="159">
        <v>0</v>
      </c>
      <c r="J4337" s="158">
        <v>2.9188000000000001</v>
      </c>
      <c r="K4337" s="157" t="s">
        <v>411</v>
      </c>
    </row>
    <row r="4338" spans="1:11" s="58" customFormat="1" ht="14.85" customHeight="1" x14ac:dyDescent="0.15">
      <c r="A4338" s="154">
        <v>157353</v>
      </c>
      <c r="B4338" s="155">
        <v>57353</v>
      </c>
      <c r="C4338" s="154">
        <v>160</v>
      </c>
      <c r="D4338" s="156" t="s">
        <v>388</v>
      </c>
      <c r="E4338" s="157" t="s">
        <v>417</v>
      </c>
      <c r="F4338" s="157" t="s">
        <v>407</v>
      </c>
      <c r="G4338" s="158">
        <v>3.0000000000000001E-3</v>
      </c>
      <c r="H4338" s="159">
        <v>0</v>
      </c>
      <c r="I4338" s="159">
        <v>0</v>
      </c>
      <c r="J4338" s="158">
        <v>3.0000000000000001E-3</v>
      </c>
      <c r="K4338" s="157" t="s">
        <v>408</v>
      </c>
    </row>
    <row r="4339" spans="1:11" s="58" customFormat="1" ht="14.85" customHeight="1" x14ac:dyDescent="0.15">
      <c r="A4339" s="154">
        <v>157353</v>
      </c>
      <c r="B4339" s="155">
        <v>57353</v>
      </c>
      <c r="C4339" s="154">
        <v>160</v>
      </c>
      <c r="D4339" s="156" t="s">
        <v>388</v>
      </c>
      <c r="E4339" s="157" t="s">
        <v>419</v>
      </c>
      <c r="F4339" s="157" t="s">
        <v>414</v>
      </c>
      <c r="G4339" s="158">
        <v>-4.5075000000000003</v>
      </c>
      <c r="H4339" s="159">
        <v>0</v>
      </c>
      <c r="I4339" s="159">
        <v>1</v>
      </c>
      <c r="J4339" s="158">
        <v>80.579620000000006</v>
      </c>
      <c r="K4339" s="157" t="s">
        <v>411</v>
      </c>
    </row>
    <row r="4340" spans="1:11" s="58" customFormat="1" ht="14.85" customHeight="1" x14ac:dyDescent="0.15">
      <c r="A4340" s="154">
        <v>157353</v>
      </c>
      <c r="B4340" s="155">
        <v>57353</v>
      </c>
      <c r="C4340" s="154">
        <v>160</v>
      </c>
      <c r="D4340" s="156" t="s">
        <v>388</v>
      </c>
      <c r="E4340" s="157" t="s">
        <v>419</v>
      </c>
      <c r="F4340" s="157" t="s">
        <v>414</v>
      </c>
      <c r="G4340" s="158">
        <v>-57.748899999999999</v>
      </c>
      <c r="H4340" s="159">
        <v>-1</v>
      </c>
      <c r="I4340" s="159">
        <v>0</v>
      </c>
      <c r="J4340" s="158">
        <v>115.69450999999999</v>
      </c>
      <c r="K4340" s="157" t="s">
        <v>408</v>
      </c>
    </row>
    <row r="4341" spans="1:11" s="58" customFormat="1" ht="14.85" customHeight="1" x14ac:dyDescent="0.15">
      <c r="A4341" s="154">
        <v>157432</v>
      </c>
      <c r="B4341" s="155">
        <v>57432</v>
      </c>
      <c r="C4341" s="154">
        <v>160</v>
      </c>
      <c r="D4341" s="156" t="s">
        <v>388</v>
      </c>
      <c r="E4341" s="157" t="s">
        <v>412</v>
      </c>
      <c r="F4341" s="157" t="s">
        <v>407</v>
      </c>
      <c r="G4341" s="158">
        <v>-4.3187300000000004</v>
      </c>
      <c r="H4341" s="159">
        <v>-1</v>
      </c>
      <c r="I4341" s="159">
        <v>0</v>
      </c>
      <c r="J4341" s="158">
        <v>3.30104</v>
      </c>
      <c r="K4341" s="157" t="s">
        <v>411</v>
      </c>
    </row>
    <row r="4342" spans="1:11" s="58" customFormat="1" ht="14.85" customHeight="1" x14ac:dyDescent="0.15">
      <c r="A4342" s="154">
        <v>157432</v>
      </c>
      <c r="B4342" s="155">
        <v>57432</v>
      </c>
      <c r="C4342" s="154">
        <v>160</v>
      </c>
      <c r="D4342" s="156" t="s">
        <v>388</v>
      </c>
      <c r="E4342" s="157" t="s">
        <v>412</v>
      </c>
      <c r="F4342" s="157" t="s">
        <v>407</v>
      </c>
      <c r="G4342" s="158">
        <v>-21.452829999999999</v>
      </c>
      <c r="H4342" s="159">
        <v>-3</v>
      </c>
      <c r="I4342" s="159">
        <v>0</v>
      </c>
      <c r="J4342" s="158">
        <v>6.0999999999999997E-4</v>
      </c>
      <c r="K4342" s="157" t="s">
        <v>408</v>
      </c>
    </row>
    <row r="4343" spans="1:11" s="58" customFormat="1" ht="14.85" customHeight="1" x14ac:dyDescent="0.15">
      <c r="A4343" s="154">
        <v>157432</v>
      </c>
      <c r="B4343" s="155">
        <v>57432</v>
      </c>
      <c r="C4343" s="154">
        <v>160</v>
      </c>
      <c r="D4343" s="156" t="s">
        <v>388</v>
      </c>
      <c r="E4343" s="157" t="s">
        <v>412</v>
      </c>
      <c r="F4343" s="157" t="s">
        <v>413</v>
      </c>
      <c r="G4343" s="158">
        <v>3.9481000000000002</v>
      </c>
      <c r="H4343" s="159">
        <v>3</v>
      </c>
      <c r="I4343" s="159">
        <v>3</v>
      </c>
      <c r="J4343" s="158">
        <v>9.8130600000000001</v>
      </c>
      <c r="K4343" s="157" t="s">
        <v>408</v>
      </c>
    </row>
    <row r="4344" spans="1:11" s="58" customFormat="1" ht="14.85" customHeight="1" x14ac:dyDescent="0.15">
      <c r="A4344" s="154">
        <v>157432</v>
      </c>
      <c r="B4344" s="155">
        <v>57432</v>
      </c>
      <c r="C4344" s="154">
        <v>160</v>
      </c>
      <c r="D4344" s="156" t="s">
        <v>388</v>
      </c>
      <c r="E4344" s="157" t="s">
        <v>412</v>
      </c>
      <c r="F4344" s="157" t="s">
        <v>414</v>
      </c>
      <c r="G4344" s="158">
        <v>-5.8518400000000002</v>
      </c>
      <c r="H4344" s="159">
        <v>1</v>
      </c>
      <c r="I4344" s="159">
        <v>3</v>
      </c>
      <c r="J4344" s="158">
        <v>11.342280000000001</v>
      </c>
      <c r="K4344" s="157" t="s">
        <v>411</v>
      </c>
    </row>
    <row r="4345" spans="1:11" s="58" customFormat="1" ht="14.85" customHeight="1" x14ac:dyDescent="0.15">
      <c r="A4345" s="154">
        <v>157432</v>
      </c>
      <c r="B4345" s="155">
        <v>57432</v>
      </c>
      <c r="C4345" s="154">
        <v>160</v>
      </c>
      <c r="D4345" s="156" t="s">
        <v>388</v>
      </c>
      <c r="E4345" s="157" t="s">
        <v>412</v>
      </c>
      <c r="F4345" s="157" t="s">
        <v>414</v>
      </c>
      <c r="G4345" s="158">
        <v>64.873859999999993</v>
      </c>
      <c r="H4345" s="159">
        <v>1</v>
      </c>
      <c r="I4345" s="159">
        <v>1</v>
      </c>
      <c r="J4345" s="158">
        <v>106.61386</v>
      </c>
      <c r="K4345" s="157" t="s">
        <v>408</v>
      </c>
    </row>
    <row r="4346" spans="1:11" s="58" customFormat="1" ht="14.85" customHeight="1" x14ac:dyDescent="0.15">
      <c r="A4346" s="154">
        <v>157432</v>
      </c>
      <c r="B4346" s="155">
        <v>57432</v>
      </c>
      <c r="C4346" s="154">
        <v>160</v>
      </c>
      <c r="D4346" s="156" t="s">
        <v>388</v>
      </c>
      <c r="E4346" s="157" t="s">
        <v>412</v>
      </c>
      <c r="F4346" s="157" t="s">
        <v>415</v>
      </c>
      <c r="G4346" s="158">
        <v>-1</v>
      </c>
      <c r="H4346" s="159">
        <v>0</v>
      </c>
      <c r="I4346" s="159">
        <v>0</v>
      </c>
      <c r="J4346" s="158">
        <v>0</v>
      </c>
      <c r="K4346" s="157" t="s">
        <v>411</v>
      </c>
    </row>
    <row r="4347" spans="1:11" s="58" customFormat="1" ht="14.85" customHeight="1" x14ac:dyDescent="0.15">
      <c r="A4347" s="154">
        <v>157432</v>
      </c>
      <c r="B4347" s="155">
        <v>57432</v>
      </c>
      <c r="C4347" s="154">
        <v>160</v>
      </c>
      <c r="D4347" s="156" t="s">
        <v>388</v>
      </c>
      <c r="E4347" s="157" t="s">
        <v>412</v>
      </c>
      <c r="F4347" s="157" t="s">
        <v>415</v>
      </c>
      <c r="G4347" s="158">
        <v>-0.64</v>
      </c>
      <c r="H4347" s="159">
        <v>0</v>
      </c>
      <c r="I4347" s="159">
        <v>0</v>
      </c>
      <c r="J4347" s="158">
        <v>0.57999999999999996</v>
      </c>
      <c r="K4347" s="157" t="s">
        <v>408</v>
      </c>
    </row>
    <row r="4348" spans="1:11" s="58" customFormat="1" ht="14.85" customHeight="1" x14ac:dyDescent="0.15">
      <c r="A4348" s="154">
        <v>157432</v>
      </c>
      <c r="B4348" s="155">
        <v>57432</v>
      </c>
      <c r="C4348" s="154">
        <v>160</v>
      </c>
      <c r="D4348" s="156" t="s">
        <v>388</v>
      </c>
      <c r="E4348" s="157" t="s">
        <v>412</v>
      </c>
      <c r="F4348" s="157" t="s">
        <v>416</v>
      </c>
      <c r="G4348" s="158">
        <v>1.43</v>
      </c>
      <c r="H4348" s="159">
        <v>0</v>
      </c>
      <c r="I4348" s="159">
        <v>0</v>
      </c>
      <c r="J4348" s="158">
        <v>1.43</v>
      </c>
      <c r="K4348" s="157" t="s">
        <v>411</v>
      </c>
    </row>
    <row r="4349" spans="1:11" s="58" customFormat="1" ht="14.85" customHeight="1" x14ac:dyDescent="0.15">
      <c r="A4349" s="154">
        <v>157432</v>
      </c>
      <c r="B4349" s="155">
        <v>57432</v>
      </c>
      <c r="C4349" s="154">
        <v>160</v>
      </c>
      <c r="D4349" s="156" t="s">
        <v>388</v>
      </c>
      <c r="E4349" s="157" t="s">
        <v>412</v>
      </c>
      <c r="F4349" s="157" t="s">
        <v>416</v>
      </c>
      <c r="G4349" s="158">
        <v>-26.016279999999998</v>
      </c>
      <c r="H4349" s="159">
        <v>-1</v>
      </c>
      <c r="I4349" s="159">
        <v>0</v>
      </c>
      <c r="J4349" s="158">
        <v>2.4373200000000002</v>
      </c>
      <c r="K4349" s="157" t="s">
        <v>408</v>
      </c>
    </row>
    <row r="4350" spans="1:11" s="58" customFormat="1" ht="14.85" customHeight="1" x14ac:dyDescent="0.15">
      <c r="A4350" s="154">
        <v>157432</v>
      </c>
      <c r="B4350" s="155">
        <v>57432</v>
      </c>
      <c r="C4350" s="154">
        <v>160</v>
      </c>
      <c r="D4350" s="156" t="s">
        <v>388</v>
      </c>
      <c r="E4350" s="157" t="s">
        <v>417</v>
      </c>
      <c r="F4350" s="157" t="s">
        <v>418</v>
      </c>
      <c r="G4350" s="158">
        <v>-20.867909999999998</v>
      </c>
      <c r="H4350" s="159">
        <v>-2</v>
      </c>
      <c r="I4350" s="159">
        <v>0</v>
      </c>
      <c r="J4350" s="158">
        <v>2.2812000000000001</v>
      </c>
      <c r="K4350" s="157" t="s">
        <v>411</v>
      </c>
    </row>
    <row r="4351" spans="1:11" s="58" customFormat="1" ht="14.85" customHeight="1" x14ac:dyDescent="0.15">
      <c r="A4351" s="154">
        <v>157432</v>
      </c>
      <c r="B4351" s="155">
        <v>57432</v>
      </c>
      <c r="C4351" s="154">
        <v>160</v>
      </c>
      <c r="D4351" s="156" t="s">
        <v>388</v>
      </c>
      <c r="E4351" s="157" t="s">
        <v>417</v>
      </c>
      <c r="F4351" s="157" t="s">
        <v>418</v>
      </c>
      <c r="G4351" s="158">
        <v>-15.69204</v>
      </c>
      <c r="H4351" s="159">
        <v>-1</v>
      </c>
      <c r="I4351" s="159">
        <v>0</v>
      </c>
      <c r="J4351" s="158">
        <v>2.0105599999999999</v>
      </c>
      <c r="K4351" s="157" t="s">
        <v>408</v>
      </c>
    </row>
    <row r="4352" spans="1:11" s="58" customFormat="1" ht="14.85" customHeight="1" x14ac:dyDescent="0.15">
      <c r="A4352" s="154">
        <v>157432</v>
      </c>
      <c r="B4352" s="155">
        <v>57432</v>
      </c>
      <c r="C4352" s="154">
        <v>160</v>
      </c>
      <c r="D4352" s="156" t="s">
        <v>388</v>
      </c>
      <c r="E4352" s="157" t="s">
        <v>417</v>
      </c>
      <c r="F4352" s="157" t="s">
        <v>407</v>
      </c>
      <c r="G4352" s="158">
        <v>3.0000000000000001E-3</v>
      </c>
      <c r="H4352" s="159">
        <v>0</v>
      </c>
      <c r="I4352" s="159">
        <v>0</v>
      </c>
      <c r="J4352" s="158">
        <v>3.0000000000000001E-3</v>
      </c>
      <c r="K4352" s="157" t="s">
        <v>411</v>
      </c>
    </row>
    <row r="4353" spans="1:11" s="58" customFormat="1" ht="14.85" customHeight="1" x14ac:dyDescent="0.15">
      <c r="A4353" s="154">
        <v>157432</v>
      </c>
      <c r="B4353" s="155">
        <v>57432</v>
      </c>
      <c r="C4353" s="154">
        <v>160</v>
      </c>
      <c r="D4353" s="156" t="s">
        <v>388</v>
      </c>
      <c r="E4353" s="157" t="s">
        <v>417</v>
      </c>
      <c r="F4353" s="157" t="s">
        <v>407</v>
      </c>
      <c r="G4353" s="158">
        <v>0</v>
      </c>
      <c r="H4353" s="159">
        <v>-1</v>
      </c>
      <c r="I4353" s="159">
        <v>0</v>
      </c>
      <c r="J4353" s="158">
        <v>0</v>
      </c>
      <c r="K4353" s="157" t="s">
        <v>408</v>
      </c>
    </row>
    <row r="4354" spans="1:11" s="58" customFormat="1" ht="14.85" customHeight="1" x14ac:dyDescent="0.15">
      <c r="A4354" s="154">
        <v>157432</v>
      </c>
      <c r="B4354" s="155">
        <v>57432</v>
      </c>
      <c r="C4354" s="154">
        <v>160</v>
      </c>
      <c r="D4354" s="156" t="s">
        <v>388</v>
      </c>
      <c r="E4354" s="157" t="s">
        <v>419</v>
      </c>
      <c r="F4354" s="157" t="s">
        <v>414</v>
      </c>
      <c r="G4354" s="158">
        <v>13.08717</v>
      </c>
      <c r="H4354" s="159">
        <v>-3</v>
      </c>
      <c r="I4354" s="159">
        <v>0</v>
      </c>
      <c r="J4354" s="158">
        <v>171.78077999999999</v>
      </c>
      <c r="K4354" s="157" t="s">
        <v>411</v>
      </c>
    </row>
    <row r="4355" spans="1:11" s="58" customFormat="1" ht="14.85" customHeight="1" x14ac:dyDescent="0.15">
      <c r="A4355" s="154">
        <v>157432</v>
      </c>
      <c r="B4355" s="155">
        <v>57432</v>
      </c>
      <c r="C4355" s="154">
        <v>160</v>
      </c>
      <c r="D4355" s="156" t="s">
        <v>388</v>
      </c>
      <c r="E4355" s="157" t="s">
        <v>419</v>
      </c>
      <c r="F4355" s="157" t="s">
        <v>414</v>
      </c>
      <c r="G4355" s="158">
        <v>11.44028</v>
      </c>
      <c r="H4355" s="159">
        <v>0</v>
      </c>
      <c r="I4355" s="159">
        <v>1</v>
      </c>
      <c r="J4355" s="158">
        <v>146.06557000000001</v>
      </c>
      <c r="K4355" s="157" t="s">
        <v>408</v>
      </c>
    </row>
    <row r="4356" spans="1:11" s="58" customFormat="1" ht="14.85" customHeight="1" x14ac:dyDescent="0.15">
      <c r="A4356" s="154">
        <v>157433</v>
      </c>
      <c r="B4356" s="155">
        <v>57433</v>
      </c>
      <c r="C4356" s="154">
        <v>160</v>
      </c>
      <c r="D4356" s="156" t="s">
        <v>388</v>
      </c>
      <c r="E4356" s="157" t="s">
        <v>412</v>
      </c>
      <c r="F4356" s="157" t="s">
        <v>407</v>
      </c>
      <c r="G4356" s="158">
        <v>-6.2289999999999998E-2</v>
      </c>
      <c r="H4356" s="159">
        <v>0</v>
      </c>
      <c r="I4356" s="159">
        <v>0</v>
      </c>
      <c r="J4356" s="158">
        <v>0</v>
      </c>
      <c r="K4356" s="157" t="s">
        <v>411</v>
      </c>
    </row>
    <row r="4357" spans="1:11" s="58" customFormat="1" ht="14.85" customHeight="1" x14ac:dyDescent="0.15">
      <c r="A4357" s="154">
        <v>157433</v>
      </c>
      <c r="B4357" s="155">
        <v>57433</v>
      </c>
      <c r="C4357" s="154">
        <v>160</v>
      </c>
      <c r="D4357" s="156" t="s">
        <v>388</v>
      </c>
      <c r="E4357" s="157" t="s">
        <v>412</v>
      </c>
      <c r="F4357" s="157" t="s">
        <v>407</v>
      </c>
      <c r="G4357" s="158">
        <v>11.43965</v>
      </c>
      <c r="H4357" s="159">
        <v>2</v>
      </c>
      <c r="I4357" s="159">
        <v>2</v>
      </c>
      <c r="J4357" s="158">
        <v>26.455300000000001</v>
      </c>
      <c r="K4357" s="157" t="s">
        <v>408</v>
      </c>
    </row>
    <row r="4358" spans="1:11" s="58" customFormat="1" ht="14.85" customHeight="1" x14ac:dyDescent="0.15">
      <c r="A4358" s="154">
        <v>157433</v>
      </c>
      <c r="B4358" s="155">
        <v>57433</v>
      </c>
      <c r="C4358" s="154">
        <v>160</v>
      </c>
      <c r="D4358" s="156" t="s">
        <v>388</v>
      </c>
      <c r="E4358" s="157" t="s">
        <v>412</v>
      </c>
      <c r="F4358" s="157" t="s">
        <v>413</v>
      </c>
      <c r="G4358" s="158">
        <v>40.207810000000002</v>
      </c>
      <c r="H4358" s="159">
        <v>1</v>
      </c>
      <c r="I4358" s="159">
        <v>4</v>
      </c>
      <c r="J4358" s="158">
        <v>120.25655</v>
      </c>
      <c r="K4358" s="157" t="s">
        <v>408</v>
      </c>
    </row>
    <row r="4359" spans="1:11" s="58" customFormat="1" ht="14.85" customHeight="1" x14ac:dyDescent="0.15">
      <c r="A4359" s="154">
        <v>157433</v>
      </c>
      <c r="B4359" s="155">
        <v>57433</v>
      </c>
      <c r="C4359" s="154">
        <v>160</v>
      </c>
      <c r="D4359" s="156" t="s">
        <v>388</v>
      </c>
      <c r="E4359" s="157" t="s">
        <v>412</v>
      </c>
      <c r="F4359" s="157" t="s">
        <v>414</v>
      </c>
      <c r="G4359" s="158">
        <v>223.62257</v>
      </c>
      <c r="H4359" s="159">
        <v>-1</v>
      </c>
      <c r="I4359" s="159">
        <v>1</v>
      </c>
      <c r="J4359" s="158">
        <v>441.11433</v>
      </c>
      <c r="K4359" s="157" t="s">
        <v>411</v>
      </c>
    </row>
    <row r="4360" spans="1:11" s="58" customFormat="1" ht="14.85" customHeight="1" x14ac:dyDescent="0.15">
      <c r="A4360" s="154">
        <v>157433</v>
      </c>
      <c r="B4360" s="155">
        <v>57433</v>
      </c>
      <c r="C4360" s="154">
        <v>160</v>
      </c>
      <c r="D4360" s="156" t="s">
        <v>388</v>
      </c>
      <c r="E4360" s="157" t="s">
        <v>412</v>
      </c>
      <c r="F4360" s="157" t="s">
        <v>414</v>
      </c>
      <c r="G4360" s="158">
        <v>82.887360000000001</v>
      </c>
      <c r="H4360" s="159">
        <v>-1</v>
      </c>
      <c r="I4360" s="159">
        <v>3</v>
      </c>
      <c r="J4360" s="158">
        <v>249.52602999999999</v>
      </c>
      <c r="K4360" s="157" t="s">
        <v>408</v>
      </c>
    </row>
    <row r="4361" spans="1:11" s="58" customFormat="1" ht="14.85" customHeight="1" x14ac:dyDescent="0.15">
      <c r="A4361" s="154">
        <v>157433</v>
      </c>
      <c r="B4361" s="155">
        <v>57433</v>
      </c>
      <c r="C4361" s="154">
        <v>160</v>
      </c>
      <c r="D4361" s="156" t="s">
        <v>388</v>
      </c>
      <c r="E4361" s="157" t="s">
        <v>412</v>
      </c>
      <c r="F4361" s="157" t="s">
        <v>415</v>
      </c>
      <c r="G4361" s="158">
        <v>0.16</v>
      </c>
      <c r="H4361" s="159">
        <v>0</v>
      </c>
      <c r="I4361" s="159">
        <v>0</v>
      </c>
      <c r="J4361" s="158">
        <v>0.26</v>
      </c>
      <c r="K4361" s="157" t="s">
        <v>411</v>
      </c>
    </row>
    <row r="4362" spans="1:11" s="58" customFormat="1" ht="14.85" customHeight="1" x14ac:dyDescent="0.15">
      <c r="A4362" s="154">
        <v>157433</v>
      </c>
      <c r="B4362" s="155">
        <v>57433</v>
      </c>
      <c r="C4362" s="154">
        <v>160</v>
      </c>
      <c r="D4362" s="156" t="s">
        <v>388</v>
      </c>
      <c r="E4362" s="157" t="s">
        <v>412</v>
      </c>
      <c r="F4362" s="157" t="s">
        <v>416</v>
      </c>
      <c r="G4362" s="158">
        <v>32.390700000000002</v>
      </c>
      <c r="H4362" s="159">
        <v>0</v>
      </c>
      <c r="I4362" s="159">
        <v>0</v>
      </c>
      <c r="J4362" s="158">
        <v>32.390700000000002</v>
      </c>
      <c r="K4362" s="157" t="s">
        <v>411</v>
      </c>
    </row>
    <row r="4363" spans="1:11" s="58" customFormat="1" ht="14.85" customHeight="1" x14ac:dyDescent="0.15">
      <c r="A4363" s="154">
        <v>157433</v>
      </c>
      <c r="B4363" s="155">
        <v>57433</v>
      </c>
      <c r="C4363" s="154">
        <v>160</v>
      </c>
      <c r="D4363" s="156" t="s">
        <v>388</v>
      </c>
      <c r="E4363" s="157" t="s">
        <v>412</v>
      </c>
      <c r="F4363" s="157" t="s">
        <v>416</v>
      </c>
      <c r="G4363" s="158">
        <v>29.42022</v>
      </c>
      <c r="H4363" s="159">
        <v>1</v>
      </c>
      <c r="I4363" s="159">
        <v>1</v>
      </c>
      <c r="J4363" s="158">
        <v>29.42022</v>
      </c>
      <c r="K4363" s="157" t="s">
        <v>408</v>
      </c>
    </row>
    <row r="4364" spans="1:11" s="58" customFormat="1" ht="14.85" customHeight="1" x14ac:dyDescent="0.15">
      <c r="A4364" s="154">
        <v>157433</v>
      </c>
      <c r="B4364" s="155">
        <v>57433</v>
      </c>
      <c r="C4364" s="154">
        <v>160</v>
      </c>
      <c r="D4364" s="156" t="s">
        <v>388</v>
      </c>
      <c r="E4364" s="157" t="s">
        <v>417</v>
      </c>
      <c r="F4364" s="157" t="s">
        <v>418</v>
      </c>
      <c r="G4364" s="158">
        <v>0.06</v>
      </c>
      <c r="H4364" s="159">
        <v>0</v>
      </c>
      <c r="I4364" s="159">
        <v>0</v>
      </c>
      <c r="J4364" s="158">
        <v>0.06</v>
      </c>
      <c r="K4364" s="157" t="s">
        <v>411</v>
      </c>
    </row>
    <row r="4365" spans="1:11" s="58" customFormat="1" ht="14.85" customHeight="1" x14ac:dyDescent="0.15">
      <c r="A4365" s="154">
        <v>157433</v>
      </c>
      <c r="B4365" s="155">
        <v>57433</v>
      </c>
      <c r="C4365" s="154">
        <v>160</v>
      </c>
      <c r="D4365" s="156" t="s">
        <v>388</v>
      </c>
      <c r="E4365" s="157" t="s">
        <v>417</v>
      </c>
      <c r="F4365" s="157" t="s">
        <v>418</v>
      </c>
      <c r="G4365" s="158">
        <v>-121.28727000000001</v>
      </c>
      <c r="H4365" s="159">
        <v>0</v>
      </c>
      <c r="I4365" s="159">
        <v>1</v>
      </c>
      <c r="J4365" s="158">
        <v>1.278</v>
      </c>
      <c r="K4365" s="157" t="s">
        <v>408</v>
      </c>
    </row>
    <row r="4366" spans="1:11" s="58" customFormat="1" ht="14.85" customHeight="1" x14ac:dyDescent="0.15">
      <c r="A4366" s="154">
        <v>157433</v>
      </c>
      <c r="B4366" s="155">
        <v>57433</v>
      </c>
      <c r="C4366" s="154">
        <v>160</v>
      </c>
      <c r="D4366" s="156" t="s">
        <v>388</v>
      </c>
      <c r="E4366" s="157" t="s">
        <v>417</v>
      </c>
      <c r="F4366" s="157" t="s">
        <v>407</v>
      </c>
      <c r="G4366" s="158">
        <v>3.7140900000000001</v>
      </c>
      <c r="H4366" s="159">
        <v>0</v>
      </c>
      <c r="I4366" s="159">
        <v>0</v>
      </c>
      <c r="J4366" s="158">
        <v>4.2849599999999999</v>
      </c>
      <c r="K4366" s="157" t="s">
        <v>411</v>
      </c>
    </row>
    <row r="4367" spans="1:11" s="58" customFormat="1" ht="14.85" customHeight="1" x14ac:dyDescent="0.15">
      <c r="A4367" s="154">
        <v>157433</v>
      </c>
      <c r="B4367" s="155">
        <v>57433</v>
      </c>
      <c r="C4367" s="154">
        <v>160</v>
      </c>
      <c r="D4367" s="156" t="s">
        <v>388</v>
      </c>
      <c r="E4367" s="157" t="s">
        <v>417</v>
      </c>
      <c r="F4367" s="157" t="s">
        <v>407</v>
      </c>
      <c r="G4367" s="158">
        <v>1.5180000000000001E-2</v>
      </c>
      <c r="H4367" s="159">
        <v>0</v>
      </c>
      <c r="I4367" s="159">
        <v>0</v>
      </c>
      <c r="J4367" s="158">
        <v>1.5180000000000001E-2</v>
      </c>
      <c r="K4367" s="157" t="s">
        <v>408</v>
      </c>
    </row>
    <row r="4368" spans="1:11" s="58" customFormat="1" ht="14.85" customHeight="1" x14ac:dyDescent="0.15">
      <c r="A4368" s="154">
        <v>157433</v>
      </c>
      <c r="B4368" s="155">
        <v>57433</v>
      </c>
      <c r="C4368" s="154">
        <v>160</v>
      </c>
      <c r="D4368" s="156" t="s">
        <v>388</v>
      </c>
      <c r="E4368" s="157" t="s">
        <v>419</v>
      </c>
      <c r="F4368" s="157" t="s">
        <v>414</v>
      </c>
      <c r="G4368" s="158">
        <v>31.901119999999999</v>
      </c>
      <c r="H4368" s="159">
        <v>-2</v>
      </c>
      <c r="I4368" s="159">
        <v>0</v>
      </c>
      <c r="J4368" s="158">
        <v>129.37629000000001</v>
      </c>
      <c r="K4368" s="157" t="s">
        <v>411</v>
      </c>
    </row>
    <row r="4369" spans="1:11" s="58" customFormat="1" ht="14.85" customHeight="1" x14ac:dyDescent="0.15">
      <c r="A4369" s="154">
        <v>157433</v>
      </c>
      <c r="B4369" s="155">
        <v>57433</v>
      </c>
      <c r="C4369" s="154">
        <v>160</v>
      </c>
      <c r="D4369" s="156" t="s">
        <v>388</v>
      </c>
      <c r="E4369" s="157" t="s">
        <v>419</v>
      </c>
      <c r="F4369" s="157" t="s">
        <v>414</v>
      </c>
      <c r="G4369" s="158">
        <v>18.414400000000001</v>
      </c>
      <c r="H4369" s="159">
        <v>-1</v>
      </c>
      <c r="I4369" s="159">
        <v>2</v>
      </c>
      <c r="J4369" s="158">
        <v>161.72703999999999</v>
      </c>
      <c r="K4369" s="157" t="s">
        <v>408</v>
      </c>
    </row>
    <row r="4370" spans="1:11" s="58" customFormat="1" ht="14.85" customHeight="1" x14ac:dyDescent="0.15">
      <c r="A4370" s="154">
        <v>157434</v>
      </c>
      <c r="B4370" s="155">
        <v>57434</v>
      </c>
      <c r="C4370" s="154">
        <v>160</v>
      </c>
      <c r="D4370" s="156" t="s">
        <v>388</v>
      </c>
      <c r="E4370" s="157" t="s">
        <v>412</v>
      </c>
      <c r="F4370" s="157" t="s">
        <v>407</v>
      </c>
      <c r="G4370" s="158">
        <v>-22.035250000000001</v>
      </c>
      <c r="H4370" s="159">
        <v>-2</v>
      </c>
      <c r="I4370" s="159">
        <v>0</v>
      </c>
      <c r="J4370" s="158">
        <v>29.383420000000001</v>
      </c>
      <c r="K4370" s="157" t="s">
        <v>411</v>
      </c>
    </row>
    <row r="4371" spans="1:11" s="58" customFormat="1" ht="14.85" customHeight="1" x14ac:dyDescent="0.15">
      <c r="A4371" s="154">
        <v>157434</v>
      </c>
      <c r="B4371" s="155">
        <v>57434</v>
      </c>
      <c r="C4371" s="154">
        <v>160</v>
      </c>
      <c r="D4371" s="156" t="s">
        <v>388</v>
      </c>
      <c r="E4371" s="157" t="s">
        <v>412</v>
      </c>
      <c r="F4371" s="157" t="s">
        <v>407</v>
      </c>
      <c r="G4371" s="158">
        <v>-115.5343</v>
      </c>
      <c r="H4371" s="159">
        <v>-2</v>
      </c>
      <c r="I4371" s="159">
        <v>0</v>
      </c>
      <c r="J4371" s="158">
        <v>26.720359999999999</v>
      </c>
      <c r="K4371" s="157" t="s">
        <v>408</v>
      </c>
    </row>
    <row r="4372" spans="1:11" s="58" customFormat="1" ht="14.85" customHeight="1" x14ac:dyDescent="0.15">
      <c r="A4372" s="154">
        <v>157434</v>
      </c>
      <c r="B4372" s="155">
        <v>57434</v>
      </c>
      <c r="C4372" s="154">
        <v>160</v>
      </c>
      <c r="D4372" s="156" t="s">
        <v>388</v>
      </c>
      <c r="E4372" s="157" t="s">
        <v>412</v>
      </c>
      <c r="F4372" s="157" t="s">
        <v>413</v>
      </c>
      <c r="G4372" s="158">
        <v>92.255709999999993</v>
      </c>
      <c r="H4372" s="159">
        <v>4</v>
      </c>
      <c r="I4372" s="159">
        <v>5</v>
      </c>
      <c r="J4372" s="158">
        <v>358.81241999999997</v>
      </c>
      <c r="K4372" s="157" t="s">
        <v>408</v>
      </c>
    </row>
    <row r="4373" spans="1:11" s="58" customFormat="1" ht="14.85" customHeight="1" x14ac:dyDescent="0.15">
      <c r="A4373" s="154">
        <v>157434</v>
      </c>
      <c r="B4373" s="155">
        <v>57434</v>
      </c>
      <c r="C4373" s="154">
        <v>160</v>
      </c>
      <c r="D4373" s="156" t="s">
        <v>388</v>
      </c>
      <c r="E4373" s="157" t="s">
        <v>412</v>
      </c>
      <c r="F4373" s="157" t="s">
        <v>414</v>
      </c>
      <c r="G4373" s="158">
        <v>-4.6340000000000003</v>
      </c>
      <c r="H4373" s="159">
        <v>-2</v>
      </c>
      <c r="I4373" s="159">
        <v>5</v>
      </c>
      <c r="J4373" s="158">
        <v>109.70712</v>
      </c>
      <c r="K4373" s="157" t="s">
        <v>411</v>
      </c>
    </row>
    <row r="4374" spans="1:11" s="58" customFormat="1" ht="14.85" customHeight="1" x14ac:dyDescent="0.15">
      <c r="A4374" s="154">
        <v>157434</v>
      </c>
      <c r="B4374" s="155">
        <v>57434</v>
      </c>
      <c r="C4374" s="154">
        <v>160</v>
      </c>
      <c r="D4374" s="156" t="s">
        <v>388</v>
      </c>
      <c r="E4374" s="157" t="s">
        <v>412</v>
      </c>
      <c r="F4374" s="157" t="s">
        <v>414</v>
      </c>
      <c r="G4374" s="158">
        <v>455.63168999999999</v>
      </c>
      <c r="H4374" s="159">
        <v>-3</v>
      </c>
      <c r="I4374" s="159">
        <v>1</v>
      </c>
      <c r="J4374" s="158">
        <v>601.78988000000004</v>
      </c>
      <c r="K4374" s="157" t="s">
        <v>408</v>
      </c>
    </row>
    <row r="4375" spans="1:11" s="58" customFormat="1" ht="14.85" customHeight="1" x14ac:dyDescent="0.15">
      <c r="A4375" s="154">
        <v>157434</v>
      </c>
      <c r="B4375" s="155">
        <v>57434</v>
      </c>
      <c r="C4375" s="154">
        <v>160</v>
      </c>
      <c r="D4375" s="156" t="s">
        <v>388</v>
      </c>
      <c r="E4375" s="157" t="s">
        <v>412</v>
      </c>
      <c r="F4375" s="157" t="s">
        <v>415</v>
      </c>
      <c r="G4375" s="158">
        <v>-1.92</v>
      </c>
      <c r="H4375" s="159">
        <v>0</v>
      </c>
      <c r="I4375" s="159">
        <v>0</v>
      </c>
      <c r="J4375" s="158">
        <v>0.18</v>
      </c>
      <c r="K4375" s="157" t="s">
        <v>411</v>
      </c>
    </row>
    <row r="4376" spans="1:11" s="58" customFormat="1" ht="14.85" customHeight="1" x14ac:dyDescent="0.15">
      <c r="A4376" s="154">
        <v>157434</v>
      </c>
      <c r="B4376" s="155">
        <v>57434</v>
      </c>
      <c r="C4376" s="154">
        <v>160</v>
      </c>
      <c r="D4376" s="156" t="s">
        <v>388</v>
      </c>
      <c r="E4376" s="157" t="s">
        <v>412</v>
      </c>
      <c r="F4376" s="157" t="s">
        <v>415</v>
      </c>
      <c r="G4376" s="158">
        <v>-0.02</v>
      </c>
      <c r="H4376" s="159">
        <v>0</v>
      </c>
      <c r="I4376" s="159">
        <v>0</v>
      </c>
      <c r="J4376" s="158">
        <v>0</v>
      </c>
      <c r="K4376" s="157" t="s">
        <v>408</v>
      </c>
    </row>
    <row r="4377" spans="1:11" s="58" customFormat="1" ht="14.85" customHeight="1" x14ac:dyDescent="0.15">
      <c r="A4377" s="154">
        <v>157434</v>
      </c>
      <c r="B4377" s="155">
        <v>57434</v>
      </c>
      <c r="C4377" s="154">
        <v>160</v>
      </c>
      <c r="D4377" s="156" t="s">
        <v>388</v>
      </c>
      <c r="E4377" s="157" t="s">
        <v>412</v>
      </c>
      <c r="F4377" s="157" t="s">
        <v>416</v>
      </c>
      <c r="G4377" s="158">
        <v>28.811990000000002</v>
      </c>
      <c r="H4377" s="159">
        <v>0</v>
      </c>
      <c r="I4377" s="159">
        <v>1</v>
      </c>
      <c r="J4377" s="158">
        <v>38.101379999999999</v>
      </c>
      <c r="K4377" s="157" t="s">
        <v>411</v>
      </c>
    </row>
    <row r="4378" spans="1:11" s="58" customFormat="1" ht="14.85" customHeight="1" x14ac:dyDescent="0.15">
      <c r="A4378" s="154">
        <v>157434</v>
      </c>
      <c r="B4378" s="155">
        <v>57434</v>
      </c>
      <c r="C4378" s="154">
        <v>160</v>
      </c>
      <c r="D4378" s="156" t="s">
        <v>388</v>
      </c>
      <c r="E4378" s="157" t="s">
        <v>412</v>
      </c>
      <c r="F4378" s="157" t="s">
        <v>416</v>
      </c>
      <c r="G4378" s="158">
        <v>3.57</v>
      </c>
      <c r="H4378" s="159">
        <v>0</v>
      </c>
      <c r="I4378" s="159">
        <v>0</v>
      </c>
      <c r="J4378" s="158">
        <v>3.57</v>
      </c>
      <c r="K4378" s="157" t="s">
        <v>408</v>
      </c>
    </row>
    <row r="4379" spans="1:11" s="58" customFormat="1" ht="14.85" customHeight="1" x14ac:dyDescent="0.15">
      <c r="A4379" s="154">
        <v>157434</v>
      </c>
      <c r="B4379" s="155">
        <v>57434</v>
      </c>
      <c r="C4379" s="154">
        <v>160</v>
      </c>
      <c r="D4379" s="156" t="s">
        <v>388</v>
      </c>
      <c r="E4379" s="157" t="s">
        <v>417</v>
      </c>
      <c r="F4379" s="157" t="s">
        <v>418</v>
      </c>
      <c r="G4379" s="158">
        <v>25.14</v>
      </c>
      <c r="H4379" s="159">
        <v>1</v>
      </c>
      <c r="I4379" s="159">
        <v>1</v>
      </c>
      <c r="J4379" s="158">
        <v>25.14</v>
      </c>
      <c r="K4379" s="157" t="s">
        <v>411</v>
      </c>
    </row>
    <row r="4380" spans="1:11" s="58" customFormat="1" ht="14.85" customHeight="1" x14ac:dyDescent="0.15">
      <c r="A4380" s="154">
        <v>157434</v>
      </c>
      <c r="B4380" s="155">
        <v>57434</v>
      </c>
      <c r="C4380" s="154">
        <v>160</v>
      </c>
      <c r="D4380" s="156" t="s">
        <v>388</v>
      </c>
      <c r="E4380" s="157" t="s">
        <v>417</v>
      </c>
      <c r="F4380" s="157" t="s">
        <v>418</v>
      </c>
      <c r="G4380" s="158">
        <v>-0.39667000000000002</v>
      </c>
      <c r="H4380" s="159">
        <v>0</v>
      </c>
      <c r="I4380" s="159">
        <v>0</v>
      </c>
      <c r="J4380" s="158">
        <v>2.61</v>
      </c>
      <c r="K4380" s="157" t="s">
        <v>408</v>
      </c>
    </row>
    <row r="4381" spans="1:11" s="58" customFormat="1" ht="14.85" customHeight="1" x14ac:dyDescent="0.15">
      <c r="A4381" s="154">
        <v>157434</v>
      </c>
      <c r="B4381" s="155">
        <v>57434</v>
      </c>
      <c r="C4381" s="154">
        <v>160</v>
      </c>
      <c r="D4381" s="156" t="s">
        <v>388</v>
      </c>
      <c r="E4381" s="157" t="s">
        <v>417</v>
      </c>
      <c r="F4381" s="157" t="s">
        <v>407</v>
      </c>
      <c r="G4381" s="158">
        <v>-3.5460099999999999</v>
      </c>
      <c r="H4381" s="159">
        <v>-1</v>
      </c>
      <c r="I4381" s="159">
        <v>0</v>
      </c>
      <c r="J4381" s="158">
        <v>1.6378999999999999</v>
      </c>
      <c r="K4381" s="157" t="s">
        <v>411</v>
      </c>
    </row>
    <row r="4382" spans="1:11" s="58" customFormat="1" ht="14.85" customHeight="1" x14ac:dyDescent="0.15">
      <c r="A4382" s="154">
        <v>157434</v>
      </c>
      <c r="B4382" s="155">
        <v>57434</v>
      </c>
      <c r="C4382" s="154">
        <v>160</v>
      </c>
      <c r="D4382" s="156" t="s">
        <v>388</v>
      </c>
      <c r="E4382" s="157" t="s">
        <v>417</v>
      </c>
      <c r="F4382" s="157" t="s">
        <v>407</v>
      </c>
      <c r="G4382" s="158">
        <v>0.39191999999999999</v>
      </c>
      <c r="H4382" s="159">
        <v>0</v>
      </c>
      <c r="I4382" s="159">
        <v>0</v>
      </c>
      <c r="J4382" s="158">
        <v>0.42177999999999999</v>
      </c>
      <c r="K4382" s="157" t="s">
        <v>408</v>
      </c>
    </row>
    <row r="4383" spans="1:11" s="58" customFormat="1" ht="14.85" customHeight="1" x14ac:dyDescent="0.15">
      <c r="A4383" s="154">
        <v>157434</v>
      </c>
      <c r="B4383" s="155">
        <v>57434</v>
      </c>
      <c r="C4383" s="154">
        <v>160</v>
      </c>
      <c r="D4383" s="156" t="s">
        <v>388</v>
      </c>
      <c r="E4383" s="157" t="s">
        <v>419</v>
      </c>
      <c r="F4383" s="157" t="s">
        <v>414</v>
      </c>
      <c r="G4383" s="158">
        <v>54.361310000000003</v>
      </c>
      <c r="H4383" s="159">
        <v>-4</v>
      </c>
      <c r="I4383" s="159">
        <v>0</v>
      </c>
      <c r="J4383" s="158">
        <v>222.65206000000001</v>
      </c>
      <c r="K4383" s="157" t="s">
        <v>411</v>
      </c>
    </row>
    <row r="4384" spans="1:11" s="58" customFormat="1" ht="14.85" customHeight="1" x14ac:dyDescent="0.15">
      <c r="A4384" s="154">
        <v>157434</v>
      </c>
      <c r="B4384" s="155">
        <v>57434</v>
      </c>
      <c r="C4384" s="154">
        <v>160</v>
      </c>
      <c r="D4384" s="156" t="s">
        <v>388</v>
      </c>
      <c r="E4384" s="157" t="s">
        <v>419</v>
      </c>
      <c r="F4384" s="157" t="s">
        <v>414</v>
      </c>
      <c r="G4384" s="158">
        <v>30.7042</v>
      </c>
      <c r="H4384" s="159">
        <v>-1</v>
      </c>
      <c r="I4384" s="159">
        <v>0</v>
      </c>
      <c r="J4384" s="158">
        <v>154.75521000000001</v>
      </c>
      <c r="K4384" s="157" t="s">
        <v>408</v>
      </c>
    </row>
    <row r="4385" spans="1:11" s="58" customFormat="1" ht="14.85" customHeight="1" x14ac:dyDescent="0.15">
      <c r="A4385" s="154">
        <v>157436</v>
      </c>
      <c r="B4385" s="155">
        <v>57436</v>
      </c>
      <c r="C4385" s="154">
        <v>160</v>
      </c>
      <c r="D4385" s="156" t="s">
        <v>388</v>
      </c>
      <c r="E4385" s="157" t="s">
        <v>412</v>
      </c>
      <c r="F4385" s="157" t="s">
        <v>407</v>
      </c>
      <c r="G4385" s="158">
        <v>-6.16</v>
      </c>
      <c r="H4385" s="159">
        <v>0</v>
      </c>
      <c r="I4385" s="159">
        <v>0</v>
      </c>
      <c r="J4385" s="158">
        <v>0</v>
      </c>
      <c r="K4385" s="157" t="s">
        <v>411</v>
      </c>
    </row>
    <row r="4386" spans="1:11" s="58" customFormat="1" ht="14.85" customHeight="1" x14ac:dyDescent="0.15">
      <c r="A4386" s="154">
        <v>157436</v>
      </c>
      <c r="B4386" s="155">
        <v>57436</v>
      </c>
      <c r="C4386" s="154">
        <v>160</v>
      </c>
      <c r="D4386" s="156" t="s">
        <v>388</v>
      </c>
      <c r="E4386" s="157" t="s">
        <v>412</v>
      </c>
      <c r="F4386" s="157" t="s">
        <v>407</v>
      </c>
      <c r="G4386" s="158">
        <v>-27.194469999999999</v>
      </c>
      <c r="H4386" s="159">
        <v>0</v>
      </c>
      <c r="I4386" s="159">
        <v>0</v>
      </c>
      <c r="J4386" s="158">
        <v>4.05</v>
      </c>
      <c r="K4386" s="157" t="s">
        <v>408</v>
      </c>
    </row>
    <row r="4387" spans="1:11" s="58" customFormat="1" ht="14.85" customHeight="1" x14ac:dyDescent="0.15">
      <c r="A4387" s="154">
        <v>157436</v>
      </c>
      <c r="B4387" s="155">
        <v>57436</v>
      </c>
      <c r="C4387" s="154">
        <v>160</v>
      </c>
      <c r="D4387" s="156" t="s">
        <v>388</v>
      </c>
      <c r="E4387" s="157" t="s">
        <v>412</v>
      </c>
      <c r="F4387" s="157" t="s">
        <v>413</v>
      </c>
      <c r="G4387" s="158">
        <v>223.06138999999999</v>
      </c>
      <c r="H4387" s="159">
        <v>8</v>
      </c>
      <c r="I4387" s="159">
        <v>8</v>
      </c>
      <c r="J4387" s="158">
        <v>471.0181</v>
      </c>
      <c r="K4387" s="157" t="s">
        <v>408</v>
      </c>
    </row>
    <row r="4388" spans="1:11" s="58" customFormat="1" ht="14.85" customHeight="1" x14ac:dyDescent="0.15">
      <c r="A4388" s="154">
        <v>157436</v>
      </c>
      <c r="B4388" s="155">
        <v>57436</v>
      </c>
      <c r="C4388" s="154">
        <v>160</v>
      </c>
      <c r="D4388" s="156" t="s">
        <v>388</v>
      </c>
      <c r="E4388" s="157" t="s">
        <v>412</v>
      </c>
      <c r="F4388" s="157" t="s">
        <v>414</v>
      </c>
      <c r="G4388" s="158">
        <v>3.8771499999999999</v>
      </c>
      <c r="H4388" s="159">
        <v>1</v>
      </c>
      <c r="I4388" s="159">
        <v>5</v>
      </c>
      <c r="J4388" s="158">
        <v>121.02396</v>
      </c>
      <c r="K4388" s="157" t="s">
        <v>411</v>
      </c>
    </row>
    <row r="4389" spans="1:11" s="58" customFormat="1" ht="14.85" customHeight="1" x14ac:dyDescent="0.15">
      <c r="A4389" s="154">
        <v>157436</v>
      </c>
      <c r="B4389" s="155">
        <v>57436</v>
      </c>
      <c r="C4389" s="154">
        <v>160</v>
      </c>
      <c r="D4389" s="156" t="s">
        <v>388</v>
      </c>
      <c r="E4389" s="157" t="s">
        <v>412</v>
      </c>
      <c r="F4389" s="157" t="s">
        <v>414</v>
      </c>
      <c r="G4389" s="158">
        <v>-7.0882300000000003</v>
      </c>
      <c r="H4389" s="159">
        <v>0</v>
      </c>
      <c r="I4389" s="159">
        <v>1</v>
      </c>
      <c r="J4389" s="158">
        <v>117.02049</v>
      </c>
      <c r="K4389" s="157" t="s">
        <v>408</v>
      </c>
    </row>
    <row r="4390" spans="1:11" s="58" customFormat="1" ht="14.85" customHeight="1" x14ac:dyDescent="0.15">
      <c r="A4390" s="154">
        <v>157436</v>
      </c>
      <c r="B4390" s="155">
        <v>57436</v>
      </c>
      <c r="C4390" s="154">
        <v>160</v>
      </c>
      <c r="D4390" s="156" t="s">
        <v>388</v>
      </c>
      <c r="E4390" s="157" t="s">
        <v>412</v>
      </c>
      <c r="F4390" s="157" t="s">
        <v>415</v>
      </c>
      <c r="G4390" s="158">
        <v>-6</v>
      </c>
      <c r="H4390" s="159">
        <v>0</v>
      </c>
      <c r="I4390" s="159">
        <v>0</v>
      </c>
      <c r="J4390" s="158">
        <v>0</v>
      </c>
      <c r="K4390" s="157" t="s">
        <v>411</v>
      </c>
    </row>
    <row r="4391" spans="1:11" s="58" customFormat="1" ht="14.85" customHeight="1" x14ac:dyDescent="0.15">
      <c r="A4391" s="154">
        <v>157436</v>
      </c>
      <c r="B4391" s="155">
        <v>57436</v>
      </c>
      <c r="C4391" s="154">
        <v>160</v>
      </c>
      <c r="D4391" s="156" t="s">
        <v>388</v>
      </c>
      <c r="E4391" s="157" t="s">
        <v>412</v>
      </c>
      <c r="F4391" s="157" t="s">
        <v>415</v>
      </c>
      <c r="G4391" s="158">
        <v>9.44</v>
      </c>
      <c r="H4391" s="159">
        <v>0</v>
      </c>
      <c r="I4391" s="159">
        <v>0</v>
      </c>
      <c r="J4391" s="158">
        <v>10.32</v>
      </c>
      <c r="K4391" s="157" t="s">
        <v>408</v>
      </c>
    </row>
    <row r="4392" spans="1:11" s="58" customFormat="1" ht="14.85" customHeight="1" x14ac:dyDescent="0.15">
      <c r="A4392" s="154">
        <v>157436</v>
      </c>
      <c r="B4392" s="155">
        <v>57436</v>
      </c>
      <c r="C4392" s="154">
        <v>160</v>
      </c>
      <c r="D4392" s="156" t="s">
        <v>388</v>
      </c>
      <c r="E4392" s="157" t="s">
        <v>412</v>
      </c>
      <c r="F4392" s="157" t="s">
        <v>416</v>
      </c>
      <c r="G4392" s="158">
        <v>-1.8501099999999999</v>
      </c>
      <c r="H4392" s="159">
        <v>-1</v>
      </c>
      <c r="I4392" s="159">
        <v>0</v>
      </c>
      <c r="J4392" s="158">
        <v>5.69001</v>
      </c>
      <c r="K4392" s="157" t="s">
        <v>411</v>
      </c>
    </row>
    <row r="4393" spans="1:11" s="58" customFormat="1" ht="14.85" customHeight="1" x14ac:dyDescent="0.15">
      <c r="A4393" s="154">
        <v>157436</v>
      </c>
      <c r="B4393" s="155">
        <v>57436</v>
      </c>
      <c r="C4393" s="154">
        <v>160</v>
      </c>
      <c r="D4393" s="156" t="s">
        <v>388</v>
      </c>
      <c r="E4393" s="157" t="s">
        <v>412</v>
      </c>
      <c r="F4393" s="157" t="s">
        <v>416</v>
      </c>
      <c r="G4393" s="158">
        <v>5.7826199999999996</v>
      </c>
      <c r="H4393" s="159">
        <v>0</v>
      </c>
      <c r="I4393" s="159">
        <v>0</v>
      </c>
      <c r="J4393" s="158">
        <v>5.7826199999999996</v>
      </c>
      <c r="K4393" s="157" t="s">
        <v>408</v>
      </c>
    </row>
    <row r="4394" spans="1:11" s="58" customFormat="1" ht="14.85" customHeight="1" x14ac:dyDescent="0.15">
      <c r="A4394" s="154">
        <v>157436</v>
      </c>
      <c r="B4394" s="155">
        <v>57436</v>
      </c>
      <c r="C4394" s="154">
        <v>160</v>
      </c>
      <c r="D4394" s="156" t="s">
        <v>388</v>
      </c>
      <c r="E4394" s="157" t="s">
        <v>417</v>
      </c>
      <c r="F4394" s="157" t="s">
        <v>418</v>
      </c>
      <c r="G4394" s="158">
        <v>21.52</v>
      </c>
      <c r="H4394" s="159">
        <v>2</v>
      </c>
      <c r="I4394" s="159">
        <v>2</v>
      </c>
      <c r="J4394" s="158">
        <v>26.36</v>
      </c>
      <c r="K4394" s="157" t="s">
        <v>411</v>
      </c>
    </row>
    <row r="4395" spans="1:11" s="58" customFormat="1" ht="14.85" customHeight="1" x14ac:dyDescent="0.15">
      <c r="A4395" s="154">
        <v>157436</v>
      </c>
      <c r="B4395" s="155">
        <v>57436</v>
      </c>
      <c r="C4395" s="154">
        <v>160</v>
      </c>
      <c r="D4395" s="156" t="s">
        <v>388</v>
      </c>
      <c r="E4395" s="157" t="s">
        <v>417</v>
      </c>
      <c r="F4395" s="157" t="s">
        <v>418</v>
      </c>
      <c r="G4395" s="158">
        <v>-723.31951000000004</v>
      </c>
      <c r="H4395" s="159">
        <v>-2</v>
      </c>
      <c r="I4395" s="159">
        <v>1</v>
      </c>
      <c r="J4395" s="158">
        <v>58.529020000000003</v>
      </c>
      <c r="K4395" s="157" t="s">
        <v>408</v>
      </c>
    </row>
    <row r="4396" spans="1:11" s="58" customFormat="1" ht="14.85" customHeight="1" x14ac:dyDescent="0.15">
      <c r="A4396" s="154">
        <v>157436</v>
      </c>
      <c r="B4396" s="155">
        <v>57436</v>
      </c>
      <c r="C4396" s="154">
        <v>160</v>
      </c>
      <c r="D4396" s="156" t="s">
        <v>388</v>
      </c>
      <c r="E4396" s="157" t="s">
        <v>417</v>
      </c>
      <c r="F4396" s="157" t="s">
        <v>407</v>
      </c>
      <c r="G4396" s="158">
        <v>-30.26332</v>
      </c>
      <c r="H4396" s="159">
        <v>-2</v>
      </c>
      <c r="I4396" s="159">
        <v>0</v>
      </c>
      <c r="J4396" s="158">
        <v>7.8560999999999996</v>
      </c>
      <c r="K4396" s="157" t="s">
        <v>411</v>
      </c>
    </row>
    <row r="4397" spans="1:11" s="58" customFormat="1" ht="14.85" customHeight="1" x14ac:dyDescent="0.15">
      <c r="A4397" s="154">
        <v>157436</v>
      </c>
      <c r="B4397" s="155">
        <v>57436</v>
      </c>
      <c r="C4397" s="154">
        <v>160</v>
      </c>
      <c r="D4397" s="156" t="s">
        <v>388</v>
      </c>
      <c r="E4397" s="157" t="s">
        <v>417</v>
      </c>
      <c r="F4397" s="157" t="s">
        <v>407</v>
      </c>
      <c r="G4397" s="158">
        <v>-6.1007600000000002</v>
      </c>
      <c r="H4397" s="159">
        <v>0</v>
      </c>
      <c r="I4397" s="159">
        <v>0</v>
      </c>
      <c r="J4397" s="158">
        <v>25.90784</v>
      </c>
      <c r="K4397" s="157" t="s">
        <v>408</v>
      </c>
    </row>
    <row r="4398" spans="1:11" s="58" customFormat="1" ht="14.85" customHeight="1" x14ac:dyDescent="0.15">
      <c r="A4398" s="154">
        <v>157436</v>
      </c>
      <c r="B4398" s="155">
        <v>57436</v>
      </c>
      <c r="C4398" s="154">
        <v>160</v>
      </c>
      <c r="D4398" s="156" t="s">
        <v>388</v>
      </c>
      <c r="E4398" s="157" t="s">
        <v>419</v>
      </c>
      <c r="F4398" s="157" t="s">
        <v>414</v>
      </c>
      <c r="G4398" s="158">
        <v>-38.268830000000001</v>
      </c>
      <c r="H4398" s="159">
        <v>-1</v>
      </c>
      <c r="I4398" s="159">
        <v>0</v>
      </c>
      <c r="J4398" s="158">
        <v>104.21442</v>
      </c>
      <c r="K4398" s="157" t="s">
        <v>411</v>
      </c>
    </row>
    <row r="4399" spans="1:11" s="58" customFormat="1" ht="14.85" customHeight="1" x14ac:dyDescent="0.15">
      <c r="A4399" s="154">
        <v>157436</v>
      </c>
      <c r="B4399" s="155">
        <v>57436</v>
      </c>
      <c r="C4399" s="154">
        <v>160</v>
      </c>
      <c r="D4399" s="156" t="s">
        <v>388</v>
      </c>
      <c r="E4399" s="157" t="s">
        <v>419</v>
      </c>
      <c r="F4399" s="157" t="s">
        <v>414</v>
      </c>
      <c r="G4399" s="158">
        <v>12.19702</v>
      </c>
      <c r="H4399" s="159">
        <v>-3</v>
      </c>
      <c r="I4399" s="159">
        <v>0</v>
      </c>
      <c r="J4399" s="158">
        <v>176.77052</v>
      </c>
      <c r="K4399" s="157" t="s">
        <v>408</v>
      </c>
    </row>
    <row r="4400" spans="1:11" s="58" customFormat="1" ht="14.85" customHeight="1" x14ac:dyDescent="0.15">
      <c r="A4400" s="154">
        <v>157437</v>
      </c>
      <c r="B4400" s="155">
        <v>57437</v>
      </c>
      <c r="C4400" s="154">
        <v>160</v>
      </c>
      <c r="D4400" s="156" t="s">
        <v>388</v>
      </c>
      <c r="E4400" s="157" t="s">
        <v>412</v>
      </c>
      <c r="F4400" s="157" t="s">
        <v>407</v>
      </c>
      <c r="G4400" s="158">
        <v>0</v>
      </c>
      <c r="H4400" s="159">
        <v>-3</v>
      </c>
      <c r="I4400" s="159">
        <v>1</v>
      </c>
      <c r="J4400" s="158">
        <v>0</v>
      </c>
      <c r="K4400" s="157" t="s">
        <v>411</v>
      </c>
    </row>
    <row r="4401" spans="1:11" s="58" customFormat="1" ht="14.85" customHeight="1" x14ac:dyDescent="0.15">
      <c r="A4401" s="154">
        <v>157437</v>
      </c>
      <c r="B4401" s="155">
        <v>57437</v>
      </c>
      <c r="C4401" s="154">
        <v>160</v>
      </c>
      <c r="D4401" s="156" t="s">
        <v>388</v>
      </c>
      <c r="E4401" s="157" t="s">
        <v>412</v>
      </c>
      <c r="F4401" s="157" t="s">
        <v>407</v>
      </c>
      <c r="G4401" s="158">
        <v>0</v>
      </c>
      <c r="H4401" s="159">
        <v>-2</v>
      </c>
      <c r="I4401" s="159">
        <v>0</v>
      </c>
      <c r="J4401" s="158">
        <v>0</v>
      </c>
      <c r="K4401" s="157" t="s">
        <v>408</v>
      </c>
    </row>
    <row r="4402" spans="1:11" s="58" customFormat="1" ht="14.85" customHeight="1" x14ac:dyDescent="0.15">
      <c r="A4402" s="154">
        <v>157437</v>
      </c>
      <c r="B4402" s="155">
        <v>57437</v>
      </c>
      <c r="C4402" s="154">
        <v>160</v>
      </c>
      <c r="D4402" s="156" t="s">
        <v>388</v>
      </c>
      <c r="E4402" s="157" t="s">
        <v>412</v>
      </c>
      <c r="F4402" s="157" t="s">
        <v>413</v>
      </c>
      <c r="G4402" s="158">
        <v>21.7988</v>
      </c>
      <c r="H4402" s="159">
        <v>1</v>
      </c>
      <c r="I4402" s="159">
        <v>2</v>
      </c>
      <c r="J4402" s="158">
        <v>123.51038</v>
      </c>
      <c r="K4402" s="157" t="s">
        <v>408</v>
      </c>
    </row>
    <row r="4403" spans="1:11" s="58" customFormat="1" ht="14.85" customHeight="1" x14ac:dyDescent="0.15">
      <c r="A4403" s="154">
        <v>157437</v>
      </c>
      <c r="B4403" s="155">
        <v>57437</v>
      </c>
      <c r="C4403" s="154">
        <v>160</v>
      </c>
      <c r="D4403" s="156" t="s">
        <v>388</v>
      </c>
      <c r="E4403" s="157" t="s">
        <v>412</v>
      </c>
      <c r="F4403" s="157" t="s">
        <v>414</v>
      </c>
      <c r="G4403" s="158">
        <v>-1.1757</v>
      </c>
      <c r="H4403" s="159">
        <v>-5</v>
      </c>
      <c r="I4403" s="159">
        <v>0</v>
      </c>
      <c r="J4403" s="158">
        <v>69.416619999999995</v>
      </c>
      <c r="K4403" s="157" t="s">
        <v>411</v>
      </c>
    </row>
    <row r="4404" spans="1:11" s="58" customFormat="1" ht="14.85" customHeight="1" x14ac:dyDescent="0.15">
      <c r="A4404" s="154">
        <v>157437</v>
      </c>
      <c r="B4404" s="155">
        <v>57437</v>
      </c>
      <c r="C4404" s="154">
        <v>160</v>
      </c>
      <c r="D4404" s="156" t="s">
        <v>388</v>
      </c>
      <c r="E4404" s="157" t="s">
        <v>412</v>
      </c>
      <c r="F4404" s="157" t="s">
        <v>414</v>
      </c>
      <c r="G4404" s="158">
        <v>27.224250000000001</v>
      </c>
      <c r="H4404" s="159">
        <v>-3</v>
      </c>
      <c r="I4404" s="159">
        <v>6</v>
      </c>
      <c r="J4404" s="158">
        <v>83.469179999999994</v>
      </c>
      <c r="K4404" s="157" t="s">
        <v>408</v>
      </c>
    </row>
    <row r="4405" spans="1:11" s="58" customFormat="1" ht="14.85" customHeight="1" x14ac:dyDescent="0.15">
      <c r="A4405" s="154">
        <v>157437</v>
      </c>
      <c r="B4405" s="155">
        <v>57437</v>
      </c>
      <c r="C4405" s="154">
        <v>160</v>
      </c>
      <c r="D4405" s="156" t="s">
        <v>388</v>
      </c>
      <c r="E4405" s="157" t="s">
        <v>412</v>
      </c>
      <c r="F4405" s="157" t="s">
        <v>415</v>
      </c>
      <c r="G4405" s="158">
        <v>8.1999999999999993</v>
      </c>
      <c r="H4405" s="159">
        <v>0</v>
      </c>
      <c r="I4405" s="159">
        <v>0</v>
      </c>
      <c r="J4405" s="158">
        <v>8.1999999999999993</v>
      </c>
      <c r="K4405" s="157" t="s">
        <v>411</v>
      </c>
    </row>
    <row r="4406" spans="1:11" s="58" customFormat="1" ht="14.85" customHeight="1" x14ac:dyDescent="0.15">
      <c r="A4406" s="154">
        <v>157437</v>
      </c>
      <c r="B4406" s="155">
        <v>57437</v>
      </c>
      <c r="C4406" s="154">
        <v>160</v>
      </c>
      <c r="D4406" s="156" t="s">
        <v>388</v>
      </c>
      <c r="E4406" s="157" t="s">
        <v>412</v>
      </c>
      <c r="F4406" s="157" t="s">
        <v>415</v>
      </c>
      <c r="G4406" s="158">
        <v>8.9600000000000009</v>
      </c>
      <c r="H4406" s="159">
        <v>0</v>
      </c>
      <c r="I4406" s="159">
        <v>0</v>
      </c>
      <c r="J4406" s="158">
        <v>9</v>
      </c>
      <c r="K4406" s="157" t="s">
        <v>408</v>
      </c>
    </row>
    <row r="4407" spans="1:11" s="58" customFormat="1" ht="14.85" customHeight="1" x14ac:dyDescent="0.15">
      <c r="A4407" s="154">
        <v>157437</v>
      </c>
      <c r="B4407" s="155">
        <v>57437</v>
      </c>
      <c r="C4407" s="154">
        <v>160</v>
      </c>
      <c r="D4407" s="156" t="s">
        <v>388</v>
      </c>
      <c r="E4407" s="157" t="s">
        <v>412</v>
      </c>
      <c r="F4407" s="157" t="s">
        <v>416</v>
      </c>
      <c r="G4407" s="158">
        <v>13.27</v>
      </c>
      <c r="H4407" s="159">
        <v>0</v>
      </c>
      <c r="I4407" s="159">
        <v>0</v>
      </c>
      <c r="J4407" s="158">
        <v>13.27</v>
      </c>
      <c r="K4407" s="157" t="s">
        <v>411</v>
      </c>
    </row>
    <row r="4408" spans="1:11" s="58" customFormat="1" ht="14.85" customHeight="1" x14ac:dyDescent="0.15">
      <c r="A4408" s="154">
        <v>157437</v>
      </c>
      <c r="B4408" s="155">
        <v>57437</v>
      </c>
      <c r="C4408" s="154">
        <v>160</v>
      </c>
      <c r="D4408" s="156" t="s">
        <v>388</v>
      </c>
      <c r="E4408" s="157" t="s">
        <v>412</v>
      </c>
      <c r="F4408" s="157" t="s">
        <v>416</v>
      </c>
      <c r="G4408" s="158">
        <v>7.55</v>
      </c>
      <c r="H4408" s="159">
        <v>2</v>
      </c>
      <c r="I4408" s="159">
        <v>3</v>
      </c>
      <c r="J4408" s="158">
        <v>7.8650799999999998</v>
      </c>
      <c r="K4408" s="157" t="s">
        <v>408</v>
      </c>
    </row>
    <row r="4409" spans="1:11" s="58" customFormat="1" ht="14.85" customHeight="1" x14ac:dyDescent="0.15">
      <c r="A4409" s="154">
        <v>157437</v>
      </c>
      <c r="B4409" s="155">
        <v>57437</v>
      </c>
      <c r="C4409" s="154">
        <v>160</v>
      </c>
      <c r="D4409" s="156" t="s">
        <v>388</v>
      </c>
      <c r="E4409" s="157" t="s">
        <v>417</v>
      </c>
      <c r="F4409" s="157" t="s">
        <v>418</v>
      </c>
      <c r="G4409" s="158">
        <v>12</v>
      </c>
      <c r="H4409" s="159">
        <v>1</v>
      </c>
      <c r="I4409" s="159">
        <v>1</v>
      </c>
      <c r="J4409" s="158">
        <v>12</v>
      </c>
      <c r="K4409" s="157" t="s">
        <v>411</v>
      </c>
    </row>
    <row r="4410" spans="1:11" s="58" customFormat="1" ht="14.85" customHeight="1" x14ac:dyDescent="0.15">
      <c r="A4410" s="154">
        <v>157437</v>
      </c>
      <c r="B4410" s="155">
        <v>57437</v>
      </c>
      <c r="C4410" s="154">
        <v>160</v>
      </c>
      <c r="D4410" s="156" t="s">
        <v>388</v>
      </c>
      <c r="E4410" s="157" t="s">
        <v>417</v>
      </c>
      <c r="F4410" s="157" t="s">
        <v>418</v>
      </c>
      <c r="G4410" s="158">
        <v>11.010999999999999</v>
      </c>
      <c r="H4410" s="159">
        <v>0</v>
      </c>
      <c r="I4410" s="159">
        <v>0</v>
      </c>
      <c r="J4410" s="158">
        <v>11.010999999999999</v>
      </c>
      <c r="K4410" s="157" t="s">
        <v>408</v>
      </c>
    </row>
    <row r="4411" spans="1:11" s="58" customFormat="1" ht="14.85" customHeight="1" x14ac:dyDescent="0.15">
      <c r="A4411" s="154">
        <v>157437</v>
      </c>
      <c r="B4411" s="155">
        <v>57437</v>
      </c>
      <c r="C4411" s="154">
        <v>160</v>
      </c>
      <c r="D4411" s="156" t="s">
        <v>388</v>
      </c>
      <c r="E4411" s="157" t="s">
        <v>417</v>
      </c>
      <c r="F4411" s="157" t="s">
        <v>407</v>
      </c>
      <c r="G4411" s="158">
        <v>-3.2265000000000001</v>
      </c>
      <c r="H4411" s="159">
        <v>0</v>
      </c>
      <c r="I4411" s="159">
        <v>0</v>
      </c>
      <c r="J4411" s="158">
        <v>2.9939300000000002</v>
      </c>
      <c r="K4411" s="157" t="s">
        <v>411</v>
      </c>
    </row>
    <row r="4412" spans="1:11" s="58" customFormat="1" ht="14.85" customHeight="1" x14ac:dyDescent="0.15">
      <c r="A4412" s="154">
        <v>157437</v>
      </c>
      <c r="B4412" s="155">
        <v>57437</v>
      </c>
      <c r="C4412" s="154">
        <v>160</v>
      </c>
      <c r="D4412" s="156" t="s">
        <v>388</v>
      </c>
      <c r="E4412" s="157" t="s">
        <v>417</v>
      </c>
      <c r="F4412" s="157" t="s">
        <v>407</v>
      </c>
      <c r="G4412" s="158">
        <v>2.0895000000000001</v>
      </c>
      <c r="H4412" s="159">
        <v>1</v>
      </c>
      <c r="I4412" s="159">
        <v>1</v>
      </c>
      <c r="J4412" s="158">
        <v>2.0895000000000001</v>
      </c>
      <c r="K4412" s="157" t="s">
        <v>408</v>
      </c>
    </row>
    <row r="4413" spans="1:11" s="58" customFormat="1" ht="14.85" customHeight="1" x14ac:dyDescent="0.15">
      <c r="A4413" s="154">
        <v>157437</v>
      </c>
      <c r="B4413" s="155">
        <v>57437</v>
      </c>
      <c r="C4413" s="154">
        <v>160</v>
      </c>
      <c r="D4413" s="156" t="s">
        <v>388</v>
      </c>
      <c r="E4413" s="157" t="s">
        <v>419</v>
      </c>
      <c r="F4413" s="157" t="s">
        <v>414</v>
      </c>
      <c r="G4413" s="158">
        <v>32.71022</v>
      </c>
      <c r="H4413" s="159">
        <v>0</v>
      </c>
      <c r="I4413" s="159">
        <v>1</v>
      </c>
      <c r="J4413" s="158">
        <v>130.86301</v>
      </c>
      <c r="K4413" s="157" t="s">
        <v>411</v>
      </c>
    </row>
    <row r="4414" spans="1:11" s="58" customFormat="1" ht="14.85" customHeight="1" x14ac:dyDescent="0.15">
      <c r="A4414" s="154">
        <v>157437</v>
      </c>
      <c r="B4414" s="155">
        <v>57437</v>
      </c>
      <c r="C4414" s="154">
        <v>160</v>
      </c>
      <c r="D4414" s="156" t="s">
        <v>388</v>
      </c>
      <c r="E4414" s="157" t="s">
        <v>419</v>
      </c>
      <c r="F4414" s="157" t="s">
        <v>414</v>
      </c>
      <c r="G4414" s="158">
        <v>10.668060000000001</v>
      </c>
      <c r="H4414" s="159">
        <v>1</v>
      </c>
      <c r="I4414" s="159">
        <v>3</v>
      </c>
      <c r="J4414" s="158">
        <v>111.50818</v>
      </c>
      <c r="K4414" s="157" t="s">
        <v>408</v>
      </c>
    </row>
    <row r="4415" spans="1:11" s="58" customFormat="1" ht="14.85" customHeight="1" x14ac:dyDescent="0.15">
      <c r="A4415" s="154">
        <v>157439</v>
      </c>
      <c r="B4415" s="155">
        <v>57439</v>
      </c>
      <c r="C4415" s="154">
        <v>160</v>
      </c>
      <c r="D4415" s="156" t="s">
        <v>388</v>
      </c>
      <c r="E4415" s="157" t="s">
        <v>412</v>
      </c>
      <c r="F4415" s="157" t="s">
        <v>407</v>
      </c>
      <c r="G4415" s="158">
        <v>-24.00563</v>
      </c>
      <c r="H4415" s="159">
        <v>-8</v>
      </c>
      <c r="I4415" s="159">
        <v>1</v>
      </c>
      <c r="J4415" s="158">
        <v>3.8157100000000002</v>
      </c>
      <c r="K4415" s="157" t="s">
        <v>411</v>
      </c>
    </row>
    <row r="4416" spans="1:11" s="58" customFormat="1" ht="14.85" customHeight="1" x14ac:dyDescent="0.15">
      <c r="A4416" s="154">
        <v>157439</v>
      </c>
      <c r="B4416" s="155">
        <v>57439</v>
      </c>
      <c r="C4416" s="154">
        <v>160</v>
      </c>
      <c r="D4416" s="156" t="s">
        <v>388</v>
      </c>
      <c r="E4416" s="157" t="s">
        <v>412</v>
      </c>
      <c r="F4416" s="157" t="s">
        <v>407</v>
      </c>
      <c r="G4416" s="158">
        <v>3.69499999999999E-2</v>
      </c>
      <c r="H4416" s="159">
        <v>0</v>
      </c>
      <c r="I4416" s="159">
        <v>1</v>
      </c>
      <c r="J4416" s="158">
        <v>5.7396000000000003</v>
      </c>
      <c r="K4416" s="157" t="s">
        <v>408</v>
      </c>
    </row>
    <row r="4417" spans="1:11" s="58" customFormat="1" ht="14.85" customHeight="1" x14ac:dyDescent="0.15">
      <c r="A4417" s="154">
        <v>157439</v>
      </c>
      <c r="B4417" s="155">
        <v>57439</v>
      </c>
      <c r="C4417" s="154">
        <v>160</v>
      </c>
      <c r="D4417" s="156" t="s">
        <v>388</v>
      </c>
      <c r="E4417" s="157" t="s">
        <v>412</v>
      </c>
      <c r="F4417" s="157" t="s">
        <v>413</v>
      </c>
      <c r="G4417" s="158">
        <v>-234.44580999999999</v>
      </c>
      <c r="H4417" s="159">
        <v>4</v>
      </c>
      <c r="I4417" s="159">
        <v>5</v>
      </c>
      <c r="J4417" s="158">
        <v>488.40512000000001</v>
      </c>
      <c r="K4417" s="157" t="s">
        <v>408</v>
      </c>
    </row>
    <row r="4418" spans="1:11" s="58" customFormat="1" ht="14.85" customHeight="1" x14ac:dyDescent="0.15">
      <c r="A4418" s="154">
        <v>157439</v>
      </c>
      <c r="B4418" s="155">
        <v>57439</v>
      </c>
      <c r="C4418" s="154">
        <v>160</v>
      </c>
      <c r="D4418" s="156" t="s">
        <v>388</v>
      </c>
      <c r="E4418" s="157" t="s">
        <v>412</v>
      </c>
      <c r="F4418" s="157" t="s">
        <v>414</v>
      </c>
      <c r="G4418" s="158">
        <v>-24.11347</v>
      </c>
      <c r="H4418" s="159">
        <v>-7</v>
      </c>
      <c r="I4418" s="159">
        <v>2</v>
      </c>
      <c r="J4418" s="158">
        <v>192.27276000000001</v>
      </c>
      <c r="K4418" s="157" t="s">
        <v>411</v>
      </c>
    </row>
    <row r="4419" spans="1:11" s="58" customFormat="1" ht="14.85" customHeight="1" x14ac:dyDescent="0.15">
      <c r="A4419" s="154">
        <v>157439</v>
      </c>
      <c r="B4419" s="155">
        <v>57439</v>
      </c>
      <c r="C4419" s="154">
        <v>160</v>
      </c>
      <c r="D4419" s="156" t="s">
        <v>388</v>
      </c>
      <c r="E4419" s="157" t="s">
        <v>412</v>
      </c>
      <c r="F4419" s="157" t="s">
        <v>414</v>
      </c>
      <c r="G4419" s="158">
        <v>0.19696</v>
      </c>
      <c r="H4419" s="159">
        <v>-2</v>
      </c>
      <c r="I4419" s="159">
        <v>0</v>
      </c>
      <c r="J4419" s="158">
        <v>67.101259999999996</v>
      </c>
      <c r="K4419" s="157" t="s">
        <v>408</v>
      </c>
    </row>
    <row r="4420" spans="1:11" s="58" customFormat="1" ht="14.85" customHeight="1" x14ac:dyDescent="0.15">
      <c r="A4420" s="154">
        <v>157439</v>
      </c>
      <c r="B4420" s="155">
        <v>57439</v>
      </c>
      <c r="C4420" s="154">
        <v>160</v>
      </c>
      <c r="D4420" s="156" t="s">
        <v>388</v>
      </c>
      <c r="E4420" s="157" t="s">
        <v>412</v>
      </c>
      <c r="F4420" s="157" t="s">
        <v>415</v>
      </c>
      <c r="G4420" s="158">
        <v>-1</v>
      </c>
      <c r="H4420" s="159">
        <v>0</v>
      </c>
      <c r="I4420" s="159">
        <v>0</v>
      </c>
      <c r="J4420" s="158">
        <v>0.52</v>
      </c>
      <c r="K4420" s="157" t="s">
        <v>411</v>
      </c>
    </row>
    <row r="4421" spans="1:11" s="58" customFormat="1" ht="14.85" customHeight="1" x14ac:dyDescent="0.15">
      <c r="A4421" s="154">
        <v>157439</v>
      </c>
      <c r="B4421" s="155">
        <v>57439</v>
      </c>
      <c r="C4421" s="154">
        <v>160</v>
      </c>
      <c r="D4421" s="156" t="s">
        <v>388</v>
      </c>
      <c r="E4421" s="157" t="s">
        <v>412</v>
      </c>
      <c r="F4421" s="157" t="s">
        <v>415</v>
      </c>
      <c r="G4421" s="158">
        <v>-0.02</v>
      </c>
      <c r="H4421" s="159">
        <v>0</v>
      </c>
      <c r="I4421" s="159">
        <v>0</v>
      </c>
      <c r="J4421" s="158">
        <v>0</v>
      </c>
      <c r="K4421" s="157" t="s">
        <v>408</v>
      </c>
    </row>
    <row r="4422" spans="1:11" s="58" customFormat="1" ht="14.85" customHeight="1" x14ac:dyDescent="0.15">
      <c r="A4422" s="154">
        <v>157439</v>
      </c>
      <c r="B4422" s="155">
        <v>57439</v>
      </c>
      <c r="C4422" s="154">
        <v>160</v>
      </c>
      <c r="D4422" s="156" t="s">
        <v>388</v>
      </c>
      <c r="E4422" s="157" t="s">
        <v>412</v>
      </c>
      <c r="F4422" s="157" t="s">
        <v>416</v>
      </c>
      <c r="G4422" s="158">
        <v>2.1945299999999999</v>
      </c>
      <c r="H4422" s="159">
        <v>1</v>
      </c>
      <c r="I4422" s="159">
        <v>2</v>
      </c>
      <c r="J4422" s="158">
        <v>4.6182800000000004</v>
      </c>
      <c r="K4422" s="157" t="s">
        <v>411</v>
      </c>
    </row>
    <row r="4423" spans="1:11" s="58" customFormat="1" ht="14.85" customHeight="1" x14ac:dyDescent="0.15">
      <c r="A4423" s="154">
        <v>157439</v>
      </c>
      <c r="B4423" s="155">
        <v>57439</v>
      </c>
      <c r="C4423" s="154">
        <v>160</v>
      </c>
      <c r="D4423" s="156" t="s">
        <v>388</v>
      </c>
      <c r="E4423" s="157" t="s">
        <v>412</v>
      </c>
      <c r="F4423" s="157" t="s">
        <v>416</v>
      </c>
      <c r="G4423" s="158">
        <v>3.915</v>
      </c>
      <c r="H4423" s="159">
        <v>0</v>
      </c>
      <c r="I4423" s="159">
        <v>0</v>
      </c>
      <c r="J4423" s="158">
        <v>3.915</v>
      </c>
      <c r="K4423" s="157" t="s">
        <v>408</v>
      </c>
    </row>
    <row r="4424" spans="1:11" s="58" customFormat="1" ht="14.85" customHeight="1" x14ac:dyDescent="0.15">
      <c r="A4424" s="154">
        <v>157439</v>
      </c>
      <c r="B4424" s="155">
        <v>57439</v>
      </c>
      <c r="C4424" s="154">
        <v>160</v>
      </c>
      <c r="D4424" s="156" t="s">
        <v>388</v>
      </c>
      <c r="E4424" s="157" t="s">
        <v>417</v>
      </c>
      <c r="F4424" s="157" t="s">
        <v>418</v>
      </c>
      <c r="G4424" s="158">
        <v>16.024830000000001</v>
      </c>
      <c r="H4424" s="159">
        <v>0</v>
      </c>
      <c r="I4424" s="159">
        <v>1</v>
      </c>
      <c r="J4424" s="158">
        <v>21.25</v>
      </c>
      <c r="K4424" s="157" t="s">
        <v>411</v>
      </c>
    </row>
    <row r="4425" spans="1:11" s="58" customFormat="1" ht="14.85" customHeight="1" x14ac:dyDescent="0.15">
      <c r="A4425" s="154">
        <v>157439</v>
      </c>
      <c r="B4425" s="155">
        <v>57439</v>
      </c>
      <c r="C4425" s="154">
        <v>160</v>
      </c>
      <c r="D4425" s="156" t="s">
        <v>388</v>
      </c>
      <c r="E4425" s="157" t="s">
        <v>417</v>
      </c>
      <c r="F4425" s="157" t="s">
        <v>418</v>
      </c>
      <c r="G4425" s="158">
        <v>300.411</v>
      </c>
      <c r="H4425" s="159">
        <v>1</v>
      </c>
      <c r="I4425" s="159">
        <v>1</v>
      </c>
      <c r="J4425" s="158">
        <v>300.411</v>
      </c>
      <c r="K4425" s="157" t="s">
        <v>408</v>
      </c>
    </row>
    <row r="4426" spans="1:11" s="58" customFormat="1" ht="14.85" customHeight="1" x14ac:dyDescent="0.15">
      <c r="A4426" s="154">
        <v>157439</v>
      </c>
      <c r="B4426" s="155">
        <v>57439</v>
      </c>
      <c r="C4426" s="154">
        <v>160</v>
      </c>
      <c r="D4426" s="156" t="s">
        <v>388</v>
      </c>
      <c r="E4426" s="157" t="s">
        <v>417</v>
      </c>
      <c r="F4426" s="157" t="s">
        <v>407</v>
      </c>
      <c r="G4426" s="158">
        <v>-57.159759999999999</v>
      </c>
      <c r="H4426" s="159">
        <v>-1</v>
      </c>
      <c r="I4426" s="159">
        <v>0</v>
      </c>
      <c r="J4426" s="158">
        <v>137.34861000000001</v>
      </c>
      <c r="K4426" s="157" t="s">
        <v>411</v>
      </c>
    </row>
    <row r="4427" spans="1:11" s="58" customFormat="1" ht="14.85" customHeight="1" x14ac:dyDescent="0.15">
      <c r="A4427" s="154">
        <v>157439</v>
      </c>
      <c r="B4427" s="155">
        <v>57439</v>
      </c>
      <c r="C4427" s="154">
        <v>160</v>
      </c>
      <c r="D4427" s="156" t="s">
        <v>388</v>
      </c>
      <c r="E4427" s="157" t="s">
        <v>417</v>
      </c>
      <c r="F4427" s="157" t="s">
        <v>407</v>
      </c>
      <c r="G4427" s="158">
        <v>6.5579999999999999E-2</v>
      </c>
      <c r="H4427" s="159">
        <v>0</v>
      </c>
      <c r="I4427" s="159">
        <v>0</v>
      </c>
      <c r="J4427" s="158">
        <v>6.5579999999999999E-2</v>
      </c>
      <c r="K4427" s="157" t="s">
        <v>408</v>
      </c>
    </row>
    <row r="4428" spans="1:11" s="58" customFormat="1" ht="14.85" customHeight="1" x14ac:dyDescent="0.15">
      <c r="A4428" s="154">
        <v>157439</v>
      </c>
      <c r="B4428" s="155">
        <v>57439</v>
      </c>
      <c r="C4428" s="154">
        <v>160</v>
      </c>
      <c r="D4428" s="156" t="s">
        <v>388</v>
      </c>
      <c r="E4428" s="157" t="s">
        <v>419</v>
      </c>
      <c r="F4428" s="157" t="s">
        <v>414</v>
      </c>
      <c r="G4428" s="158">
        <v>32.711849999999998</v>
      </c>
      <c r="H4428" s="159">
        <v>-1</v>
      </c>
      <c r="I4428" s="159">
        <v>1</v>
      </c>
      <c r="J4428" s="158">
        <v>312.68768</v>
      </c>
      <c r="K4428" s="157" t="s">
        <v>411</v>
      </c>
    </row>
    <row r="4429" spans="1:11" s="58" customFormat="1" ht="14.85" customHeight="1" x14ac:dyDescent="0.15">
      <c r="A4429" s="154">
        <v>157439</v>
      </c>
      <c r="B4429" s="155">
        <v>57439</v>
      </c>
      <c r="C4429" s="154">
        <v>160</v>
      </c>
      <c r="D4429" s="156" t="s">
        <v>388</v>
      </c>
      <c r="E4429" s="157" t="s">
        <v>419</v>
      </c>
      <c r="F4429" s="157" t="s">
        <v>414</v>
      </c>
      <c r="G4429" s="158">
        <v>-1.8367500000000001</v>
      </c>
      <c r="H4429" s="159">
        <v>-1</v>
      </c>
      <c r="I4429" s="159">
        <v>0</v>
      </c>
      <c r="J4429" s="158">
        <v>178.39603</v>
      </c>
      <c r="K4429" s="157" t="s">
        <v>408</v>
      </c>
    </row>
    <row r="4430" spans="1:11" s="58" customFormat="1" ht="14.85" customHeight="1" x14ac:dyDescent="0.15">
      <c r="A4430" s="154">
        <v>157440</v>
      </c>
      <c r="B4430" s="155">
        <v>57440</v>
      </c>
      <c r="C4430" s="154">
        <v>160</v>
      </c>
      <c r="D4430" s="156" t="s">
        <v>388</v>
      </c>
      <c r="E4430" s="157" t="s">
        <v>412</v>
      </c>
      <c r="F4430" s="157" t="s">
        <v>407</v>
      </c>
      <c r="G4430" s="158">
        <v>-7.7</v>
      </c>
      <c r="H4430" s="159">
        <v>0</v>
      </c>
      <c r="I4430" s="159">
        <v>0</v>
      </c>
      <c r="J4430" s="158">
        <v>1</v>
      </c>
      <c r="K4430" s="157" t="s">
        <v>411</v>
      </c>
    </row>
    <row r="4431" spans="1:11" s="58" customFormat="1" ht="14.85" customHeight="1" x14ac:dyDescent="0.15">
      <c r="A4431" s="154">
        <v>157440</v>
      </c>
      <c r="B4431" s="155">
        <v>57440</v>
      </c>
      <c r="C4431" s="154">
        <v>160</v>
      </c>
      <c r="D4431" s="156" t="s">
        <v>388</v>
      </c>
      <c r="E4431" s="157" t="s">
        <v>412</v>
      </c>
      <c r="F4431" s="157" t="s">
        <v>407</v>
      </c>
      <c r="G4431" s="158">
        <v>13.67642</v>
      </c>
      <c r="H4431" s="159">
        <v>-1</v>
      </c>
      <c r="I4431" s="159">
        <v>1</v>
      </c>
      <c r="J4431" s="158">
        <v>15.300890000000001</v>
      </c>
      <c r="K4431" s="157" t="s">
        <v>408</v>
      </c>
    </row>
    <row r="4432" spans="1:11" s="58" customFormat="1" ht="14.85" customHeight="1" x14ac:dyDescent="0.15">
      <c r="A4432" s="154">
        <v>157440</v>
      </c>
      <c r="B4432" s="155">
        <v>57440</v>
      </c>
      <c r="C4432" s="154">
        <v>160</v>
      </c>
      <c r="D4432" s="156" t="s">
        <v>388</v>
      </c>
      <c r="E4432" s="157" t="s">
        <v>412</v>
      </c>
      <c r="F4432" s="157" t="s">
        <v>413</v>
      </c>
      <c r="G4432" s="158">
        <v>49.358759999999997</v>
      </c>
      <c r="H4432" s="159">
        <v>-1</v>
      </c>
      <c r="I4432" s="159">
        <v>3</v>
      </c>
      <c r="J4432" s="158">
        <v>125.07996</v>
      </c>
      <c r="K4432" s="157" t="s">
        <v>408</v>
      </c>
    </row>
    <row r="4433" spans="1:11" s="58" customFormat="1" ht="14.85" customHeight="1" x14ac:dyDescent="0.15">
      <c r="A4433" s="154">
        <v>157440</v>
      </c>
      <c r="B4433" s="155">
        <v>57440</v>
      </c>
      <c r="C4433" s="154">
        <v>160</v>
      </c>
      <c r="D4433" s="156" t="s">
        <v>388</v>
      </c>
      <c r="E4433" s="157" t="s">
        <v>412</v>
      </c>
      <c r="F4433" s="157" t="s">
        <v>414</v>
      </c>
      <c r="G4433" s="158">
        <v>7.6887999999999996</v>
      </c>
      <c r="H4433" s="159">
        <v>0</v>
      </c>
      <c r="I4433" s="159">
        <v>1</v>
      </c>
      <c r="J4433" s="158">
        <v>611.96361999999999</v>
      </c>
      <c r="K4433" s="157" t="s">
        <v>411</v>
      </c>
    </row>
    <row r="4434" spans="1:11" s="58" customFormat="1" ht="14.85" customHeight="1" x14ac:dyDescent="0.15">
      <c r="A4434" s="154">
        <v>157440</v>
      </c>
      <c r="B4434" s="155">
        <v>57440</v>
      </c>
      <c r="C4434" s="154">
        <v>160</v>
      </c>
      <c r="D4434" s="156" t="s">
        <v>388</v>
      </c>
      <c r="E4434" s="157" t="s">
        <v>412</v>
      </c>
      <c r="F4434" s="157" t="s">
        <v>414</v>
      </c>
      <c r="G4434" s="158">
        <v>152.35108</v>
      </c>
      <c r="H4434" s="159">
        <v>-2</v>
      </c>
      <c r="I4434" s="159">
        <v>0</v>
      </c>
      <c r="J4434" s="158">
        <v>164.31879000000001</v>
      </c>
      <c r="K4434" s="157" t="s">
        <v>408</v>
      </c>
    </row>
    <row r="4435" spans="1:11" s="58" customFormat="1" ht="14.85" customHeight="1" x14ac:dyDescent="0.15">
      <c r="A4435" s="154">
        <v>157440</v>
      </c>
      <c r="B4435" s="155">
        <v>57440</v>
      </c>
      <c r="C4435" s="154">
        <v>160</v>
      </c>
      <c r="D4435" s="156" t="s">
        <v>388</v>
      </c>
      <c r="E4435" s="157" t="s">
        <v>412</v>
      </c>
      <c r="F4435" s="157" t="s">
        <v>415</v>
      </c>
      <c r="G4435" s="158">
        <v>-0.02</v>
      </c>
      <c r="H4435" s="159">
        <v>0</v>
      </c>
      <c r="I4435" s="159">
        <v>0</v>
      </c>
      <c r="J4435" s="158">
        <v>0</v>
      </c>
      <c r="K4435" s="157" t="s">
        <v>411</v>
      </c>
    </row>
    <row r="4436" spans="1:11" s="58" customFormat="1" ht="14.85" customHeight="1" x14ac:dyDescent="0.15">
      <c r="A4436" s="154">
        <v>157440</v>
      </c>
      <c r="B4436" s="155">
        <v>57440</v>
      </c>
      <c r="C4436" s="154">
        <v>160</v>
      </c>
      <c r="D4436" s="156" t="s">
        <v>388</v>
      </c>
      <c r="E4436" s="157" t="s">
        <v>412</v>
      </c>
      <c r="F4436" s="157" t="s">
        <v>415</v>
      </c>
      <c r="G4436" s="158">
        <v>1.06</v>
      </c>
      <c r="H4436" s="159">
        <v>0</v>
      </c>
      <c r="I4436" s="159">
        <v>0</v>
      </c>
      <c r="J4436" s="158">
        <v>1.1599999999999999</v>
      </c>
      <c r="K4436" s="157" t="s">
        <v>408</v>
      </c>
    </row>
    <row r="4437" spans="1:11" s="58" customFormat="1" ht="14.85" customHeight="1" x14ac:dyDescent="0.15">
      <c r="A4437" s="154">
        <v>157440</v>
      </c>
      <c r="B4437" s="155">
        <v>57440</v>
      </c>
      <c r="C4437" s="154">
        <v>160</v>
      </c>
      <c r="D4437" s="156" t="s">
        <v>388</v>
      </c>
      <c r="E4437" s="157" t="s">
        <v>412</v>
      </c>
      <c r="F4437" s="157" t="s">
        <v>416</v>
      </c>
      <c r="G4437" s="158">
        <v>0.79500000000000004</v>
      </c>
      <c r="H4437" s="159">
        <v>0</v>
      </c>
      <c r="I4437" s="159">
        <v>0</v>
      </c>
      <c r="J4437" s="158">
        <v>0.79500000000000004</v>
      </c>
      <c r="K4437" s="157" t="s">
        <v>411</v>
      </c>
    </row>
    <row r="4438" spans="1:11" s="58" customFormat="1" ht="14.85" customHeight="1" x14ac:dyDescent="0.15">
      <c r="A4438" s="154">
        <v>157440</v>
      </c>
      <c r="B4438" s="155">
        <v>57440</v>
      </c>
      <c r="C4438" s="154">
        <v>160</v>
      </c>
      <c r="D4438" s="156" t="s">
        <v>388</v>
      </c>
      <c r="E4438" s="157" t="s">
        <v>412</v>
      </c>
      <c r="F4438" s="157" t="s">
        <v>416</v>
      </c>
      <c r="G4438" s="158">
        <v>3.1694399999999998</v>
      </c>
      <c r="H4438" s="159">
        <v>0</v>
      </c>
      <c r="I4438" s="159">
        <v>1</v>
      </c>
      <c r="J4438" s="158">
        <v>5.68954</v>
      </c>
      <c r="K4438" s="157" t="s">
        <v>408</v>
      </c>
    </row>
    <row r="4439" spans="1:11" s="58" customFormat="1" ht="14.85" customHeight="1" x14ac:dyDescent="0.15">
      <c r="A4439" s="154">
        <v>157440</v>
      </c>
      <c r="B4439" s="155">
        <v>57440</v>
      </c>
      <c r="C4439" s="154">
        <v>160</v>
      </c>
      <c r="D4439" s="156" t="s">
        <v>388</v>
      </c>
      <c r="E4439" s="157" t="s">
        <v>417</v>
      </c>
      <c r="F4439" s="157" t="s">
        <v>418</v>
      </c>
      <c r="G4439" s="158">
        <v>544</v>
      </c>
      <c r="H4439" s="159">
        <v>2</v>
      </c>
      <c r="I4439" s="159">
        <v>2</v>
      </c>
      <c r="J4439" s="158">
        <v>550</v>
      </c>
      <c r="K4439" s="157" t="s">
        <v>411</v>
      </c>
    </row>
    <row r="4440" spans="1:11" s="58" customFormat="1" ht="14.85" customHeight="1" x14ac:dyDescent="0.15">
      <c r="A4440" s="154">
        <v>157440</v>
      </c>
      <c r="B4440" s="155">
        <v>57440</v>
      </c>
      <c r="C4440" s="154">
        <v>160</v>
      </c>
      <c r="D4440" s="156" t="s">
        <v>388</v>
      </c>
      <c r="E4440" s="157" t="s">
        <v>417</v>
      </c>
      <c r="F4440" s="157" t="s">
        <v>418</v>
      </c>
      <c r="G4440" s="158">
        <v>0.63</v>
      </c>
      <c r="H4440" s="159">
        <v>0</v>
      </c>
      <c r="I4440" s="159">
        <v>0</v>
      </c>
      <c r="J4440" s="158">
        <v>0.63</v>
      </c>
      <c r="K4440" s="157" t="s">
        <v>408</v>
      </c>
    </row>
    <row r="4441" spans="1:11" s="58" customFormat="1" ht="14.85" customHeight="1" x14ac:dyDescent="0.15">
      <c r="A4441" s="154">
        <v>157440</v>
      </c>
      <c r="B4441" s="155">
        <v>57440</v>
      </c>
      <c r="C4441" s="154">
        <v>160</v>
      </c>
      <c r="D4441" s="156" t="s">
        <v>388</v>
      </c>
      <c r="E4441" s="157" t="s">
        <v>417</v>
      </c>
      <c r="F4441" s="157" t="s">
        <v>407</v>
      </c>
      <c r="G4441" s="158">
        <v>0.12154</v>
      </c>
      <c r="H4441" s="159">
        <v>0</v>
      </c>
      <c r="I4441" s="159">
        <v>0</v>
      </c>
      <c r="J4441" s="158">
        <v>0.12154</v>
      </c>
      <c r="K4441" s="157" t="s">
        <v>411</v>
      </c>
    </row>
    <row r="4442" spans="1:11" s="58" customFormat="1" ht="14.85" customHeight="1" x14ac:dyDescent="0.15">
      <c r="A4442" s="154">
        <v>157440</v>
      </c>
      <c r="B4442" s="155">
        <v>57440</v>
      </c>
      <c r="C4442" s="154">
        <v>160</v>
      </c>
      <c r="D4442" s="156" t="s">
        <v>388</v>
      </c>
      <c r="E4442" s="157" t="s">
        <v>417</v>
      </c>
      <c r="F4442" s="157" t="s">
        <v>407</v>
      </c>
      <c r="G4442" s="158">
        <v>-0.10628</v>
      </c>
      <c r="H4442" s="159">
        <v>-1</v>
      </c>
      <c r="I4442" s="159">
        <v>0</v>
      </c>
      <c r="J4442" s="158">
        <v>0.42271999999999998</v>
      </c>
      <c r="K4442" s="157" t="s">
        <v>408</v>
      </c>
    </row>
    <row r="4443" spans="1:11" s="58" customFormat="1" ht="14.85" customHeight="1" x14ac:dyDescent="0.15">
      <c r="A4443" s="154">
        <v>157440</v>
      </c>
      <c r="B4443" s="155">
        <v>57440</v>
      </c>
      <c r="C4443" s="154">
        <v>160</v>
      </c>
      <c r="D4443" s="156" t="s">
        <v>388</v>
      </c>
      <c r="E4443" s="157" t="s">
        <v>419</v>
      </c>
      <c r="F4443" s="157" t="s">
        <v>414</v>
      </c>
      <c r="G4443" s="158">
        <v>31.963370000000001</v>
      </c>
      <c r="H4443" s="159">
        <v>-2</v>
      </c>
      <c r="I4443" s="159">
        <v>0</v>
      </c>
      <c r="J4443" s="158">
        <v>95.049199999999999</v>
      </c>
      <c r="K4443" s="157" t="s">
        <v>411</v>
      </c>
    </row>
    <row r="4444" spans="1:11" s="58" customFormat="1" ht="14.85" customHeight="1" x14ac:dyDescent="0.15">
      <c r="A4444" s="154">
        <v>157440</v>
      </c>
      <c r="B4444" s="155">
        <v>57440</v>
      </c>
      <c r="C4444" s="154">
        <v>160</v>
      </c>
      <c r="D4444" s="156" t="s">
        <v>388</v>
      </c>
      <c r="E4444" s="157" t="s">
        <v>419</v>
      </c>
      <c r="F4444" s="157" t="s">
        <v>414</v>
      </c>
      <c r="G4444" s="158">
        <v>54.880499999999998</v>
      </c>
      <c r="H4444" s="159">
        <v>-3</v>
      </c>
      <c r="I4444" s="159">
        <v>0</v>
      </c>
      <c r="J4444" s="158">
        <v>77.453630000000004</v>
      </c>
      <c r="K4444" s="157" t="s">
        <v>408</v>
      </c>
    </row>
    <row r="4445" spans="1:11" s="58" customFormat="1" ht="14.85" customHeight="1" x14ac:dyDescent="0.15">
      <c r="A4445" s="154">
        <v>157441</v>
      </c>
      <c r="B4445" s="155">
        <v>57441</v>
      </c>
      <c r="C4445" s="154">
        <v>160</v>
      </c>
      <c r="D4445" s="156" t="s">
        <v>388</v>
      </c>
      <c r="E4445" s="157" t="s">
        <v>412</v>
      </c>
      <c r="F4445" s="157" t="s">
        <v>407</v>
      </c>
      <c r="G4445" s="158">
        <v>-7.6583899999999998</v>
      </c>
      <c r="H4445" s="159">
        <v>-3</v>
      </c>
      <c r="I4445" s="159">
        <v>0</v>
      </c>
      <c r="J4445" s="158">
        <v>0.15038000000000001</v>
      </c>
      <c r="K4445" s="157" t="s">
        <v>411</v>
      </c>
    </row>
    <row r="4446" spans="1:11" s="58" customFormat="1" ht="14.85" customHeight="1" x14ac:dyDescent="0.15">
      <c r="A4446" s="154">
        <v>157441</v>
      </c>
      <c r="B4446" s="155">
        <v>57441</v>
      </c>
      <c r="C4446" s="154">
        <v>160</v>
      </c>
      <c r="D4446" s="156" t="s">
        <v>388</v>
      </c>
      <c r="E4446" s="157" t="s">
        <v>412</v>
      </c>
      <c r="F4446" s="157" t="s">
        <v>407</v>
      </c>
      <c r="G4446" s="158">
        <v>1.0176700000000001</v>
      </c>
      <c r="H4446" s="159">
        <v>-6</v>
      </c>
      <c r="I4446" s="159">
        <v>1</v>
      </c>
      <c r="J4446" s="158">
        <v>2.2106400000000002</v>
      </c>
      <c r="K4446" s="157" t="s">
        <v>408</v>
      </c>
    </row>
    <row r="4447" spans="1:11" s="58" customFormat="1" ht="14.85" customHeight="1" x14ac:dyDescent="0.15">
      <c r="A4447" s="154">
        <v>157441</v>
      </c>
      <c r="B4447" s="155">
        <v>57441</v>
      </c>
      <c r="C4447" s="154">
        <v>160</v>
      </c>
      <c r="D4447" s="156" t="s">
        <v>388</v>
      </c>
      <c r="E4447" s="157" t="s">
        <v>412</v>
      </c>
      <c r="F4447" s="157" t="s">
        <v>413</v>
      </c>
      <c r="G4447" s="158">
        <v>-185.87352000000001</v>
      </c>
      <c r="H4447" s="159">
        <v>0</v>
      </c>
      <c r="I4447" s="159">
        <v>4</v>
      </c>
      <c r="J4447" s="158">
        <v>629.61900000000003</v>
      </c>
      <c r="K4447" s="157" t="s">
        <v>408</v>
      </c>
    </row>
    <row r="4448" spans="1:11" s="58" customFormat="1" ht="14.85" customHeight="1" x14ac:dyDescent="0.15">
      <c r="A4448" s="154">
        <v>157441</v>
      </c>
      <c r="B4448" s="155">
        <v>57441</v>
      </c>
      <c r="C4448" s="154">
        <v>160</v>
      </c>
      <c r="D4448" s="156" t="s">
        <v>388</v>
      </c>
      <c r="E4448" s="157" t="s">
        <v>412</v>
      </c>
      <c r="F4448" s="157" t="s">
        <v>414</v>
      </c>
      <c r="G4448" s="158">
        <v>278.87079999999997</v>
      </c>
      <c r="H4448" s="159">
        <v>3</v>
      </c>
      <c r="I4448" s="159">
        <v>4</v>
      </c>
      <c r="J4448" s="158">
        <v>370.96841999999998</v>
      </c>
      <c r="K4448" s="157" t="s">
        <v>411</v>
      </c>
    </row>
    <row r="4449" spans="1:11" s="58" customFormat="1" ht="14.85" customHeight="1" x14ac:dyDescent="0.15">
      <c r="A4449" s="154">
        <v>157441</v>
      </c>
      <c r="B4449" s="155">
        <v>57441</v>
      </c>
      <c r="C4449" s="154">
        <v>160</v>
      </c>
      <c r="D4449" s="156" t="s">
        <v>388</v>
      </c>
      <c r="E4449" s="157" t="s">
        <v>412</v>
      </c>
      <c r="F4449" s="157" t="s">
        <v>414</v>
      </c>
      <c r="G4449" s="158">
        <v>-12.674060000000001</v>
      </c>
      <c r="H4449" s="159">
        <v>2</v>
      </c>
      <c r="I4449" s="159">
        <v>2</v>
      </c>
      <c r="J4449" s="158">
        <v>16.815000000000001</v>
      </c>
      <c r="K4449" s="157" t="s">
        <v>408</v>
      </c>
    </row>
    <row r="4450" spans="1:11" s="58" customFormat="1" ht="14.85" customHeight="1" x14ac:dyDescent="0.15">
      <c r="A4450" s="154">
        <v>157441</v>
      </c>
      <c r="B4450" s="155">
        <v>57441</v>
      </c>
      <c r="C4450" s="154">
        <v>160</v>
      </c>
      <c r="D4450" s="156" t="s">
        <v>388</v>
      </c>
      <c r="E4450" s="157" t="s">
        <v>412</v>
      </c>
      <c r="F4450" s="157" t="s">
        <v>415</v>
      </c>
      <c r="G4450" s="158">
        <v>-0.2</v>
      </c>
      <c r="H4450" s="159">
        <v>0</v>
      </c>
      <c r="I4450" s="159">
        <v>0</v>
      </c>
      <c r="J4450" s="158">
        <v>0</v>
      </c>
      <c r="K4450" s="157" t="s">
        <v>411</v>
      </c>
    </row>
    <row r="4451" spans="1:11" s="58" customFormat="1" ht="14.85" customHeight="1" x14ac:dyDescent="0.15">
      <c r="A4451" s="154">
        <v>157441</v>
      </c>
      <c r="B4451" s="155">
        <v>57441</v>
      </c>
      <c r="C4451" s="154">
        <v>160</v>
      </c>
      <c r="D4451" s="156" t="s">
        <v>388</v>
      </c>
      <c r="E4451" s="157" t="s">
        <v>412</v>
      </c>
      <c r="F4451" s="157" t="s">
        <v>415</v>
      </c>
      <c r="G4451" s="158">
        <v>-0.94</v>
      </c>
      <c r="H4451" s="159">
        <v>0</v>
      </c>
      <c r="I4451" s="159">
        <v>0</v>
      </c>
      <c r="J4451" s="158">
        <v>0.22</v>
      </c>
      <c r="K4451" s="157" t="s">
        <v>408</v>
      </c>
    </row>
    <row r="4452" spans="1:11" s="58" customFormat="1" ht="14.85" customHeight="1" x14ac:dyDescent="0.15">
      <c r="A4452" s="154">
        <v>157441</v>
      </c>
      <c r="B4452" s="155">
        <v>57441</v>
      </c>
      <c r="C4452" s="154">
        <v>160</v>
      </c>
      <c r="D4452" s="156" t="s">
        <v>388</v>
      </c>
      <c r="E4452" s="157" t="s">
        <v>412</v>
      </c>
      <c r="F4452" s="157" t="s">
        <v>416</v>
      </c>
      <c r="G4452" s="158">
        <v>-70.225070000000002</v>
      </c>
      <c r="H4452" s="159">
        <v>-5</v>
      </c>
      <c r="I4452" s="159">
        <v>0</v>
      </c>
      <c r="J4452" s="158">
        <v>12.54424</v>
      </c>
      <c r="K4452" s="157" t="s">
        <v>411</v>
      </c>
    </row>
    <row r="4453" spans="1:11" s="58" customFormat="1" ht="14.85" customHeight="1" x14ac:dyDescent="0.15">
      <c r="A4453" s="154">
        <v>157441</v>
      </c>
      <c r="B4453" s="155">
        <v>57441</v>
      </c>
      <c r="C4453" s="154">
        <v>160</v>
      </c>
      <c r="D4453" s="156" t="s">
        <v>388</v>
      </c>
      <c r="E4453" s="157" t="s">
        <v>412</v>
      </c>
      <c r="F4453" s="157" t="s">
        <v>416</v>
      </c>
      <c r="G4453" s="158">
        <v>-37.670319999999997</v>
      </c>
      <c r="H4453" s="159">
        <v>0</v>
      </c>
      <c r="I4453" s="159">
        <v>1</v>
      </c>
      <c r="J4453" s="158">
        <v>27.571159999999999</v>
      </c>
      <c r="K4453" s="157" t="s">
        <v>408</v>
      </c>
    </row>
    <row r="4454" spans="1:11" s="58" customFormat="1" ht="14.85" customHeight="1" x14ac:dyDescent="0.15">
      <c r="A4454" s="154">
        <v>157441</v>
      </c>
      <c r="B4454" s="155">
        <v>57441</v>
      </c>
      <c r="C4454" s="154">
        <v>160</v>
      </c>
      <c r="D4454" s="156" t="s">
        <v>388</v>
      </c>
      <c r="E4454" s="157" t="s">
        <v>417</v>
      </c>
      <c r="F4454" s="157" t="s">
        <v>418</v>
      </c>
      <c r="G4454" s="158">
        <v>35.104179999999999</v>
      </c>
      <c r="H4454" s="159">
        <v>0</v>
      </c>
      <c r="I4454" s="159">
        <v>1</v>
      </c>
      <c r="J4454" s="158">
        <v>54.24</v>
      </c>
      <c r="K4454" s="157" t="s">
        <v>411</v>
      </c>
    </row>
    <row r="4455" spans="1:11" s="58" customFormat="1" ht="14.85" customHeight="1" x14ac:dyDescent="0.15">
      <c r="A4455" s="154">
        <v>157441</v>
      </c>
      <c r="B4455" s="155">
        <v>57441</v>
      </c>
      <c r="C4455" s="154">
        <v>160</v>
      </c>
      <c r="D4455" s="156" t="s">
        <v>388</v>
      </c>
      <c r="E4455" s="157" t="s">
        <v>417</v>
      </c>
      <c r="F4455" s="157" t="s">
        <v>418</v>
      </c>
      <c r="G4455" s="158">
        <v>-8.6259999999999994</v>
      </c>
      <c r="H4455" s="159">
        <v>2</v>
      </c>
      <c r="I4455" s="159">
        <v>2</v>
      </c>
      <c r="J4455" s="158">
        <v>1.3</v>
      </c>
      <c r="K4455" s="157" t="s">
        <v>408</v>
      </c>
    </row>
    <row r="4456" spans="1:11" s="58" customFormat="1" ht="14.85" customHeight="1" x14ac:dyDescent="0.15">
      <c r="A4456" s="154">
        <v>157441</v>
      </c>
      <c r="B4456" s="155">
        <v>57441</v>
      </c>
      <c r="C4456" s="154">
        <v>160</v>
      </c>
      <c r="D4456" s="156" t="s">
        <v>388</v>
      </c>
      <c r="E4456" s="157" t="s">
        <v>417</v>
      </c>
      <c r="F4456" s="157" t="s">
        <v>407</v>
      </c>
      <c r="G4456" s="158">
        <v>3.84613</v>
      </c>
      <c r="H4456" s="159">
        <v>0</v>
      </c>
      <c r="I4456" s="159">
        <v>0</v>
      </c>
      <c r="J4456" s="158">
        <v>14.762919999999999</v>
      </c>
      <c r="K4456" s="157" t="s">
        <v>411</v>
      </c>
    </row>
    <row r="4457" spans="1:11" s="58" customFormat="1" ht="14.85" customHeight="1" x14ac:dyDescent="0.15">
      <c r="A4457" s="154">
        <v>157441</v>
      </c>
      <c r="B4457" s="155">
        <v>57441</v>
      </c>
      <c r="C4457" s="154">
        <v>160</v>
      </c>
      <c r="D4457" s="156" t="s">
        <v>388</v>
      </c>
      <c r="E4457" s="157" t="s">
        <v>417</v>
      </c>
      <c r="F4457" s="157" t="s">
        <v>407</v>
      </c>
      <c r="G4457" s="158">
        <v>-1.1093900000000001</v>
      </c>
      <c r="H4457" s="159">
        <v>0</v>
      </c>
      <c r="I4457" s="159">
        <v>0</v>
      </c>
      <c r="J4457" s="158">
        <v>4.061E-2</v>
      </c>
      <c r="K4457" s="157" t="s">
        <v>408</v>
      </c>
    </row>
    <row r="4458" spans="1:11" s="58" customFormat="1" ht="14.85" customHeight="1" x14ac:dyDescent="0.15">
      <c r="A4458" s="154">
        <v>157441</v>
      </c>
      <c r="B4458" s="155">
        <v>57441</v>
      </c>
      <c r="C4458" s="154">
        <v>160</v>
      </c>
      <c r="D4458" s="156" t="s">
        <v>388</v>
      </c>
      <c r="E4458" s="157" t="s">
        <v>419</v>
      </c>
      <c r="F4458" s="157" t="s">
        <v>414</v>
      </c>
      <c r="G4458" s="158">
        <v>76.388660000000002</v>
      </c>
      <c r="H4458" s="159">
        <v>-4</v>
      </c>
      <c r="I4458" s="159">
        <v>0</v>
      </c>
      <c r="J4458" s="158">
        <v>319.86230999999998</v>
      </c>
      <c r="K4458" s="157" t="s">
        <v>411</v>
      </c>
    </row>
    <row r="4459" spans="1:11" s="58" customFormat="1" ht="14.85" customHeight="1" x14ac:dyDescent="0.15">
      <c r="A4459" s="154">
        <v>157441</v>
      </c>
      <c r="B4459" s="155">
        <v>57441</v>
      </c>
      <c r="C4459" s="154">
        <v>160</v>
      </c>
      <c r="D4459" s="156" t="s">
        <v>388</v>
      </c>
      <c r="E4459" s="157" t="s">
        <v>419</v>
      </c>
      <c r="F4459" s="157" t="s">
        <v>414</v>
      </c>
      <c r="G4459" s="158">
        <v>25.545470000000002</v>
      </c>
      <c r="H4459" s="159">
        <v>-1</v>
      </c>
      <c r="I4459" s="159">
        <v>0</v>
      </c>
      <c r="J4459" s="158">
        <v>141.20321000000001</v>
      </c>
      <c r="K4459" s="157" t="s">
        <v>408</v>
      </c>
    </row>
    <row r="4460" spans="1:11" s="58" customFormat="1" ht="14.85" customHeight="1" x14ac:dyDescent="0.15">
      <c r="A4460" s="154">
        <v>157444</v>
      </c>
      <c r="B4460" s="155">
        <v>57444</v>
      </c>
      <c r="C4460" s="154">
        <v>160</v>
      </c>
      <c r="D4460" s="156" t="s">
        <v>388</v>
      </c>
      <c r="E4460" s="157" t="s">
        <v>412</v>
      </c>
      <c r="F4460" s="157" t="s">
        <v>407</v>
      </c>
      <c r="G4460" s="158">
        <v>-1.12585</v>
      </c>
      <c r="H4460" s="159">
        <v>-3</v>
      </c>
      <c r="I4460" s="159">
        <v>2</v>
      </c>
      <c r="J4460" s="158">
        <v>62.036259999999999</v>
      </c>
      <c r="K4460" s="157" t="s">
        <v>411</v>
      </c>
    </row>
    <row r="4461" spans="1:11" s="58" customFormat="1" ht="14.85" customHeight="1" x14ac:dyDescent="0.15">
      <c r="A4461" s="154">
        <v>157444</v>
      </c>
      <c r="B4461" s="155">
        <v>57444</v>
      </c>
      <c r="C4461" s="154">
        <v>160</v>
      </c>
      <c r="D4461" s="156" t="s">
        <v>388</v>
      </c>
      <c r="E4461" s="157" t="s">
        <v>412</v>
      </c>
      <c r="F4461" s="157" t="s">
        <v>407</v>
      </c>
      <c r="G4461" s="158">
        <v>-48.542070000000002</v>
      </c>
      <c r="H4461" s="159">
        <v>-9</v>
      </c>
      <c r="I4461" s="159">
        <v>8</v>
      </c>
      <c r="J4461" s="158">
        <v>51.72401</v>
      </c>
      <c r="K4461" s="157" t="s">
        <v>408</v>
      </c>
    </row>
    <row r="4462" spans="1:11" s="58" customFormat="1" ht="14.85" customHeight="1" x14ac:dyDescent="0.15">
      <c r="A4462" s="154">
        <v>157444</v>
      </c>
      <c r="B4462" s="155">
        <v>57444</v>
      </c>
      <c r="C4462" s="154">
        <v>160</v>
      </c>
      <c r="D4462" s="156" t="s">
        <v>388</v>
      </c>
      <c r="E4462" s="157" t="s">
        <v>412</v>
      </c>
      <c r="F4462" s="157" t="s">
        <v>413</v>
      </c>
      <c r="G4462" s="158">
        <v>166.16828000000001</v>
      </c>
      <c r="H4462" s="159">
        <v>3</v>
      </c>
      <c r="I4462" s="159">
        <v>4</v>
      </c>
      <c r="J4462" s="158">
        <v>521.53296999999998</v>
      </c>
      <c r="K4462" s="157" t="s">
        <v>408</v>
      </c>
    </row>
    <row r="4463" spans="1:11" s="58" customFormat="1" ht="14.85" customHeight="1" x14ac:dyDescent="0.15">
      <c r="A4463" s="154">
        <v>157444</v>
      </c>
      <c r="B4463" s="155">
        <v>57444</v>
      </c>
      <c r="C4463" s="154">
        <v>160</v>
      </c>
      <c r="D4463" s="156" t="s">
        <v>388</v>
      </c>
      <c r="E4463" s="157" t="s">
        <v>412</v>
      </c>
      <c r="F4463" s="157" t="s">
        <v>414</v>
      </c>
      <c r="G4463" s="158">
        <v>38.049469999999999</v>
      </c>
      <c r="H4463" s="159">
        <v>-1</v>
      </c>
      <c r="I4463" s="159">
        <v>2</v>
      </c>
      <c r="J4463" s="158">
        <v>428.52246000000002</v>
      </c>
      <c r="K4463" s="157" t="s">
        <v>411</v>
      </c>
    </row>
    <row r="4464" spans="1:11" s="58" customFormat="1" ht="14.85" customHeight="1" x14ac:dyDescent="0.15">
      <c r="A4464" s="154">
        <v>157444</v>
      </c>
      <c r="B4464" s="155">
        <v>57444</v>
      </c>
      <c r="C4464" s="154">
        <v>160</v>
      </c>
      <c r="D4464" s="156" t="s">
        <v>388</v>
      </c>
      <c r="E4464" s="157" t="s">
        <v>412</v>
      </c>
      <c r="F4464" s="157" t="s">
        <v>414</v>
      </c>
      <c r="G4464" s="158">
        <v>61.462339999999998</v>
      </c>
      <c r="H4464" s="159">
        <v>0</v>
      </c>
      <c r="I4464" s="159">
        <v>1</v>
      </c>
      <c r="J4464" s="158">
        <v>215.26273</v>
      </c>
      <c r="K4464" s="157" t="s">
        <v>408</v>
      </c>
    </row>
    <row r="4465" spans="1:11" s="58" customFormat="1" ht="14.85" customHeight="1" x14ac:dyDescent="0.15">
      <c r="A4465" s="154">
        <v>157444</v>
      </c>
      <c r="B4465" s="155">
        <v>57444</v>
      </c>
      <c r="C4465" s="154">
        <v>160</v>
      </c>
      <c r="D4465" s="156" t="s">
        <v>388</v>
      </c>
      <c r="E4465" s="157" t="s">
        <v>412</v>
      </c>
      <c r="F4465" s="157" t="s">
        <v>415</v>
      </c>
      <c r="G4465" s="158">
        <v>-8.6999999999999993</v>
      </c>
      <c r="H4465" s="159">
        <v>0</v>
      </c>
      <c r="I4465" s="159">
        <v>0</v>
      </c>
      <c r="J4465" s="158">
        <v>1.32</v>
      </c>
      <c r="K4465" s="157" t="s">
        <v>411</v>
      </c>
    </row>
    <row r="4466" spans="1:11" s="58" customFormat="1" ht="14.85" customHeight="1" x14ac:dyDescent="0.15">
      <c r="A4466" s="154">
        <v>157444</v>
      </c>
      <c r="B4466" s="155">
        <v>57444</v>
      </c>
      <c r="C4466" s="154">
        <v>160</v>
      </c>
      <c r="D4466" s="156" t="s">
        <v>388</v>
      </c>
      <c r="E4466" s="157" t="s">
        <v>412</v>
      </c>
      <c r="F4466" s="157" t="s">
        <v>415</v>
      </c>
      <c r="G4466" s="158">
        <v>-0.02</v>
      </c>
      <c r="H4466" s="159">
        <v>0</v>
      </c>
      <c r="I4466" s="159">
        <v>0</v>
      </c>
      <c r="J4466" s="158">
        <v>0.18</v>
      </c>
      <c r="K4466" s="157" t="s">
        <v>408</v>
      </c>
    </row>
    <row r="4467" spans="1:11" s="58" customFormat="1" ht="14.85" customHeight="1" x14ac:dyDescent="0.15">
      <c r="A4467" s="154">
        <v>157444</v>
      </c>
      <c r="B4467" s="155">
        <v>57444</v>
      </c>
      <c r="C4467" s="154">
        <v>160</v>
      </c>
      <c r="D4467" s="156" t="s">
        <v>388</v>
      </c>
      <c r="E4467" s="157" t="s">
        <v>412</v>
      </c>
      <c r="F4467" s="157" t="s">
        <v>416</v>
      </c>
      <c r="G4467" s="158">
        <v>37.598239999999997</v>
      </c>
      <c r="H4467" s="159">
        <v>0</v>
      </c>
      <c r="I4467" s="159">
        <v>0</v>
      </c>
      <c r="J4467" s="158">
        <v>37.598239999999997</v>
      </c>
      <c r="K4467" s="157" t="s">
        <v>411</v>
      </c>
    </row>
    <row r="4468" spans="1:11" s="58" customFormat="1" ht="14.85" customHeight="1" x14ac:dyDescent="0.15">
      <c r="A4468" s="154">
        <v>157444</v>
      </c>
      <c r="B4468" s="155">
        <v>57444</v>
      </c>
      <c r="C4468" s="154">
        <v>160</v>
      </c>
      <c r="D4468" s="156" t="s">
        <v>388</v>
      </c>
      <c r="E4468" s="157" t="s">
        <v>412</v>
      </c>
      <c r="F4468" s="157" t="s">
        <v>416</v>
      </c>
      <c r="G4468" s="158">
        <v>-7.6435300000000002</v>
      </c>
      <c r="H4468" s="159">
        <v>-1</v>
      </c>
      <c r="I4468" s="159">
        <v>1</v>
      </c>
      <c r="J4468" s="158">
        <v>34.875500000000002</v>
      </c>
      <c r="K4468" s="157" t="s">
        <v>408</v>
      </c>
    </row>
    <row r="4469" spans="1:11" s="58" customFormat="1" ht="14.85" customHeight="1" x14ac:dyDescent="0.15">
      <c r="A4469" s="154">
        <v>157444</v>
      </c>
      <c r="B4469" s="155">
        <v>57444</v>
      </c>
      <c r="C4469" s="154">
        <v>160</v>
      </c>
      <c r="D4469" s="156" t="s">
        <v>388</v>
      </c>
      <c r="E4469" s="157" t="s">
        <v>417</v>
      </c>
      <c r="F4469" s="157" t="s">
        <v>418</v>
      </c>
      <c r="G4469" s="158">
        <v>188.87878000000001</v>
      </c>
      <c r="H4469" s="159">
        <v>2</v>
      </c>
      <c r="I4469" s="159">
        <v>2</v>
      </c>
      <c r="J4469" s="158">
        <v>237.67893000000001</v>
      </c>
      <c r="K4469" s="157" t="s">
        <v>411</v>
      </c>
    </row>
    <row r="4470" spans="1:11" s="58" customFormat="1" ht="14.85" customHeight="1" x14ac:dyDescent="0.15">
      <c r="A4470" s="154">
        <v>157444</v>
      </c>
      <c r="B4470" s="155">
        <v>57444</v>
      </c>
      <c r="C4470" s="154">
        <v>160</v>
      </c>
      <c r="D4470" s="156" t="s">
        <v>388</v>
      </c>
      <c r="E4470" s="157" t="s">
        <v>417</v>
      </c>
      <c r="F4470" s="157" t="s">
        <v>418</v>
      </c>
      <c r="G4470" s="158">
        <v>518.72089000000005</v>
      </c>
      <c r="H4470" s="159">
        <v>1</v>
      </c>
      <c r="I4470" s="159">
        <v>2</v>
      </c>
      <c r="J4470" s="158">
        <v>568.91261999999995</v>
      </c>
      <c r="K4470" s="157" t="s">
        <v>408</v>
      </c>
    </row>
    <row r="4471" spans="1:11" s="58" customFormat="1" ht="14.85" customHeight="1" x14ac:dyDescent="0.15">
      <c r="A4471" s="154">
        <v>157444</v>
      </c>
      <c r="B4471" s="155">
        <v>57444</v>
      </c>
      <c r="C4471" s="154">
        <v>160</v>
      </c>
      <c r="D4471" s="156" t="s">
        <v>388</v>
      </c>
      <c r="E4471" s="157" t="s">
        <v>417</v>
      </c>
      <c r="F4471" s="157" t="s">
        <v>407</v>
      </c>
      <c r="G4471" s="158">
        <v>-0.64339999999999997</v>
      </c>
      <c r="H4471" s="159">
        <v>0</v>
      </c>
      <c r="I4471" s="159">
        <v>0</v>
      </c>
      <c r="J4471" s="158">
        <v>5.9905799999999996</v>
      </c>
      <c r="K4471" s="157" t="s">
        <v>411</v>
      </c>
    </row>
    <row r="4472" spans="1:11" s="58" customFormat="1" ht="14.85" customHeight="1" x14ac:dyDescent="0.15">
      <c r="A4472" s="154">
        <v>157444</v>
      </c>
      <c r="B4472" s="155">
        <v>57444</v>
      </c>
      <c r="C4472" s="154">
        <v>160</v>
      </c>
      <c r="D4472" s="156" t="s">
        <v>388</v>
      </c>
      <c r="E4472" s="157" t="s">
        <v>417</v>
      </c>
      <c r="F4472" s="157" t="s">
        <v>407</v>
      </c>
      <c r="G4472" s="158">
        <v>-65.51643</v>
      </c>
      <c r="H4472" s="159">
        <v>-1</v>
      </c>
      <c r="I4472" s="159">
        <v>0</v>
      </c>
      <c r="J4472" s="158">
        <v>165.25561999999999</v>
      </c>
      <c r="K4472" s="157" t="s">
        <v>408</v>
      </c>
    </row>
    <row r="4473" spans="1:11" s="58" customFormat="1" ht="14.85" customHeight="1" x14ac:dyDescent="0.15">
      <c r="A4473" s="154">
        <v>157444</v>
      </c>
      <c r="B4473" s="155">
        <v>57444</v>
      </c>
      <c r="C4473" s="154">
        <v>160</v>
      </c>
      <c r="D4473" s="156" t="s">
        <v>388</v>
      </c>
      <c r="E4473" s="157" t="s">
        <v>419</v>
      </c>
      <c r="F4473" s="157" t="s">
        <v>414</v>
      </c>
      <c r="G4473" s="158">
        <v>31.652760000000001</v>
      </c>
      <c r="H4473" s="159">
        <v>-1</v>
      </c>
      <c r="I4473" s="159">
        <v>1</v>
      </c>
      <c r="J4473" s="158">
        <v>223.18688</v>
      </c>
      <c r="K4473" s="157" t="s">
        <v>411</v>
      </c>
    </row>
    <row r="4474" spans="1:11" s="58" customFormat="1" ht="14.85" customHeight="1" x14ac:dyDescent="0.15">
      <c r="A4474" s="154">
        <v>157444</v>
      </c>
      <c r="B4474" s="155">
        <v>57444</v>
      </c>
      <c r="C4474" s="154">
        <v>160</v>
      </c>
      <c r="D4474" s="156" t="s">
        <v>388</v>
      </c>
      <c r="E4474" s="157" t="s">
        <v>419</v>
      </c>
      <c r="F4474" s="157" t="s">
        <v>414</v>
      </c>
      <c r="G4474" s="158">
        <v>34.854799999999997</v>
      </c>
      <c r="H4474" s="159">
        <v>1</v>
      </c>
      <c r="I4474" s="159">
        <v>1</v>
      </c>
      <c r="J4474" s="158">
        <v>216.45581000000001</v>
      </c>
      <c r="K4474" s="157" t="s">
        <v>408</v>
      </c>
    </row>
    <row r="4475" spans="1:11" s="58" customFormat="1" ht="14.85" customHeight="1" x14ac:dyDescent="0.15">
      <c r="A4475" s="154">
        <v>157445</v>
      </c>
      <c r="B4475" s="155">
        <v>57445</v>
      </c>
      <c r="C4475" s="154">
        <v>160</v>
      </c>
      <c r="D4475" s="156" t="s">
        <v>388</v>
      </c>
      <c r="E4475" s="157" t="s">
        <v>412</v>
      </c>
      <c r="F4475" s="157" t="s">
        <v>407</v>
      </c>
      <c r="G4475" s="158">
        <v>3.5406900000000001</v>
      </c>
      <c r="H4475" s="159">
        <v>-1</v>
      </c>
      <c r="I4475" s="159">
        <v>0</v>
      </c>
      <c r="J4475" s="158">
        <v>10.399150000000001</v>
      </c>
      <c r="K4475" s="157" t="s">
        <v>411</v>
      </c>
    </row>
    <row r="4476" spans="1:11" s="58" customFormat="1" ht="14.85" customHeight="1" x14ac:dyDescent="0.15">
      <c r="A4476" s="154">
        <v>157445</v>
      </c>
      <c r="B4476" s="155">
        <v>57445</v>
      </c>
      <c r="C4476" s="154">
        <v>160</v>
      </c>
      <c r="D4476" s="156" t="s">
        <v>388</v>
      </c>
      <c r="E4476" s="157" t="s">
        <v>412</v>
      </c>
      <c r="F4476" s="157" t="s">
        <v>407</v>
      </c>
      <c r="G4476" s="158">
        <v>1.1850799999999999</v>
      </c>
      <c r="H4476" s="159">
        <v>-2</v>
      </c>
      <c r="I4476" s="159">
        <v>0</v>
      </c>
      <c r="J4476" s="158">
        <v>8.9993599999999994</v>
      </c>
      <c r="K4476" s="157" t="s">
        <v>408</v>
      </c>
    </row>
    <row r="4477" spans="1:11" s="58" customFormat="1" ht="14.85" customHeight="1" x14ac:dyDescent="0.15">
      <c r="A4477" s="154">
        <v>157445</v>
      </c>
      <c r="B4477" s="155">
        <v>57445</v>
      </c>
      <c r="C4477" s="154">
        <v>160</v>
      </c>
      <c r="D4477" s="156" t="s">
        <v>388</v>
      </c>
      <c r="E4477" s="157" t="s">
        <v>412</v>
      </c>
      <c r="F4477" s="157" t="s">
        <v>413</v>
      </c>
      <c r="G4477" s="158">
        <v>-76.142759999999996</v>
      </c>
      <c r="H4477" s="159">
        <v>-3</v>
      </c>
      <c r="I4477" s="159">
        <v>2</v>
      </c>
      <c r="J4477" s="158">
        <v>219.57371000000001</v>
      </c>
      <c r="K4477" s="157" t="s">
        <v>408</v>
      </c>
    </row>
    <row r="4478" spans="1:11" s="58" customFormat="1" ht="14.85" customHeight="1" x14ac:dyDescent="0.15">
      <c r="A4478" s="154">
        <v>157445</v>
      </c>
      <c r="B4478" s="155">
        <v>57445</v>
      </c>
      <c r="C4478" s="154">
        <v>160</v>
      </c>
      <c r="D4478" s="156" t="s">
        <v>388</v>
      </c>
      <c r="E4478" s="157" t="s">
        <v>412</v>
      </c>
      <c r="F4478" s="157" t="s">
        <v>414</v>
      </c>
      <c r="G4478" s="158">
        <v>22.430019999999999</v>
      </c>
      <c r="H4478" s="159">
        <v>-1</v>
      </c>
      <c r="I4478" s="159">
        <v>1</v>
      </c>
      <c r="J4478" s="158">
        <v>47.412999999999997</v>
      </c>
      <c r="K4478" s="157" t="s">
        <v>411</v>
      </c>
    </row>
    <row r="4479" spans="1:11" s="58" customFormat="1" ht="14.85" customHeight="1" x14ac:dyDescent="0.15">
      <c r="A4479" s="154">
        <v>157445</v>
      </c>
      <c r="B4479" s="155">
        <v>57445</v>
      </c>
      <c r="C4479" s="154">
        <v>160</v>
      </c>
      <c r="D4479" s="156" t="s">
        <v>388</v>
      </c>
      <c r="E4479" s="157" t="s">
        <v>412</v>
      </c>
      <c r="F4479" s="157" t="s">
        <v>414</v>
      </c>
      <c r="G4479" s="158">
        <v>-6.5857000000000001</v>
      </c>
      <c r="H4479" s="159">
        <v>-3</v>
      </c>
      <c r="I4479" s="159">
        <v>0</v>
      </c>
      <c r="J4479" s="158">
        <v>35.577280000000002</v>
      </c>
      <c r="K4479" s="157" t="s">
        <v>408</v>
      </c>
    </row>
    <row r="4480" spans="1:11" s="58" customFormat="1" ht="14.85" customHeight="1" x14ac:dyDescent="0.15">
      <c r="A4480" s="154">
        <v>157445</v>
      </c>
      <c r="B4480" s="155">
        <v>57445</v>
      </c>
      <c r="C4480" s="154">
        <v>160</v>
      </c>
      <c r="D4480" s="156" t="s">
        <v>388</v>
      </c>
      <c r="E4480" s="157" t="s">
        <v>412</v>
      </c>
      <c r="F4480" s="157" t="s">
        <v>415</v>
      </c>
      <c r="G4480" s="158">
        <v>-0.08</v>
      </c>
      <c r="H4480" s="159">
        <v>0</v>
      </c>
      <c r="I4480" s="159">
        <v>0</v>
      </c>
      <c r="J4480" s="158">
        <v>0.02</v>
      </c>
      <c r="K4480" s="157" t="s">
        <v>411</v>
      </c>
    </row>
    <row r="4481" spans="1:11" s="58" customFormat="1" ht="14.85" customHeight="1" x14ac:dyDescent="0.15">
      <c r="A4481" s="154">
        <v>157445</v>
      </c>
      <c r="B4481" s="155">
        <v>57445</v>
      </c>
      <c r="C4481" s="154">
        <v>160</v>
      </c>
      <c r="D4481" s="156" t="s">
        <v>388</v>
      </c>
      <c r="E4481" s="157" t="s">
        <v>412</v>
      </c>
      <c r="F4481" s="157" t="s">
        <v>415</v>
      </c>
      <c r="G4481" s="158">
        <v>0.06</v>
      </c>
      <c r="H4481" s="159">
        <v>0</v>
      </c>
      <c r="I4481" s="159">
        <v>0</v>
      </c>
      <c r="J4481" s="158">
        <v>0.06</v>
      </c>
      <c r="K4481" s="157" t="s">
        <v>408</v>
      </c>
    </row>
    <row r="4482" spans="1:11" s="58" customFormat="1" ht="14.85" customHeight="1" x14ac:dyDescent="0.15">
      <c r="A4482" s="154">
        <v>157445</v>
      </c>
      <c r="B4482" s="155">
        <v>57445</v>
      </c>
      <c r="C4482" s="154">
        <v>160</v>
      </c>
      <c r="D4482" s="156" t="s">
        <v>388</v>
      </c>
      <c r="E4482" s="157" t="s">
        <v>412</v>
      </c>
      <c r="F4482" s="157" t="s">
        <v>416</v>
      </c>
      <c r="G4482" s="158">
        <v>8.3545200000000008</v>
      </c>
      <c r="H4482" s="159">
        <v>-2</v>
      </c>
      <c r="I4482" s="159">
        <v>0</v>
      </c>
      <c r="J4482" s="158">
        <v>21.74474</v>
      </c>
      <c r="K4482" s="157" t="s">
        <v>411</v>
      </c>
    </row>
    <row r="4483" spans="1:11" s="58" customFormat="1" ht="14.85" customHeight="1" x14ac:dyDescent="0.15">
      <c r="A4483" s="154">
        <v>157445</v>
      </c>
      <c r="B4483" s="155">
        <v>57445</v>
      </c>
      <c r="C4483" s="154">
        <v>160</v>
      </c>
      <c r="D4483" s="156" t="s">
        <v>388</v>
      </c>
      <c r="E4483" s="157" t="s">
        <v>412</v>
      </c>
      <c r="F4483" s="157" t="s">
        <v>416</v>
      </c>
      <c r="G4483" s="158">
        <v>20.536000000000001</v>
      </c>
      <c r="H4483" s="159">
        <v>0</v>
      </c>
      <c r="I4483" s="159">
        <v>0</v>
      </c>
      <c r="J4483" s="158">
        <v>20.536000000000001</v>
      </c>
      <c r="K4483" s="157" t="s">
        <v>408</v>
      </c>
    </row>
    <row r="4484" spans="1:11" s="58" customFormat="1" ht="14.85" customHeight="1" x14ac:dyDescent="0.15">
      <c r="A4484" s="154">
        <v>157445</v>
      </c>
      <c r="B4484" s="155">
        <v>57445</v>
      </c>
      <c r="C4484" s="154">
        <v>160</v>
      </c>
      <c r="D4484" s="156" t="s">
        <v>388</v>
      </c>
      <c r="E4484" s="157" t="s">
        <v>417</v>
      </c>
      <c r="F4484" s="157" t="s">
        <v>418</v>
      </c>
      <c r="G4484" s="158">
        <v>62.255000000000003</v>
      </c>
      <c r="H4484" s="159">
        <v>2</v>
      </c>
      <c r="I4484" s="159">
        <v>2</v>
      </c>
      <c r="J4484" s="158">
        <v>62.255000000000003</v>
      </c>
      <c r="K4484" s="157" t="s">
        <v>411</v>
      </c>
    </row>
    <row r="4485" spans="1:11" s="58" customFormat="1" ht="14.85" customHeight="1" x14ac:dyDescent="0.15">
      <c r="A4485" s="154">
        <v>157445</v>
      </c>
      <c r="B4485" s="155">
        <v>57445</v>
      </c>
      <c r="C4485" s="154">
        <v>160</v>
      </c>
      <c r="D4485" s="156" t="s">
        <v>388</v>
      </c>
      <c r="E4485" s="157" t="s">
        <v>417</v>
      </c>
      <c r="F4485" s="157" t="s">
        <v>418</v>
      </c>
      <c r="G4485" s="158">
        <v>121.38</v>
      </c>
      <c r="H4485" s="159">
        <v>1</v>
      </c>
      <c r="I4485" s="159">
        <v>1</v>
      </c>
      <c r="J4485" s="158">
        <v>121.38</v>
      </c>
      <c r="K4485" s="157" t="s">
        <v>408</v>
      </c>
    </row>
    <row r="4486" spans="1:11" s="58" customFormat="1" ht="14.85" customHeight="1" x14ac:dyDescent="0.15">
      <c r="A4486" s="154">
        <v>157445</v>
      </c>
      <c r="B4486" s="155">
        <v>57445</v>
      </c>
      <c r="C4486" s="154">
        <v>160</v>
      </c>
      <c r="D4486" s="156" t="s">
        <v>388</v>
      </c>
      <c r="E4486" s="157" t="s">
        <v>417</v>
      </c>
      <c r="F4486" s="157" t="s">
        <v>407</v>
      </c>
      <c r="G4486" s="158">
        <v>0.55830999999999997</v>
      </c>
      <c r="H4486" s="159">
        <v>-1</v>
      </c>
      <c r="I4486" s="159">
        <v>0</v>
      </c>
      <c r="J4486" s="158">
        <v>1.7432799999999999</v>
      </c>
      <c r="K4486" s="157" t="s">
        <v>411</v>
      </c>
    </row>
    <row r="4487" spans="1:11" s="58" customFormat="1" ht="14.85" customHeight="1" x14ac:dyDescent="0.15">
      <c r="A4487" s="154">
        <v>157445</v>
      </c>
      <c r="B4487" s="155">
        <v>57445</v>
      </c>
      <c r="C4487" s="154">
        <v>160</v>
      </c>
      <c r="D4487" s="156" t="s">
        <v>388</v>
      </c>
      <c r="E4487" s="157" t="s">
        <v>417</v>
      </c>
      <c r="F4487" s="157" t="s">
        <v>407</v>
      </c>
      <c r="G4487" s="158">
        <v>-11.468970000000001</v>
      </c>
      <c r="H4487" s="159">
        <v>0</v>
      </c>
      <c r="I4487" s="159">
        <v>0</v>
      </c>
      <c r="J4487" s="158">
        <v>6.6259600000000001</v>
      </c>
      <c r="K4487" s="157" t="s">
        <v>408</v>
      </c>
    </row>
    <row r="4488" spans="1:11" s="58" customFormat="1" ht="14.85" customHeight="1" x14ac:dyDescent="0.15">
      <c r="A4488" s="154">
        <v>157445</v>
      </c>
      <c r="B4488" s="155">
        <v>57445</v>
      </c>
      <c r="C4488" s="154">
        <v>160</v>
      </c>
      <c r="D4488" s="156" t="s">
        <v>388</v>
      </c>
      <c r="E4488" s="157" t="s">
        <v>419</v>
      </c>
      <c r="F4488" s="157" t="s">
        <v>414</v>
      </c>
      <c r="G4488" s="158">
        <v>16.294370000000001</v>
      </c>
      <c r="H4488" s="159">
        <v>-3</v>
      </c>
      <c r="I4488" s="159">
        <v>0</v>
      </c>
      <c r="J4488" s="158">
        <v>226.23815999999999</v>
      </c>
      <c r="K4488" s="157" t="s">
        <v>411</v>
      </c>
    </row>
    <row r="4489" spans="1:11" s="58" customFormat="1" ht="14.85" customHeight="1" x14ac:dyDescent="0.15">
      <c r="A4489" s="154">
        <v>157445</v>
      </c>
      <c r="B4489" s="155">
        <v>57445</v>
      </c>
      <c r="C4489" s="154">
        <v>160</v>
      </c>
      <c r="D4489" s="156" t="s">
        <v>388</v>
      </c>
      <c r="E4489" s="157" t="s">
        <v>419</v>
      </c>
      <c r="F4489" s="157" t="s">
        <v>414</v>
      </c>
      <c r="G4489" s="158">
        <v>-15.43235</v>
      </c>
      <c r="H4489" s="159">
        <v>1</v>
      </c>
      <c r="I4489" s="159">
        <v>1</v>
      </c>
      <c r="J4489" s="158">
        <v>116.52742000000001</v>
      </c>
      <c r="K4489" s="157" t="s">
        <v>408</v>
      </c>
    </row>
    <row r="4490" spans="1:11" s="58" customFormat="1" ht="14.85" customHeight="1" x14ac:dyDescent="0.15">
      <c r="A4490" s="154">
        <v>157447</v>
      </c>
      <c r="B4490" s="155">
        <v>57447</v>
      </c>
      <c r="C4490" s="154">
        <v>160</v>
      </c>
      <c r="D4490" s="156" t="s">
        <v>388</v>
      </c>
      <c r="E4490" s="157" t="s">
        <v>412</v>
      </c>
      <c r="F4490" s="157" t="s">
        <v>407</v>
      </c>
      <c r="G4490" s="158">
        <v>-15.282</v>
      </c>
      <c r="H4490" s="159">
        <v>-1</v>
      </c>
      <c r="I4490" s="159">
        <v>0</v>
      </c>
      <c r="J4490" s="158">
        <v>1.1000000000000001</v>
      </c>
      <c r="K4490" s="157" t="s">
        <v>408</v>
      </c>
    </row>
    <row r="4491" spans="1:11" s="58" customFormat="1" ht="14.85" customHeight="1" x14ac:dyDescent="0.15">
      <c r="A4491" s="154">
        <v>157447</v>
      </c>
      <c r="B4491" s="155">
        <v>57447</v>
      </c>
      <c r="C4491" s="154">
        <v>160</v>
      </c>
      <c r="D4491" s="156" t="s">
        <v>388</v>
      </c>
      <c r="E4491" s="157" t="s">
        <v>412</v>
      </c>
      <c r="F4491" s="157" t="s">
        <v>413</v>
      </c>
      <c r="G4491" s="158">
        <v>0.95616999999999996</v>
      </c>
      <c r="H4491" s="159">
        <v>-2</v>
      </c>
      <c r="I4491" s="159">
        <v>1</v>
      </c>
      <c r="J4491" s="158">
        <v>73.180909999999997</v>
      </c>
      <c r="K4491" s="157" t="s">
        <v>408</v>
      </c>
    </row>
    <row r="4492" spans="1:11" s="58" customFormat="1" ht="14.85" customHeight="1" x14ac:dyDescent="0.15">
      <c r="A4492" s="154">
        <v>157447</v>
      </c>
      <c r="B4492" s="155">
        <v>57447</v>
      </c>
      <c r="C4492" s="154">
        <v>160</v>
      </c>
      <c r="D4492" s="156" t="s">
        <v>388</v>
      </c>
      <c r="E4492" s="157" t="s">
        <v>412</v>
      </c>
      <c r="F4492" s="157" t="s">
        <v>414</v>
      </c>
      <c r="G4492" s="158">
        <v>-0.94</v>
      </c>
      <c r="H4492" s="159">
        <v>0</v>
      </c>
      <c r="I4492" s="159">
        <v>0</v>
      </c>
      <c r="J4492" s="158">
        <v>0.85</v>
      </c>
      <c r="K4492" s="157" t="s">
        <v>411</v>
      </c>
    </row>
    <row r="4493" spans="1:11" s="58" customFormat="1" ht="14.85" customHeight="1" x14ac:dyDescent="0.15">
      <c r="A4493" s="154">
        <v>157447</v>
      </c>
      <c r="B4493" s="155">
        <v>57447</v>
      </c>
      <c r="C4493" s="154">
        <v>160</v>
      </c>
      <c r="D4493" s="156" t="s">
        <v>388</v>
      </c>
      <c r="E4493" s="157" t="s">
        <v>412</v>
      </c>
      <c r="F4493" s="157" t="s">
        <v>414</v>
      </c>
      <c r="G4493" s="158">
        <v>16.008310000000002</v>
      </c>
      <c r="H4493" s="159">
        <v>-2</v>
      </c>
      <c r="I4493" s="159">
        <v>0</v>
      </c>
      <c r="J4493" s="158">
        <v>119.39093</v>
      </c>
      <c r="K4493" s="157" t="s">
        <v>408</v>
      </c>
    </row>
    <row r="4494" spans="1:11" s="58" customFormat="1" ht="14.85" customHeight="1" x14ac:dyDescent="0.15">
      <c r="A4494" s="154">
        <v>157447</v>
      </c>
      <c r="B4494" s="155">
        <v>57447</v>
      </c>
      <c r="C4494" s="154">
        <v>160</v>
      </c>
      <c r="D4494" s="156" t="s">
        <v>388</v>
      </c>
      <c r="E4494" s="157" t="s">
        <v>412</v>
      </c>
      <c r="F4494" s="157" t="s">
        <v>415</v>
      </c>
      <c r="G4494" s="158">
        <v>5.26</v>
      </c>
      <c r="H4494" s="159">
        <v>0</v>
      </c>
      <c r="I4494" s="159">
        <v>0</v>
      </c>
      <c r="J4494" s="158">
        <v>5.32</v>
      </c>
      <c r="K4494" s="157" t="s">
        <v>408</v>
      </c>
    </row>
    <row r="4495" spans="1:11" s="58" customFormat="1" ht="14.85" customHeight="1" x14ac:dyDescent="0.15">
      <c r="A4495" s="154">
        <v>157447</v>
      </c>
      <c r="B4495" s="155">
        <v>57447</v>
      </c>
      <c r="C4495" s="154">
        <v>160</v>
      </c>
      <c r="D4495" s="156" t="s">
        <v>388</v>
      </c>
      <c r="E4495" s="157" t="s">
        <v>412</v>
      </c>
      <c r="F4495" s="157" t="s">
        <v>416</v>
      </c>
      <c r="G4495" s="158">
        <v>14.92</v>
      </c>
      <c r="H4495" s="159">
        <v>0</v>
      </c>
      <c r="I4495" s="159">
        <v>0</v>
      </c>
      <c r="J4495" s="158">
        <v>14.92</v>
      </c>
      <c r="K4495" s="157" t="s">
        <v>411</v>
      </c>
    </row>
    <row r="4496" spans="1:11" s="58" customFormat="1" ht="14.85" customHeight="1" x14ac:dyDescent="0.15">
      <c r="A4496" s="154">
        <v>157447</v>
      </c>
      <c r="B4496" s="155">
        <v>57447</v>
      </c>
      <c r="C4496" s="154">
        <v>160</v>
      </c>
      <c r="D4496" s="156" t="s">
        <v>388</v>
      </c>
      <c r="E4496" s="157" t="s">
        <v>412</v>
      </c>
      <c r="F4496" s="157" t="s">
        <v>416</v>
      </c>
      <c r="G4496" s="158">
        <v>55.127850000000002</v>
      </c>
      <c r="H4496" s="159">
        <v>0</v>
      </c>
      <c r="I4496" s="159">
        <v>0</v>
      </c>
      <c r="J4496" s="158">
        <v>55.127850000000002</v>
      </c>
      <c r="K4496" s="157" t="s">
        <v>408</v>
      </c>
    </row>
    <row r="4497" spans="1:11" s="58" customFormat="1" ht="14.85" customHeight="1" x14ac:dyDescent="0.15">
      <c r="A4497" s="154">
        <v>157447</v>
      </c>
      <c r="B4497" s="155">
        <v>57447</v>
      </c>
      <c r="C4497" s="154">
        <v>160</v>
      </c>
      <c r="D4497" s="156" t="s">
        <v>388</v>
      </c>
      <c r="E4497" s="157" t="s">
        <v>417</v>
      </c>
      <c r="F4497" s="157" t="s">
        <v>418</v>
      </c>
      <c r="G4497" s="158">
        <v>14.49</v>
      </c>
      <c r="H4497" s="159">
        <v>1</v>
      </c>
      <c r="I4497" s="159">
        <v>1</v>
      </c>
      <c r="J4497" s="158">
        <v>14.49</v>
      </c>
      <c r="K4497" s="157" t="s">
        <v>411</v>
      </c>
    </row>
    <row r="4498" spans="1:11" s="58" customFormat="1" ht="14.85" customHeight="1" x14ac:dyDescent="0.15">
      <c r="A4498" s="154">
        <v>157447</v>
      </c>
      <c r="B4498" s="155">
        <v>57447</v>
      </c>
      <c r="C4498" s="154">
        <v>160</v>
      </c>
      <c r="D4498" s="156" t="s">
        <v>388</v>
      </c>
      <c r="E4498" s="157" t="s">
        <v>417</v>
      </c>
      <c r="F4498" s="157" t="s">
        <v>418</v>
      </c>
      <c r="G4498" s="158">
        <v>0.25841999999999998</v>
      </c>
      <c r="H4498" s="159">
        <v>0</v>
      </c>
      <c r="I4498" s="159">
        <v>1</v>
      </c>
      <c r="J4498" s="158">
        <v>3.8650000000000002</v>
      </c>
      <c r="K4498" s="157" t="s">
        <v>408</v>
      </c>
    </row>
    <row r="4499" spans="1:11" s="58" customFormat="1" ht="14.85" customHeight="1" x14ac:dyDescent="0.15">
      <c r="A4499" s="154">
        <v>157447</v>
      </c>
      <c r="B4499" s="155">
        <v>57447</v>
      </c>
      <c r="C4499" s="154">
        <v>160</v>
      </c>
      <c r="D4499" s="156" t="s">
        <v>388</v>
      </c>
      <c r="E4499" s="157" t="s">
        <v>417</v>
      </c>
      <c r="F4499" s="157" t="s">
        <v>407</v>
      </c>
      <c r="G4499" s="158">
        <v>3.5999999999999999E-3</v>
      </c>
      <c r="H4499" s="159">
        <v>-2</v>
      </c>
      <c r="I4499" s="159">
        <v>0</v>
      </c>
      <c r="J4499" s="158">
        <v>3.5999999999999999E-3</v>
      </c>
      <c r="K4499" s="157" t="s">
        <v>411</v>
      </c>
    </row>
    <row r="4500" spans="1:11" s="58" customFormat="1" ht="14.85" customHeight="1" x14ac:dyDescent="0.15">
      <c r="A4500" s="154">
        <v>157447</v>
      </c>
      <c r="B4500" s="155">
        <v>57447</v>
      </c>
      <c r="C4500" s="154">
        <v>160</v>
      </c>
      <c r="D4500" s="156" t="s">
        <v>388</v>
      </c>
      <c r="E4500" s="157" t="s">
        <v>417</v>
      </c>
      <c r="F4500" s="157" t="s">
        <v>407</v>
      </c>
      <c r="G4500" s="158">
        <v>4.0969999999999999E-2</v>
      </c>
      <c r="H4500" s="159">
        <v>0</v>
      </c>
      <c r="I4500" s="159">
        <v>0</v>
      </c>
      <c r="J4500" s="158">
        <v>5.4399199999999999</v>
      </c>
      <c r="K4500" s="157" t="s">
        <v>408</v>
      </c>
    </row>
    <row r="4501" spans="1:11" s="58" customFormat="1" ht="14.85" customHeight="1" x14ac:dyDescent="0.15">
      <c r="A4501" s="154">
        <v>157447</v>
      </c>
      <c r="B4501" s="155">
        <v>57447</v>
      </c>
      <c r="C4501" s="154">
        <v>160</v>
      </c>
      <c r="D4501" s="156" t="s">
        <v>388</v>
      </c>
      <c r="E4501" s="157" t="s">
        <v>419</v>
      </c>
      <c r="F4501" s="157" t="s">
        <v>414</v>
      </c>
      <c r="G4501" s="158">
        <v>-1.80592</v>
      </c>
      <c r="H4501" s="159">
        <v>1</v>
      </c>
      <c r="I4501" s="159">
        <v>1</v>
      </c>
      <c r="J4501" s="158">
        <v>46.453000000000003</v>
      </c>
      <c r="K4501" s="157" t="s">
        <v>411</v>
      </c>
    </row>
    <row r="4502" spans="1:11" s="58" customFormat="1" ht="14.85" customHeight="1" x14ac:dyDescent="0.15">
      <c r="A4502" s="154">
        <v>157447</v>
      </c>
      <c r="B4502" s="155">
        <v>57447</v>
      </c>
      <c r="C4502" s="154">
        <v>160</v>
      </c>
      <c r="D4502" s="156" t="s">
        <v>388</v>
      </c>
      <c r="E4502" s="157" t="s">
        <v>419</v>
      </c>
      <c r="F4502" s="157" t="s">
        <v>414</v>
      </c>
      <c r="G4502" s="158">
        <v>8.8430400000000002</v>
      </c>
      <c r="H4502" s="159">
        <v>-1</v>
      </c>
      <c r="I4502" s="159">
        <v>0</v>
      </c>
      <c r="J4502" s="158">
        <v>131.24115</v>
      </c>
      <c r="K4502" s="157" t="s">
        <v>408</v>
      </c>
    </row>
    <row r="4503" spans="1:11" s="58" customFormat="1" ht="14.85" customHeight="1" x14ac:dyDescent="0.15">
      <c r="A4503" s="154">
        <v>157458</v>
      </c>
      <c r="B4503" s="155">
        <v>57458</v>
      </c>
      <c r="C4503" s="154">
        <v>160</v>
      </c>
      <c r="D4503" s="156" t="s">
        <v>388</v>
      </c>
      <c r="E4503" s="157" t="s">
        <v>412</v>
      </c>
      <c r="F4503" s="157" t="s">
        <v>407</v>
      </c>
      <c r="G4503" s="158">
        <v>1.3002899999999999</v>
      </c>
      <c r="H4503" s="159">
        <v>-1</v>
      </c>
      <c r="I4503" s="159">
        <v>1</v>
      </c>
      <c r="J4503" s="158">
        <v>2.9172699999999998</v>
      </c>
      <c r="K4503" s="157" t="s">
        <v>411</v>
      </c>
    </row>
    <row r="4504" spans="1:11" s="58" customFormat="1" ht="14.85" customHeight="1" x14ac:dyDescent="0.15">
      <c r="A4504" s="154">
        <v>157458</v>
      </c>
      <c r="B4504" s="155">
        <v>57458</v>
      </c>
      <c r="C4504" s="154">
        <v>160</v>
      </c>
      <c r="D4504" s="156" t="s">
        <v>388</v>
      </c>
      <c r="E4504" s="157" t="s">
        <v>412</v>
      </c>
      <c r="F4504" s="157" t="s">
        <v>407</v>
      </c>
      <c r="G4504" s="158">
        <v>-3.2000000000000001E-2</v>
      </c>
      <c r="H4504" s="159">
        <v>1</v>
      </c>
      <c r="I4504" s="159">
        <v>1</v>
      </c>
      <c r="J4504" s="158">
        <v>3.8</v>
      </c>
      <c r="K4504" s="157" t="s">
        <v>408</v>
      </c>
    </row>
    <row r="4505" spans="1:11" s="58" customFormat="1" ht="14.85" customHeight="1" x14ac:dyDescent="0.15">
      <c r="A4505" s="154">
        <v>157458</v>
      </c>
      <c r="B4505" s="155">
        <v>57458</v>
      </c>
      <c r="C4505" s="154">
        <v>160</v>
      </c>
      <c r="D4505" s="156" t="s">
        <v>388</v>
      </c>
      <c r="E4505" s="157" t="s">
        <v>412</v>
      </c>
      <c r="F4505" s="157" t="s">
        <v>413</v>
      </c>
      <c r="G4505" s="158">
        <v>-38.935209999999998</v>
      </c>
      <c r="H4505" s="159">
        <v>3</v>
      </c>
      <c r="I4505" s="159">
        <v>3</v>
      </c>
      <c r="J4505" s="158">
        <v>43.264789999999998</v>
      </c>
      <c r="K4505" s="157" t="s">
        <v>408</v>
      </c>
    </row>
    <row r="4506" spans="1:11" s="58" customFormat="1" ht="14.85" customHeight="1" x14ac:dyDescent="0.15">
      <c r="A4506" s="154">
        <v>157458</v>
      </c>
      <c r="B4506" s="155">
        <v>57458</v>
      </c>
      <c r="C4506" s="154">
        <v>160</v>
      </c>
      <c r="D4506" s="156" t="s">
        <v>388</v>
      </c>
      <c r="E4506" s="157" t="s">
        <v>412</v>
      </c>
      <c r="F4506" s="157" t="s">
        <v>414</v>
      </c>
      <c r="G4506" s="158">
        <v>12.45022</v>
      </c>
      <c r="H4506" s="159">
        <v>1</v>
      </c>
      <c r="I4506" s="159">
        <v>2</v>
      </c>
      <c r="J4506" s="158">
        <v>23.30781</v>
      </c>
      <c r="K4506" s="157" t="s">
        <v>411</v>
      </c>
    </row>
    <row r="4507" spans="1:11" s="58" customFormat="1" ht="14.85" customHeight="1" x14ac:dyDescent="0.15">
      <c r="A4507" s="154">
        <v>157458</v>
      </c>
      <c r="B4507" s="155">
        <v>57458</v>
      </c>
      <c r="C4507" s="154">
        <v>160</v>
      </c>
      <c r="D4507" s="156" t="s">
        <v>388</v>
      </c>
      <c r="E4507" s="157" t="s">
        <v>412</v>
      </c>
      <c r="F4507" s="157" t="s">
        <v>414</v>
      </c>
      <c r="G4507" s="158">
        <v>11.54627</v>
      </c>
      <c r="H4507" s="159">
        <v>-2</v>
      </c>
      <c r="I4507" s="159">
        <v>1</v>
      </c>
      <c r="J4507" s="158">
        <v>65.953550000000007</v>
      </c>
      <c r="K4507" s="157" t="s">
        <v>408</v>
      </c>
    </row>
    <row r="4508" spans="1:11" s="58" customFormat="1" ht="14.85" customHeight="1" x14ac:dyDescent="0.15">
      <c r="A4508" s="154">
        <v>157458</v>
      </c>
      <c r="B4508" s="155">
        <v>57458</v>
      </c>
      <c r="C4508" s="154">
        <v>160</v>
      </c>
      <c r="D4508" s="156" t="s">
        <v>388</v>
      </c>
      <c r="E4508" s="157" t="s">
        <v>412</v>
      </c>
      <c r="F4508" s="157" t="s">
        <v>415</v>
      </c>
      <c r="G4508" s="158">
        <v>0.22</v>
      </c>
      <c r="H4508" s="159">
        <v>0</v>
      </c>
      <c r="I4508" s="159">
        <v>0</v>
      </c>
      <c r="J4508" s="158">
        <v>0.84</v>
      </c>
      <c r="K4508" s="157" t="s">
        <v>411</v>
      </c>
    </row>
    <row r="4509" spans="1:11" s="58" customFormat="1" ht="14.85" customHeight="1" x14ac:dyDescent="0.15">
      <c r="A4509" s="154">
        <v>157458</v>
      </c>
      <c r="B4509" s="155">
        <v>57458</v>
      </c>
      <c r="C4509" s="154">
        <v>160</v>
      </c>
      <c r="D4509" s="156" t="s">
        <v>388</v>
      </c>
      <c r="E4509" s="157" t="s">
        <v>412</v>
      </c>
      <c r="F4509" s="157" t="s">
        <v>415</v>
      </c>
      <c r="G4509" s="158">
        <v>0.34</v>
      </c>
      <c r="H4509" s="159">
        <v>0</v>
      </c>
      <c r="I4509" s="159">
        <v>0</v>
      </c>
      <c r="J4509" s="158">
        <v>0.34</v>
      </c>
      <c r="K4509" s="157" t="s">
        <v>408</v>
      </c>
    </row>
    <row r="4510" spans="1:11" s="58" customFormat="1" ht="14.85" customHeight="1" x14ac:dyDescent="0.15">
      <c r="A4510" s="154">
        <v>157458</v>
      </c>
      <c r="B4510" s="155">
        <v>57458</v>
      </c>
      <c r="C4510" s="154">
        <v>160</v>
      </c>
      <c r="D4510" s="156" t="s">
        <v>388</v>
      </c>
      <c r="E4510" s="157" t="s">
        <v>412</v>
      </c>
      <c r="F4510" s="157" t="s">
        <v>416</v>
      </c>
      <c r="G4510" s="158">
        <v>-33.5139</v>
      </c>
      <c r="H4510" s="159">
        <v>-3</v>
      </c>
      <c r="I4510" s="159">
        <v>0</v>
      </c>
      <c r="J4510" s="158">
        <v>4.1688599999999996</v>
      </c>
      <c r="K4510" s="157" t="s">
        <v>411</v>
      </c>
    </row>
    <row r="4511" spans="1:11" s="58" customFormat="1" ht="14.85" customHeight="1" x14ac:dyDescent="0.15">
      <c r="A4511" s="154">
        <v>157458</v>
      </c>
      <c r="B4511" s="155">
        <v>57458</v>
      </c>
      <c r="C4511" s="154">
        <v>160</v>
      </c>
      <c r="D4511" s="156" t="s">
        <v>388</v>
      </c>
      <c r="E4511" s="157" t="s">
        <v>412</v>
      </c>
      <c r="F4511" s="157" t="s">
        <v>416</v>
      </c>
      <c r="G4511" s="158">
        <v>0.55000000000000004</v>
      </c>
      <c r="H4511" s="159">
        <v>0</v>
      </c>
      <c r="I4511" s="159">
        <v>0</v>
      </c>
      <c r="J4511" s="158">
        <v>0.55000000000000004</v>
      </c>
      <c r="K4511" s="157" t="s">
        <v>408</v>
      </c>
    </row>
    <row r="4512" spans="1:11" s="58" customFormat="1" ht="14.85" customHeight="1" x14ac:dyDescent="0.15">
      <c r="A4512" s="154">
        <v>157458</v>
      </c>
      <c r="B4512" s="155">
        <v>57458</v>
      </c>
      <c r="C4512" s="154">
        <v>160</v>
      </c>
      <c r="D4512" s="156" t="s">
        <v>388</v>
      </c>
      <c r="E4512" s="157" t="s">
        <v>417</v>
      </c>
      <c r="F4512" s="157" t="s">
        <v>418</v>
      </c>
      <c r="G4512" s="158">
        <v>6.3239099999999997</v>
      </c>
      <c r="H4512" s="159">
        <v>0</v>
      </c>
      <c r="I4512" s="159">
        <v>1</v>
      </c>
      <c r="J4512" s="158">
        <v>27.12</v>
      </c>
      <c r="K4512" s="157" t="s">
        <v>411</v>
      </c>
    </row>
    <row r="4513" spans="1:11" s="58" customFormat="1" ht="14.85" customHeight="1" x14ac:dyDescent="0.15">
      <c r="A4513" s="154">
        <v>157458</v>
      </c>
      <c r="B4513" s="155">
        <v>57458</v>
      </c>
      <c r="C4513" s="154">
        <v>160</v>
      </c>
      <c r="D4513" s="156" t="s">
        <v>388</v>
      </c>
      <c r="E4513" s="157" t="s">
        <v>417</v>
      </c>
      <c r="F4513" s="157" t="s">
        <v>418</v>
      </c>
      <c r="G4513" s="158">
        <v>0.33</v>
      </c>
      <c r="H4513" s="159">
        <v>0</v>
      </c>
      <c r="I4513" s="159">
        <v>0</v>
      </c>
      <c r="J4513" s="158">
        <v>0.33</v>
      </c>
      <c r="K4513" s="157" t="s">
        <v>408</v>
      </c>
    </row>
    <row r="4514" spans="1:11" s="58" customFormat="1" ht="14.85" customHeight="1" x14ac:dyDescent="0.15">
      <c r="A4514" s="154">
        <v>157458</v>
      </c>
      <c r="B4514" s="155">
        <v>57458</v>
      </c>
      <c r="C4514" s="154">
        <v>160</v>
      </c>
      <c r="D4514" s="156" t="s">
        <v>388</v>
      </c>
      <c r="E4514" s="157" t="s">
        <v>417</v>
      </c>
      <c r="F4514" s="157" t="s">
        <v>407</v>
      </c>
      <c r="G4514" s="158">
        <v>1.78E-2</v>
      </c>
      <c r="H4514" s="159">
        <v>0</v>
      </c>
      <c r="I4514" s="159">
        <v>0</v>
      </c>
      <c r="J4514" s="158">
        <v>0.1578</v>
      </c>
      <c r="K4514" s="157" t="s">
        <v>411</v>
      </c>
    </row>
    <row r="4515" spans="1:11" s="58" customFormat="1" ht="14.85" customHeight="1" x14ac:dyDescent="0.15">
      <c r="A4515" s="154">
        <v>157458</v>
      </c>
      <c r="B4515" s="155">
        <v>57458</v>
      </c>
      <c r="C4515" s="154">
        <v>160</v>
      </c>
      <c r="D4515" s="156" t="s">
        <v>388</v>
      </c>
      <c r="E4515" s="157" t="s">
        <v>419</v>
      </c>
      <c r="F4515" s="157" t="s">
        <v>414</v>
      </c>
      <c r="G4515" s="158">
        <v>60.067300000000003</v>
      </c>
      <c r="H4515" s="159">
        <v>0</v>
      </c>
      <c r="I4515" s="159">
        <v>0</v>
      </c>
      <c r="J4515" s="158">
        <v>120.01561</v>
      </c>
      <c r="K4515" s="157" t="s">
        <v>411</v>
      </c>
    </row>
    <row r="4516" spans="1:11" s="58" customFormat="1" ht="14.85" customHeight="1" x14ac:dyDescent="0.15">
      <c r="A4516" s="154">
        <v>157458</v>
      </c>
      <c r="B4516" s="155">
        <v>57458</v>
      </c>
      <c r="C4516" s="154">
        <v>160</v>
      </c>
      <c r="D4516" s="156" t="s">
        <v>388</v>
      </c>
      <c r="E4516" s="157" t="s">
        <v>419</v>
      </c>
      <c r="F4516" s="157" t="s">
        <v>414</v>
      </c>
      <c r="G4516" s="158">
        <v>3.1617999999999999</v>
      </c>
      <c r="H4516" s="159">
        <v>0</v>
      </c>
      <c r="I4516" s="159">
        <v>0</v>
      </c>
      <c r="J4516" s="158">
        <v>51.408070000000002</v>
      </c>
      <c r="K4516" s="157" t="s">
        <v>408</v>
      </c>
    </row>
    <row r="4517" spans="1:11" s="58" customFormat="1" ht="14.85" customHeight="1" x14ac:dyDescent="0.15">
      <c r="A4517" s="154">
        <v>157459</v>
      </c>
      <c r="B4517" s="155">
        <v>57459</v>
      </c>
      <c r="C4517" s="154">
        <v>160</v>
      </c>
      <c r="D4517" s="156" t="s">
        <v>388</v>
      </c>
      <c r="E4517" s="157" t="s">
        <v>412</v>
      </c>
      <c r="F4517" s="157" t="s">
        <v>407</v>
      </c>
      <c r="G4517" s="158">
        <v>-6.2081299999999997</v>
      </c>
      <c r="H4517" s="159">
        <v>-1</v>
      </c>
      <c r="I4517" s="159">
        <v>0</v>
      </c>
      <c r="J4517" s="158">
        <v>0.10647</v>
      </c>
      <c r="K4517" s="157" t="s">
        <v>411</v>
      </c>
    </row>
    <row r="4518" spans="1:11" s="58" customFormat="1" ht="14.85" customHeight="1" x14ac:dyDescent="0.15">
      <c r="A4518" s="154">
        <v>157459</v>
      </c>
      <c r="B4518" s="155">
        <v>57459</v>
      </c>
      <c r="C4518" s="154">
        <v>160</v>
      </c>
      <c r="D4518" s="156" t="s">
        <v>388</v>
      </c>
      <c r="E4518" s="157" t="s">
        <v>412</v>
      </c>
      <c r="F4518" s="157" t="s">
        <v>407</v>
      </c>
      <c r="G4518" s="158">
        <v>5.0496699999999999</v>
      </c>
      <c r="H4518" s="159">
        <v>0</v>
      </c>
      <c r="I4518" s="159">
        <v>0</v>
      </c>
      <c r="J4518" s="158">
        <v>14.978669999999999</v>
      </c>
      <c r="K4518" s="157" t="s">
        <v>408</v>
      </c>
    </row>
    <row r="4519" spans="1:11" s="58" customFormat="1" ht="14.85" customHeight="1" x14ac:dyDescent="0.15">
      <c r="A4519" s="154">
        <v>157459</v>
      </c>
      <c r="B4519" s="155">
        <v>57459</v>
      </c>
      <c r="C4519" s="154">
        <v>160</v>
      </c>
      <c r="D4519" s="156" t="s">
        <v>388</v>
      </c>
      <c r="E4519" s="157" t="s">
        <v>412</v>
      </c>
      <c r="F4519" s="157" t="s">
        <v>413</v>
      </c>
      <c r="G4519" s="158">
        <v>-4.71732</v>
      </c>
      <c r="H4519" s="159">
        <v>1</v>
      </c>
      <c r="I4519" s="159">
        <v>1</v>
      </c>
      <c r="J4519" s="158">
        <v>15.70768</v>
      </c>
      <c r="K4519" s="157" t="s">
        <v>408</v>
      </c>
    </row>
    <row r="4520" spans="1:11" s="58" customFormat="1" ht="14.85" customHeight="1" x14ac:dyDescent="0.15">
      <c r="A4520" s="154">
        <v>157459</v>
      </c>
      <c r="B4520" s="155">
        <v>57459</v>
      </c>
      <c r="C4520" s="154">
        <v>160</v>
      </c>
      <c r="D4520" s="156" t="s">
        <v>388</v>
      </c>
      <c r="E4520" s="157" t="s">
        <v>412</v>
      </c>
      <c r="F4520" s="157" t="s">
        <v>414</v>
      </c>
      <c r="G4520" s="158">
        <v>-1.3133999999999999</v>
      </c>
      <c r="H4520" s="159">
        <v>1</v>
      </c>
      <c r="I4520" s="159">
        <v>1</v>
      </c>
      <c r="J4520" s="158">
        <v>8.4046000000000003</v>
      </c>
      <c r="K4520" s="157" t="s">
        <v>411</v>
      </c>
    </row>
    <row r="4521" spans="1:11" s="58" customFormat="1" ht="14.85" customHeight="1" x14ac:dyDescent="0.15">
      <c r="A4521" s="154">
        <v>157459</v>
      </c>
      <c r="B4521" s="155">
        <v>57459</v>
      </c>
      <c r="C4521" s="154">
        <v>160</v>
      </c>
      <c r="D4521" s="156" t="s">
        <v>388</v>
      </c>
      <c r="E4521" s="157" t="s">
        <v>412</v>
      </c>
      <c r="F4521" s="157" t="s">
        <v>414</v>
      </c>
      <c r="G4521" s="158">
        <v>-223.91222999999999</v>
      </c>
      <c r="H4521" s="159">
        <v>-4</v>
      </c>
      <c r="I4521" s="159">
        <v>0</v>
      </c>
      <c r="J4521" s="158">
        <v>38.440770000000001</v>
      </c>
      <c r="K4521" s="157" t="s">
        <v>408</v>
      </c>
    </row>
    <row r="4522" spans="1:11" s="58" customFormat="1" ht="14.85" customHeight="1" x14ac:dyDescent="0.15">
      <c r="A4522" s="154">
        <v>157459</v>
      </c>
      <c r="B4522" s="155">
        <v>57459</v>
      </c>
      <c r="C4522" s="154">
        <v>160</v>
      </c>
      <c r="D4522" s="156" t="s">
        <v>388</v>
      </c>
      <c r="E4522" s="157" t="s">
        <v>412</v>
      </c>
      <c r="F4522" s="157" t="s">
        <v>415</v>
      </c>
      <c r="G4522" s="158">
        <v>-2.38</v>
      </c>
      <c r="H4522" s="159">
        <v>0</v>
      </c>
      <c r="I4522" s="159">
        <v>0</v>
      </c>
      <c r="J4522" s="158">
        <v>1.06</v>
      </c>
      <c r="K4522" s="157" t="s">
        <v>408</v>
      </c>
    </row>
    <row r="4523" spans="1:11" s="58" customFormat="1" ht="14.85" customHeight="1" x14ac:dyDescent="0.15">
      <c r="A4523" s="154">
        <v>157459</v>
      </c>
      <c r="B4523" s="155">
        <v>57459</v>
      </c>
      <c r="C4523" s="154">
        <v>160</v>
      </c>
      <c r="D4523" s="156" t="s">
        <v>388</v>
      </c>
      <c r="E4523" s="157" t="s">
        <v>412</v>
      </c>
      <c r="F4523" s="157" t="s">
        <v>416</v>
      </c>
      <c r="G4523" s="158">
        <v>6.26</v>
      </c>
      <c r="H4523" s="159">
        <v>0</v>
      </c>
      <c r="I4523" s="159">
        <v>0</v>
      </c>
      <c r="J4523" s="158">
        <v>6.26</v>
      </c>
      <c r="K4523" s="157" t="s">
        <v>411</v>
      </c>
    </row>
    <row r="4524" spans="1:11" s="58" customFormat="1" ht="14.85" customHeight="1" x14ac:dyDescent="0.15">
      <c r="A4524" s="154">
        <v>157459</v>
      </c>
      <c r="B4524" s="155">
        <v>57459</v>
      </c>
      <c r="C4524" s="154">
        <v>160</v>
      </c>
      <c r="D4524" s="156" t="s">
        <v>388</v>
      </c>
      <c r="E4524" s="157" t="s">
        <v>412</v>
      </c>
      <c r="F4524" s="157" t="s">
        <v>416</v>
      </c>
      <c r="G4524" s="158">
        <v>21.155110000000001</v>
      </c>
      <c r="H4524" s="159">
        <v>0</v>
      </c>
      <c r="I4524" s="159">
        <v>1</v>
      </c>
      <c r="J4524" s="158">
        <v>23.514589999999998</v>
      </c>
      <c r="K4524" s="157" t="s">
        <v>408</v>
      </c>
    </row>
    <row r="4525" spans="1:11" s="58" customFormat="1" ht="14.85" customHeight="1" x14ac:dyDescent="0.15">
      <c r="A4525" s="154">
        <v>157459</v>
      </c>
      <c r="B4525" s="155">
        <v>57459</v>
      </c>
      <c r="C4525" s="154">
        <v>160</v>
      </c>
      <c r="D4525" s="156" t="s">
        <v>388</v>
      </c>
      <c r="E4525" s="157" t="s">
        <v>417</v>
      </c>
      <c r="F4525" s="157" t="s">
        <v>418</v>
      </c>
      <c r="G4525" s="158">
        <v>14.037240000000001</v>
      </c>
      <c r="H4525" s="159">
        <v>0</v>
      </c>
      <c r="I4525" s="159">
        <v>0</v>
      </c>
      <c r="J4525" s="158">
        <v>14.037240000000001</v>
      </c>
      <c r="K4525" s="157" t="s">
        <v>411</v>
      </c>
    </row>
    <row r="4526" spans="1:11" s="58" customFormat="1" ht="14.85" customHeight="1" x14ac:dyDescent="0.15">
      <c r="A4526" s="154">
        <v>157459</v>
      </c>
      <c r="B4526" s="155">
        <v>57459</v>
      </c>
      <c r="C4526" s="154">
        <v>160</v>
      </c>
      <c r="D4526" s="156" t="s">
        <v>388</v>
      </c>
      <c r="E4526" s="157" t="s">
        <v>417</v>
      </c>
      <c r="F4526" s="157" t="s">
        <v>418</v>
      </c>
      <c r="G4526" s="158">
        <v>2.7385100000000002</v>
      </c>
      <c r="H4526" s="159">
        <v>-1</v>
      </c>
      <c r="I4526" s="159">
        <v>0</v>
      </c>
      <c r="J4526" s="158">
        <v>4.1307999999999998</v>
      </c>
      <c r="K4526" s="157" t="s">
        <v>408</v>
      </c>
    </row>
    <row r="4527" spans="1:11" s="58" customFormat="1" ht="14.85" customHeight="1" x14ac:dyDescent="0.15">
      <c r="A4527" s="154">
        <v>157459</v>
      </c>
      <c r="B4527" s="155">
        <v>57459</v>
      </c>
      <c r="C4527" s="154">
        <v>160</v>
      </c>
      <c r="D4527" s="156" t="s">
        <v>388</v>
      </c>
      <c r="E4527" s="157" t="s">
        <v>417</v>
      </c>
      <c r="F4527" s="157" t="s">
        <v>407</v>
      </c>
      <c r="G4527" s="158">
        <v>1.1075600000000001</v>
      </c>
      <c r="H4527" s="159">
        <v>0</v>
      </c>
      <c r="I4527" s="159">
        <v>0</v>
      </c>
      <c r="J4527" s="158">
        <v>2.4318300000000002</v>
      </c>
      <c r="K4527" s="157" t="s">
        <v>411</v>
      </c>
    </row>
    <row r="4528" spans="1:11" s="58" customFormat="1" ht="14.85" customHeight="1" x14ac:dyDescent="0.15">
      <c r="A4528" s="154">
        <v>157459</v>
      </c>
      <c r="B4528" s="155">
        <v>57459</v>
      </c>
      <c r="C4528" s="154">
        <v>160</v>
      </c>
      <c r="D4528" s="156" t="s">
        <v>388</v>
      </c>
      <c r="E4528" s="157" t="s">
        <v>417</v>
      </c>
      <c r="F4528" s="157" t="s">
        <v>407</v>
      </c>
      <c r="G4528" s="158">
        <v>-13.66464</v>
      </c>
      <c r="H4528" s="159">
        <v>0</v>
      </c>
      <c r="I4528" s="159">
        <v>0</v>
      </c>
      <c r="J4528" s="158">
        <v>2.3889</v>
      </c>
      <c r="K4528" s="157" t="s">
        <v>408</v>
      </c>
    </row>
    <row r="4529" spans="1:11" s="58" customFormat="1" ht="14.85" customHeight="1" x14ac:dyDescent="0.15">
      <c r="A4529" s="154">
        <v>157459</v>
      </c>
      <c r="B4529" s="155">
        <v>57459</v>
      </c>
      <c r="C4529" s="154">
        <v>160</v>
      </c>
      <c r="D4529" s="156" t="s">
        <v>388</v>
      </c>
      <c r="E4529" s="157" t="s">
        <v>419</v>
      </c>
      <c r="F4529" s="157" t="s">
        <v>414</v>
      </c>
      <c r="G4529" s="158">
        <v>45.351579999999998</v>
      </c>
      <c r="H4529" s="159">
        <v>1</v>
      </c>
      <c r="I4529" s="159">
        <v>1</v>
      </c>
      <c r="J4529" s="158">
        <v>106.94159000000001</v>
      </c>
      <c r="K4529" s="157" t="s">
        <v>411</v>
      </c>
    </row>
    <row r="4530" spans="1:11" s="58" customFormat="1" ht="14.85" customHeight="1" x14ac:dyDescent="0.15">
      <c r="A4530" s="154">
        <v>157459</v>
      </c>
      <c r="B4530" s="155">
        <v>57459</v>
      </c>
      <c r="C4530" s="154">
        <v>160</v>
      </c>
      <c r="D4530" s="156" t="s">
        <v>388</v>
      </c>
      <c r="E4530" s="157" t="s">
        <v>419</v>
      </c>
      <c r="F4530" s="157" t="s">
        <v>414</v>
      </c>
      <c r="G4530" s="158">
        <v>21.852709999999998</v>
      </c>
      <c r="H4530" s="159">
        <v>0</v>
      </c>
      <c r="I4530" s="159">
        <v>1</v>
      </c>
      <c r="J4530" s="158">
        <v>81.675060000000002</v>
      </c>
      <c r="K4530" s="157" t="s">
        <v>408</v>
      </c>
    </row>
    <row r="4531" spans="1:11" s="58" customFormat="1" ht="14.85" customHeight="1" x14ac:dyDescent="0.15">
      <c r="A4531" s="154">
        <v>157503</v>
      </c>
      <c r="B4531" s="155">
        <v>57503</v>
      </c>
      <c r="C4531" s="154">
        <v>160</v>
      </c>
      <c r="D4531" s="156" t="s">
        <v>388</v>
      </c>
      <c r="E4531" s="157" t="s">
        <v>412</v>
      </c>
      <c r="F4531" s="157" t="s">
        <v>407</v>
      </c>
      <c r="G4531" s="158">
        <v>-5.4298500000000001</v>
      </c>
      <c r="H4531" s="159">
        <v>2</v>
      </c>
      <c r="I4531" s="159">
        <v>2</v>
      </c>
      <c r="J4531" s="158">
        <v>11.77675</v>
      </c>
      <c r="K4531" s="157" t="s">
        <v>411</v>
      </c>
    </row>
    <row r="4532" spans="1:11" s="58" customFormat="1" ht="14.85" customHeight="1" x14ac:dyDescent="0.15">
      <c r="A4532" s="154">
        <v>157503</v>
      </c>
      <c r="B4532" s="155">
        <v>57503</v>
      </c>
      <c r="C4532" s="154">
        <v>160</v>
      </c>
      <c r="D4532" s="156" t="s">
        <v>388</v>
      </c>
      <c r="E4532" s="157" t="s">
        <v>412</v>
      </c>
      <c r="F4532" s="157" t="s">
        <v>407</v>
      </c>
      <c r="G4532" s="158">
        <v>5.2</v>
      </c>
      <c r="H4532" s="159">
        <v>4</v>
      </c>
      <c r="I4532" s="159">
        <v>4</v>
      </c>
      <c r="J4532" s="158">
        <v>26.4</v>
      </c>
      <c r="K4532" s="157" t="s">
        <v>408</v>
      </c>
    </row>
    <row r="4533" spans="1:11" s="58" customFormat="1" ht="14.85" customHeight="1" x14ac:dyDescent="0.15">
      <c r="A4533" s="154">
        <v>157503</v>
      </c>
      <c r="B4533" s="155">
        <v>57503</v>
      </c>
      <c r="C4533" s="154">
        <v>160</v>
      </c>
      <c r="D4533" s="156" t="s">
        <v>388</v>
      </c>
      <c r="E4533" s="157" t="s">
        <v>412</v>
      </c>
      <c r="F4533" s="157" t="s">
        <v>413</v>
      </c>
      <c r="G4533" s="158">
        <v>-10.1135</v>
      </c>
      <c r="H4533" s="159">
        <v>2</v>
      </c>
      <c r="I4533" s="159">
        <v>2</v>
      </c>
      <c r="J4533" s="158">
        <v>32.478909999999999</v>
      </c>
      <c r="K4533" s="157" t="s">
        <v>408</v>
      </c>
    </row>
    <row r="4534" spans="1:11" s="58" customFormat="1" ht="14.85" customHeight="1" x14ac:dyDescent="0.15">
      <c r="A4534" s="154">
        <v>157503</v>
      </c>
      <c r="B4534" s="155">
        <v>57503</v>
      </c>
      <c r="C4534" s="154">
        <v>160</v>
      </c>
      <c r="D4534" s="156" t="s">
        <v>388</v>
      </c>
      <c r="E4534" s="157" t="s">
        <v>412</v>
      </c>
      <c r="F4534" s="157" t="s">
        <v>414</v>
      </c>
      <c r="G4534" s="158">
        <v>8.3826499999999999</v>
      </c>
      <c r="H4534" s="159">
        <v>-2</v>
      </c>
      <c r="I4534" s="159">
        <v>3</v>
      </c>
      <c r="J4534" s="158">
        <v>25.82649</v>
      </c>
      <c r="K4534" s="157" t="s">
        <v>411</v>
      </c>
    </row>
    <row r="4535" spans="1:11" s="58" customFormat="1" ht="14.85" customHeight="1" x14ac:dyDescent="0.15">
      <c r="A4535" s="154">
        <v>157503</v>
      </c>
      <c r="B4535" s="155">
        <v>57503</v>
      </c>
      <c r="C4535" s="154">
        <v>160</v>
      </c>
      <c r="D4535" s="156" t="s">
        <v>388</v>
      </c>
      <c r="E4535" s="157" t="s">
        <v>412</v>
      </c>
      <c r="F4535" s="157" t="s">
        <v>414</v>
      </c>
      <c r="G4535" s="158">
        <v>58.224730000000001</v>
      </c>
      <c r="H4535" s="159">
        <v>0</v>
      </c>
      <c r="I4535" s="159">
        <v>3</v>
      </c>
      <c r="J4535" s="158">
        <v>595.70407</v>
      </c>
      <c r="K4535" s="157" t="s">
        <v>408</v>
      </c>
    </row>
    <row r="4536" spans="1:11" s="58" customFormat="1" ht="14.85" customHeight="1" x14ac:dyDescent="0.15">
      <c r="A4536" s="154">
        <v>157503</v>
      </c>
      <c r="B4536" s="155">
        <v>57503</v>
      </c>
      <c r="C4536" s="154">
        <v>160</v>
      </c>
      <c r="D4536" s="156" t="s">
        <v>388</v>
      </c>
      <c r="E4536" s="157" t="s">
        <v>412</v>
      </c>
      <c r="F4536" s="157" t="s">
        <v>415</v>
      </c>
      <c r="G4536" s="158">
        <v>-21.1</v>
      </c>
      <c r="H4536" s="159">
        <v>0</v>
      </c>
      <c r="I4536" s="159">
        <v>0</v>
      </c>
      <c r="J4536" s="158">
        <v>1.5</v>
      </c>
      <c r="K4536" s="157" t="s">
        <v>411</v>
      </c>
    </row>
    <row r="4537" spans="1:11" s="58" customFormat="1" ht="14.85" customHeight="1" x14ac:dyDescent="0.15">
      <c r="A4537" s="154">
        <v>157503</v>
      </c>
      <c r="B4537" s="155">
        <v>57503</v>
      </c>
      <c r="C4537" s="154">
        <v>160</v>
      </c>
      <c r="D4537" s="156" t="s">
        <v>388</v>
      </c>
      <c r="E4537" s="157" t="s">
        <v>412</v>
      </c>
      <c r="F4537" s="157" t="s">
        <v>415</v>
      </c>
      <c r="G4537" s="158">
        <v>3.02</v>
      </c>
      <c r="H4537" s="159">
        <v>0</v>
      </c>
      <c r="I4537" s="159">
        <v>0</v>
      </c>
      <c r="J4537" s="158">
        <v>3.08</v>
      </c>
      <c r="K4537" s="157" t="s">
        <v>408</v>
      </c>
    </row>
    <row r="4538" spans="1:11" s="58" customFormat="1" ht="14.85" customHeight="1" x14ac:dyDescent="0.15">
      <c r="A4538" s="154">
        <v>157503</v>
      </c>
      <c r="B4538" s="155">
        <v>57503</v>
      </c>
      <c r="C4538" s="154">
        <v>160</v>
      </c>
      <c r="D4538" s="156" t="s">
        <v>388</v>
      </c>
      <c r="E4538" s="157" t="s">
        <v>412</v>
      </c>
      <c r="F4538" s="157" t="s">
        <v>416</v>
      </c>
      <c r="G4538" s="158">
        <v>68.648899999999998</v>
      </c>
      <c r="H4538" s="159">
        <v>0</v>
      </c>
      <c r="I4538" s="159">
        <v>0</v>
      </c>
      <c r="J4538" s="158">
        <v>68.648899999999998</v>
      </c>
      <c r="K4538" s="157" t="s">
        <v>411</v>
      </c>
    </row>
    <row r="4539" spans="1:11" s="58" customFormat="1" ht="14.85" customHeight="1" x14ac:dyDescent="0.15">
      <c r="A4539" s="154">
        <v>157503</v>
      </c>
      <c r="B4539" s="155">
        <v>57503</v>
      </c>
      <c r="C4539" s="154">
        <v>160</v>
      </c>
      <c r="D4539" s="156" t="s">
        <v>388</v>
      </c>
      <c r="E4539" s="157" t="s">
        <v>412</v>
      </c>
      <c r="F4539" s="157" t="s">
        <v>416</v>
      </c>
      <c r="G4539" s="158">
        <v>50.642049999999998</v>
      </c>
      <c r="H4539" s="159">
        <v>-1</v>
      </c>
      <c r="I4539" s="159">
        <v>0</v>
      </c>
      <c r="J4539" s="158">
        <v>54.561259999999997</v>
      </c>
      <c r="K4539" s="157" t="s">
        <v>408</v>
      </c>
    </row>
    <row r="4540" spans="1:11" s="58" customFormat="1" ht="14.85" customHeight="1" x14ac:dyDescent="0.15">
      <c r="A4540" s="154">
        <v>157503</v>
      </c>
      <c r="B4540" s="155">
        <v>57503</v>
      </c>
      <c r="C4540" s="154">
        <v>160</v>
      </c>
      <c r="D4540" s="156" t="s">
        <v>388</v>
      </c>
      <c r="E4540" s="157" t="s">
        <v>417</v>
      </c>
      <c r="F4540" s="157" t="s">
        <v>418</v>
      </c>
      <c r="G4540" s="158">
        <v>9.3368000000000002</v>
      </c>
      <c r="H4540" s="159">
        <v>0</v>
      </c>
      <c r="I4540" s="159">
        <v>0</v>
      </c>
      <c r="J4540" s="158">
        <v>9.3368000000000002</v>
      </c>
      <c r="K4540" s="157" t="s">
        <v>411</v>
      </c>
    </row>
    <row r="4541" spans="1:11" s="58" customFormat="1" ht="14.85" customHeight="1" x14ac:dyDescent="0.15">
      <c r="A4541" s="154">
        <v>157503</v>
      </c>
      <c r="B4541" s="155">
        <v>57503</v>
      </c>
      <c r="C4541" s="154">
        <v>160</v>
      </c>
      <c r="D4541" s="156" t="s">
        <v>388</v>
      </c>
      <c r="E4541" s="157" t="s">
        <v>417</v>
      </c>
      <c r="F4541" s="157" t="s">
        <v>418</v>
      </c>
      <c r="G4541" s="158">
        <v>239.79426000000001</v>
      </c>
      <c r="H4541" s="159">
        <v>1</v>
      </c>
      <c r="I4541" s="159">
        <v>1</v>
      </c>
      <c r="J4541" s="158">
        <v>409.83377000000002</v>
      </c>
      <c r="K4541" s="157" t="s">
        <v>408</v>
      </c>
    </row>
    <row r="4542" spans="1:11" s="58" customFormat="1" ht="14.85" customHeight="1" x14ac:dyDescent="0.15">
      <c r="A4542" s="154">
        <v>157503</v>
      </c>
      <c r="B4542" s="155">
        <v>57503</v>
      </c>
      <c r="C4542" s="154">
        <v>160</v>
      </c>
      <c r="D4542" s="156" t="s">
        <v>388</v>
      </c>
      <c r="E4542" s="157" t="s">
        <v>417</v>
      </c>
      <c r="F4542" s="157" t="s">
        <v>407</v>
      </c>
      <c r="G4542" s="158">
        <v>2.9787499999999998</v>
      </c>
      <c r="H4542" s="159">
        <v>0</v>
      </c>
      <c r="I4542" s="159">
        <v>0</v>
      </c>
      <c r="J4542" s="158">
        <v>5.8986200000000002</v>
      </c>
      <c r="K4542" s="157" t="s">
        <v>411</v>
      </c>
    </row>
    <row r="4543" spans="1:11" s="58" customFormat="1" ht="14.85" customHeight="1" x14ac:dyDescent="0.15">
      <c r="A4543" s="154">
        <v>157503</v>
      </c>
      <c r="B4543" s="155">
        <v>57503</v>
      </c>
      <c r="C4543" s="154">
        <v>160</v>
      </c>
      <c r="D4543" s="156" t="s">
        <v>388</v>
      </c>
      <c r="E4543" s="157" t="s">
        <v>417</v>
      </c>
      <c r="F4543" s="157" t="s">
        <v>407</v>
      </c>
      <c r="G4543" s="158">
        <v>1.83402</v>
      </c>
      <c r="H4543" s="159">
        <v>0</v>
      </c>
      <c r="I4543" s="159">
        <v>0</v>
      </c>
      <c r="J4543" s="158">
        <v>2.2937400000000001</v>
      </c>
      <c r="K4543" s="157" t="s">
        <v>408</v>
      </c>
    </row>
    <row r="4544" spans="1:11" s="58" customFormat="1" ht="14.85" customHeight="1" x14ac:dyDescent="0.15">
      <c r="A4544" s="154">
        <v>157503</v>
      </c>
      <c r="B4544" s="155">
        <v>57503</v>
      </c>
      <c r="C4544" s="154">
        <v>160</v>
      </c>
      <c r="D4544" s="156" t="s">
        <v>388</v>
      </c>
      <c r="E4544" s="157" t="s">
        <v>419</v>
      </c>
      <c r="F4544" s="157" t="s">
        <v>414</v>
      </c>
      <c r="G4544" s="158">
        <v>74.301910000000007</v>
      </c>
      <c r="H4544" s="159">
        <v>1</v>
      </c>
      <c r="I4544" s="159">
        <v>1</v>
      </c>
      <c r="J4544" s="158">
        <v>209.82492999999999</v>
      </c>
      <c r="K4544" s="157" t="s">
        <v>411</v>
      </c>
    </row>
    <row r="4545" spans="1:11" s="58" customFormat="1" ht="14.85" customHeight="1" x14ac:dyDescent="0.15">
      <c r="A4545" s="154">
        <v>157503</v>
      </c>
      <c r="B4545" s="155">
        <v>57503</v>
      </c>
      <c r="C4545" s="154">
        <v>160</v>
      </c>
      <c r="D4545" s="156" t="s">
        <v>388</v>
      </c>
      <c r="E4545" s="157" t="s">
        <v>419</v>
      </c>
      <c r="F4545" s="157" t="s">
        <v>414</v>
      </c>
      <c r="G4545" s="158">
        <v>53.702950000000001</v>
      </c>
      <c r="H4545" s="159">
        <v>-2</v>
      </c>
      <c r="I4545" s="159">
        <v>0</v>
      </c>
      <c r="J4545" s="158">
        <v>321.35219999999998</v>
      </c>
      <c r="K4545" s="157" t="s">
        <v>408</v>
      </c>
    </row>
    <row r="4546" spans="1:11" s="58" customFormat="1" ht="14.85" customHeight="1" x14ac:dyDescent="0.15">
      <c r="A4546" s="154">
        <v>157508</v>
      </c>
      <c r="B4546" s="155">
        <v>57508</v>
      </c>
      <c r="C4546" s="154">
        <v>160</v>
      </c>
      <c r="D4546" s="156" t="s">
        <v>388</v>
      </c>
      <c r="E4546" s="157" t="s">
        <v>412</v>
      </c>
      <c r="F4546" s="157" t="s">
        <v>407</v>
      </c>
      <c r="G4546" s="158">
        <v>0</v>
      </c>
      <c r="H4546" s="159">
        <v>-1</v>
      </c>
      <c r="I4546" s="159">
        <v>0</v>
      </c>
      <c r="J4546" s="158">
        <v>0</v>
      </c>
      <c r="K4546" s="157" t="s">
        <v>411</v>
      </c>
    </row>
    <row r="4547" spans="1:11" s="58" customFormat="1" ht="14.85" customHeight="1" x14ac:dyDescent="0.15">
      <c r="A4547" s="154">
        <v>157508</v>
      </c>
      <c r="B4547" s="155">
        <v>57508</v>
      </c>
      <c r="C4547" s="154">
        <v>160</v>
      </c>
      <c r="D4547" s="156" t="s">
        <v>388</v>
      </c>
      <c r="E4547" s="157" t="s">
        <v>412</v>
      </c>
      <c r="F4547" s="157" t="s">
        <v>413</v>
      </c>
      <c r="G4547" s="158">
        <v>-9.9680000000000005E-2</v>
      </c>
      <c r="H4547" s="159">
        <v>0</v>
      </c>
      <c r="I4547" s="159">
        <v>0</v>
      </c>
      <c r="J4547" s="158">
        <v>0.10032000000000001</v>
      </c>
      <c r="K4547" s="157" t="s">
        <v>408</v>
      </c>
    </row>
    <row r="4548" spans="1:11" s="58" customFormat="1" ht="14.85" customHeight="1" x14ac:dyDescent="0.15">
      <c r="A4548" s="154">
        <v>157508</v>
      </c>
      <c r="B4548" s="155">
        <v>57508</v>
      </c>
      <c r="C4548" s="154">
        <v>160</v>
      </c>
      <c r="D4548" s="156" t="s">
        <v>388</v>
      </c>
      <c r="E4548" s="157" t="s">
        <v>412</v>
      </c>
      <c r="F4548" s="157" t="s">
        <v>414</v>
      </c>
      <c r="G4548" s="158">
        <v>19.183759999999999</v>
      </c>
      <c r="H4548" s="159">
        <v>-1</v>
      </c>
      <c r="I4548" s="159">
        <v>0</v>
      </c>
      <c r="J4548" s="158">
        <v>45.916040000000002</v>
      </c>
      <c r="K4548" s="157" t="s">
        <v>411</v>
      </c>
    </row>
    <row r="4549" spans="1:11" s="58" customFormat="1" ht="14.85" customHeight="1" x14ac:dyDescent="0.15">
      <c r="A4549" s="154">
        <v>157508</v>
      </c>
      <c r="B4549" s="155">
        <v>57508</v>
      </c>
      <c r="C4549" s="154">
        <v>160</v>
      </c>
      <c r="D4549" s="156" t="s">
        <v>388</v>
      </c>
      <c r="E4549" s="157" t="s">
        <v>412</v>
      </c>
      <c r="F4549" s="157" t="s">
        <v>414</v>
      </c>
      <c r="G4549" s="158">
        <v>-3.508E-2</v>
      </c>
      <c r="H4549" s="159">
        <v>-1</v>
      </c>
      <c r="I4549" s="159">
        <v>0</v>
      </c>
      <c r="J4549" s="158">
        <v>2.36124</v>
      </c>
      <c r="K4549" s="157" t="s">
        <v>408</v>
      </c>
    </row>
    <row r="4550" spans="1:11" s="58" customFormat="1" ht="14.85" customHeight="1" x14ac:dyDescent="0.15">
      <c r="A4550" s="154">
        <v>157508</v>
      </c>
      <c r="B4550" s="155">
        <v>57508</v>
      </c>
      <c r="C4550" s="154">
        <v>160</v>
      </c>
      <c r="D4550" s="156" t="s">
        <v>388</v>
      </c>
      <c r="E4550" s="157" t="s">
        <v>412</v>
      </c>
      <c r="F4550" s="157" t="s">
        <v>415</v>
      </c>
      <c r="G4550" s="158">
        <v>-0.02</v>
      </c>
      <c r="H4550" s="159">
        <v>0</v>
      </c>
      <c r="I4550" s="159">
        <v>0</v>
      </c>
      <c r="J4550" s="158">
        <v>0</v>
      </c>
      <c r="K4550" s="157" t="s">
        <v>411</v>
      </c>
    </row>
    <row r="4551" spans="1:11" s="58" customFormat="1" ht="14.85" customHeight="1" x14ac:dyDescent="0.15">
      <c r="A4551" s="154">
        <v>157508</v>
      </c>
      <c r="B4551" s="155">
        <v>57508</v>
      </c>
      <c r="C4551" s="154">
        <v>160</v>
      </c>
      <c r="D4551" s="156" t="s">
        <v>388</v>
      </c>
      <c r="E4551" s="157" t="s">
        <v>412</v>
      </c>
      <c r="F4551" s="157" t="s">
        <v>416</v>
      </c>
      <c r="G4551" s="158">
        <v>-0.98053999999999997</v>
      </c>
      <c r="H4551" s="159">
        <v>-1</v>
      </c>
      <c r="I4551" s="159">
        <v>0</v>
      </c>
      <c r="J4551" s="158">
        <v>3.4134799999999998</v>
      </c>
      <c r="K4551" s="157" t="s">
        <v>411</v>
      </c>
    </row>
    <row r="4552" spans="1:11" s="58" customFormat="1" ht="14.85" customHeight="1" x14ac:dyDescent="0.15">
      <c r="A4552" s="154">
        <v>157508</v>
      </c>
      <c r="B4552" s="155">
        <v>57508</v>
      </c>
      <c r="C4552" s="154">
        <v>160</v>
      </c>
      <c r="D4552" s="156" t="s">
        <v>388</v>
      </c>
      <c r="E4552" s="157" t="s">
        <v>412</v>
      </c>
      <c r="F4552" s="157" t="s">
        <v>416</v>
      </c>
      <c r="G4552" s="158">
        <v>-2.3571599999999999</v>
      </c>
      <c r="H4552" s="159">
        <v>-1</v>
      </c>
      <c r="I4552" s="159">
        <v>0</v>
      </c>
      <c r="J4552" s="158">
        <v>4.0800000000000003E-3</v>
      </c>
      <c r="K4552" s="157" t="s">
        <v>408</v>
      </c>
    </row>
    <row r="4553" spans="1:11" s="58" customFormat="1" ht="14.85" customHeight="1" x14ac:dyDescent="0.15">
      <c r="A4553" s="154">
        <v>157508</v>
      </c>
      <c r="B4553" s="155">
        <v>57508</v>
      </c>
      <c r="C4553" s="154">
        <v>160</v>
      </c>
      <c r="D4553" s="156" t="s">
        <v>388</v>
      </c>
      <c r="E4553" s="157" t="s">
        <v>417</v>
      </c>
      <c r="F4553" s="157" t="s">
        <v>418</v>
      </c>
      <c r="G4553" s="158">
        <v>1.8023</v>
      </c>
      <c r="H4553" s="159">
        <v>-1</v>
      </c>
      <c r="I4553" s="159">
        <v>0</v>
      </c>
      <c r="J4553" s="158">
        <v>1.84</v>
      </c>
      <c r="K4553" s="157" t="s">
        <v>411</v>
      </c>
    </row>
    <row r="4554" spans="1:11" s="58" customFormat="1" ht="14.85" customHeight="1" x14ac:dyDescent="0.15">
      <c r="A4554" s="154">
        <v>157508</v>
      </c>
      <c r="B4554" s="155">
        <v>57508</v>
      </c>
      <c r="C4554" s="154">
        <v>160</v>
      </c>
      <c r="D4554" s="156" t="s">
        <v>388</v>
      </c>
      <c r="E4554" s="157" t="s">
        <v>417</v>
      </c>
      <c r="F4554" s="157" t="s">
        <v>407</v>
      </c>
      <c r="G4554" s="158">
        <v>1.8E-3</v>
      </c>
      <c r="H4554" s="159">
        <v>0</v>
      </c>
      <c r="I4554" s="159">
        <v>0</v>
      </c>
      <c r="J4554" s="158">
        <v>1.8E-3</v>
      </c>
      <c r="K4554" s="157" t="s">
        <v>411</v>
      </c>
    </row>
    <row r="4555" spans="1:11" s="58" customFormat="1" ht="14.85" customHeight="1" x14ac:dyDescent="0.15">
      <c r="A4555" s="154">
        <v>157508</v>
      </c>
      <c r="B4555" s="155">
        <v>57508</v>
      </c>
      <c r="C4555" s="154">
        <v>160</v>
      </c>
      <c r="D4555" s="156" t="s">
        <v>388</v>
      </c>
      <c r="E4555" s="157" t="s">
        <v>419</v>
      </c>
      <c r="F4555" s="157" t="s">
        <v>414</v>
      </c>
      <c r="G4555" s="158">
        <v>1.3471500000000001</v>
      </c>
      <c r="H4555" s="159">
        <v>-2</v>
      </c>
      <c r="I4555" s="159">
        <v>0</v>
      </c>
      <c r="J4555" s="158">
        <v>47.84169</v>
      </c>
      <c r="K4555" s="157" t="s">
        <v>411</v>
      </c>
    </row>
    <row r="4556" spans="1:11" s="58" customFormat="1" ht="14.85" customHeight="1" x14ac:dyDescent="0.15">
      <c r="A4556" s="154">
        <v>157523</v>
      </c>
      <c r="B4556" s="155">
        <v>57523</v>
      </c>
      <c r="C4556" s="154">
        <v>160</v>
      </c>
      <c r="D4556" s="156" t="s">
        <v>388</v>
      </c>
      <c r="E4556" s="157" t="s">
        <v>412</v>
      </c>
      <c r="F4556" s="157" t="s">
        <v>407</v>
      </c>
      <c r="G4556" s="158">
        <v>2.1887599999999998</v>
      </c>
      <c r="H4556" s="159">
        <v>-1</v>
      </c>
      <c r="I4556" s="159">
        <v>2</v>
      </c>
      <c r="J4556" s="158">
        <v>8.6812100000000001</v>
      </c>
      <c r="K4556" s="157" t="s">
        <v>411</v>
      </c>
    </row>
    <row r="4557" spans="1:11" s="58" customFormat="1" ht="14.85" customHeight="1" x14ac:dyDescent="0.15">
      <c r="A4557" s="154">
        <v>157523</v>
      </c>
      <c r="B4557" s="155">
        <v>57523</v>
      </c>
      <c r="C4557" s="154">
        <v>160</v>
      </c>
      <c r="D4557" s="156" t="s">
        <v>388</v>
      </c>
      <c r="E4557" s="157" t="s">
        <v>412</v>
      </c>
      <c r="F4557" s="157" t="s">
        <v>407</v>
      </c>
      <c r="G4557" s="158">
        <v>5.1866500000000002</v>
      </c>
      <c r="H4557" s="159">
        <v>-1</v>
      </c>
      <c r="I4557" s="159">
        <v>1</v>
      </c>
      <c r="J4557" s="158">
        <v>6</v>
      </c>
      <c r="K4557" s="157" t="s">
        <v>408</v>
      </c>
    </row>
    <row r="4558" spans="1:11" s="58" customFormat="1" ht="14.85" customHeight="1" x14ac:dyDescent="0.15">
      <c r="A4558" s="154">
        <v>157523</v>
      </c>
      <c r="B4558" s="155">
        <v>57523</v>
      </c>
      <c r="C4558" s="154">
        <v>160</v>
      </c>
      <c r="D4558" s="156" t="s">
        <v>388</v>
      </c>
      <c r="E4558" s="157" t="s">
        <v>412</v>
      </c>
      <c r="F4558" s="157" t="s">
        <v>413</v>
      </c>
      <c r="G4558" s="158">
        <v>182.63191</v>
      </c>
      <c r="H4558" s="159">
        <v>2</v>
      </c>
      <c r="I4558" s="159">
        <v>2</v>
      </c>
      <c r="J4558" s="158">
        <v>851.97185000000002</v>
      </c>
      <c r="K4558" s="157" t="s">
        <v>408</v>
      </c>
    </row>
    <row r="4559" spans="1:11" s="58" customFormat="1" ht="14.85" customHeight="1" x14ac:dyDescent="0.15">
      <c r="A4559" s="154">
        <v>157523</v>
      </c>
      <c r="B4559" s="155">
        <v>57523</v>
      </c>
      <c r="C4559" s="154">
        <v>160</v>
      </c>
      <c r="D4559" s="156" t="s">
        <v>388</v>
      </c>
      <c r="E4559" s="157" t="s">
        <v>412</v>
      </c>
      <c r="F4559" s="157" t="s">
        <v>414</v>
      </c>
      <c r="G4559" s="158">
        <v>-1.55305</v>
      </c>
      <c r="H4559" s="159">
        <v>-6</v>
      </c>
      <c r="I4559" s="159">
        <v>1</v>
      </c>
      <c r="J4559" s="158">
        <v>16.655919999999998</v>
      </c>
      <c r="K4559" s="157" t="s">
        <v>411</v>
      </c>
    </row>
    <row r="4560" spans="1:11" s="58" customFormat="1" ht="14.85" customHeight="1" x14ac:dyDescent="0.15">
      <c r="A4560" s="154">
        <v>157523</v>
      </c>
      <c r="B4560" s="155">
        <v>57523</v>
      </c>
      <c r="C4560" s="154">
        <v>160</v>
      </c>
      <c r="D4560" s="156" t="s">
        <v>388</v>
      </c>
      <c r="E4560" s="157" t="s">
        <v>412</v>
      </c>
      <c r="F4560" s="157" t="s">
        <v>414</v>
      </c>
      <c r="G4560" s="158">
        <v>-14.253819999999999</v>
      </c>
      <c r="H4560" s="159">
        <v>-3</v>
      </c>
      <c r="I4560" s="159">
        <v>1</v>
      </c>
      <c r="J4560" s="158">
        <v>19.838139999999999</v>
      </c>
      <c r="K4560" s="157" t="s">
        <v>408</v>
      </c>
    </row>
    <row r="4561" spans="1:11" s="58" customFormat="1" ht="14.85" customHeight="1" x14ac:dyDescent="0.15">
      <c r="A4561" s="154">
        <v>157523</v>
      </c>
      <c r="B4561" s="155">
        <v>57523</v>
      </c>
      <c r="C4561" s="154">
        <v>160</v>
      </c>
      <c r="D4561" s="156" t="s">
        <v>388</v>
      </c>
      <c r="E4561" s="157" t="s">
        <v>412</v>
      </c>
      <c r="F4561" s="157" t="s">
        <v>415</v>
      </c>
      <c r="G4561" s="158">
        <v>-1.24</v>
      </c>
      <c r="H4561" s="159">
        <v>0</v>
      </c>
      <c r="I4561" s="159">
        <v>0</v>
      </c>
      <c r="J4561" s="158">
        <v>2.94</v>
      </c>
      <c r="K4561" s="157" t="s">
        <v>411</v>
      </c>
    </row>
    <row r="4562" spans="1:11" s="58" customFormat="1" ht="14.85" customHeight="1" x14ac:dyDescent="0.15">
      <c r="A4562" s="154">
        <v>157523</v>
      </c>
      <c r="B4562" s="155">
        <v>57523</v>
      </c>
      <c r="C4562" s="154">
        <v>160</v>
      </c>
      <c r="D4562" s="156" t="s">
        <v>388</v>
      </c>
      <c r="E4562" s="157" t="s">
        <v>412</v>
      </c>
      <c r="F4562" s="157" t="s">
        <v>415</v>
      </c>
      <c r="G4562" s="158">
        <v>1.46</v>
      </c>
      <c r="H4562" s="159">
        <v>0</v>
      </c>
      <c r="I4562" s="159">
        <v>0</v>
      </c>
      <c r="J4562" s="158">
        <v>1.66</v>
      </c>
      <c r="K4562" s="157" t="s">
        <v>408</v>
      </c>
    </row>
    <row r="4563" spans="1:11" s="58" customFormat="1" ht="14.85" customHeight="1" x14ac:dyDescent="0.15">
      <c r="A4563" s="154">
        <v>157523</v>
      </c>
      <c r="B4563" s="155">
        <v>57523</v>
      </c>
      <c r="C4563" s="154">
        <v>160</v>
      </c>
      <c r="D4563" s="156" t="s">
        <v>388</v>
      </c>
      <c r="E4563" s="157" t="s">
        <v>412</v>
      </c>
      <c r="F4563" s="157" t="s">
        <v>416</v>
      </c>
      <c r="G4563" s="158">
        <v>6.27</v>
      </c>
      <c r="H4563" s="159">
        <v>0</v>
      </c>
      <c r="I4563" s="159">
        <v>0</v>
      </c>
      <c r="J4563" s="158">
        <v>6.27</v>
      </c>
      <c r="K4563" s="157" t="s">
        <v>411</v>
      </c>
    </row>
    <row r="4564" spans="1:11" s="58" customFormat="1" ht="14.85" customHeight="1" x14ac:dyDescent="0.15">
      <c r="A4564" s="154">
        <v>157523</v>
      </c>
      <c r="B4564" s="155">
        <v>57523</v>
      </c>
      <c r="C4564" s="154">
        <v>160</v>
      </c>
      <c r="D4564" s="156" t="s">
        <v>388</v>
      </c>
      <c r="E4564" s="157" t="s">
        <v>412</v>
      </c>
      <c r="F4564" s="157" t="s">
        <v>416</v>
      </c>
      <c r="G4564" s="158">
        <v>4.3449999999999998</v>
      </c>
      <c r="H4564" s="159">
        <v>0</v>
      </c>
      <c r="I4564" s="159">
        <v>0</v>
      </c>
      <c r="J4564" s="158">
        <v>4.3449999999999998</v>
      </c>
      <c r="K4564" s="157" t="s">
        <v>408</v>
      </c>
    </row>
    <row r="4565" spans="1:11" s="58" customFormat="1" ht="14.85" customHeight="1" x14ac:dyDescent="0.15">
      <c r="A4565" s="154">
        <v>157523</v>
      </c>
      <c r="B4565" s="155">
        <v>57523</v>
      </c>
      <c r="C4565" s="154">
        <v>160</v>
      </c>
      <c r="D4565" s="156" t="s">
        <v>388</v>
      </c>
      <c r="E4565" s="157" t="s">
        <v>417</v>
      </c>
      <c r="F4565" s="157" t="s">
        <v>418</v>
      </c>
      <c r="G4565" s="158">
        <v>10.493650000000001</v>
      </c>
      <c r="H4565" s="159">
        <v>-1</v>
      </c>
      <c r="I4565" s="159">
        <v>0</v>
      </c>
      <c r="J4565" s="158">
        <v>11.28842</v>
      </c>
      <c r="K4565" s="157" t="s">
        <v>411</v>
      </c>
    </row>
    <row r="4566" spans="1:11" s="58" customFormat="1" ht="14.85" customHeight="1" x14ac:dyDescent="0.15">
      <c r="A4566" s="154">
        <v>157523</v>
      </c>
      <c r="B4566" s="155">
        <v>57523</v>
      </c>
      <c r="C4566" s="154">
        <v>160</v>
      </c>
      <c r="D4566" s="156" t="s">
        <v>388</v>
      </c>
      <c r="E4566" s="157" t="s">
        <v>417</v>
      </c>
      <c r="F4566" s="157" t="s">
        <v>418</v>
      </c>
      <c r="G4566" s="158">
        <v>9.1943300000000008</v>
      </c>
      <c r="H4566" s="159">
        <v>1</v>
      </c>
      <c r="I4566" s="159">
        <v>1</v>
      </c>
      <c r="J4566" s="158">
        <v>15.65</v>
      </c>
      <c r="K4566" s="157" t="s">
        <v>408</v>
      </c>
    </row>
    <row r="4567" spans="1:11" s="58" customFormat="1" ht="14.85" customHeight="1" x14ac:dyDescent="0.15">
      <c r="A4567" s="154">
        <v>157523</v>
      </c>
      <c r="B4567" s="155">
        <v>57523</v>
      </c>
      <c r="C4567" s="154">
        <v>160</v>
      </c>
      <c r="D4567" s="156" t="s">
        <v>388</v>
      </c>
      <c r="E4567" s="157" t="s">
        <v>417</v>
      </c>
      <c r="F4567" s="157" t="s">
        <v>407</v>
      </c>
      <c r="G4567" s="158">
        <v>0.40193000000000001</v>
      </c>
      <c r="H4567" s="159">
        <v>0</v>
      </c>
      <c r="I4567" s="159">
        <v>0</v>
      </c>
      <c r="J4567" s="158">
        <v>3.0492300000000001</v>
      </c>
      <c r="K4567" s="157" t="s">
        <v>411</v>
      </c>
    </row>
    <row r="4568" spans="1:11" s="58" customFormat="1" ht="14.85" customHeight="1" x14ac:dyDescent="0.15">
      <c r="A4568" s="154">
        <v>157523</v>
      </c>
      <c r="B4568" s="155">
        <v>57523</v>
      </c>
      <c r="C4568" s="154">
        <v>160</v>
      </c>
      <c r="D4568" s="156" t="s">
        <v>388</v>
      </c>
      <c r="E4568" s="157" t="s">
        <v>417</v>
      </c>
      <c r="F4568" s="157" t="s">
        <v>407</v>
      </c>
      <c r="G4568" s="158">
        <v>0.26859</v>
      </c>
      <c r="H4568" s="159">
        <v>-1</v>
      </c>
      <c r="I4568" s="159">
        <v>0</v>
      </c>
      <c r="J4568" s="158">
        <v>1.41414</v>
      </c>
      <c r="K4568" s="157" t="s">
        <v>408</v>
      </c>
    </row>
    <row r="4569" spans="1:11" s="58" customFormat="1" ht="14.85" customHeight="1" x14ac:dyDescent="0.15">
      <c r="A4569" s="154">
        <v>157523</v>
      </c>
      <c r="B4569" s="155">
        <v>57523</v>
      </c>
      <c r="C4569" s="154">
        <v>160</v>
      </c>
      <c r="D4569" s="156" t="s">
        <v>388</v>
      </c>
      <c r="E4569" s="157" t="s">
        <v>419</v>
      </c>
      <c r="F4569" s="157" t="s">
        <v>414</v>
      </c>
      <c r="G4569" s="158">
        <v>6.1101799999999997</v>
      </c>
      <c r="H4569" s="159">
        <v>0</v>
      </c>
      <c r="I4569" s="159">
        <v>1</v>
      </c>
      <c r="J4569" s="158">
        <v>216.64311000000001</v>
      </c>
      <c r="K4569" s="157" t="s">
        <v>411</v>
      </c>
    </row>
    <row r="4570" spans="1:11" s="58" customFormat="1" ht="14.85" customHeight="1" x14ac:dyDescent="0.15">
      <c r="A4570" s="154">
        <v>157523</v>
      </c>
      <c r="B4570" s="155">
        <v>57523</v>
      </c>
      <c r="C4570" s="154">
        <v>160</v>
      </c>
      <c r="D4570" s="156" t="s">
        <v>388</v>
      </c>
      <c r="E4570" s="157" t="s">
        <v>419</v>
      </c>
      <c r="F4570" s="157" t="s">
        <v>414</v>
      </c>
      <c r="G4570" s="158">
        <v>-33.74823</v>
      </c>
      <c r="H4570" s="159">
        <v>-1</v>
      </c>
      <c r="I4570" s="159">
        <v>0</v>
      </c>
      <c r="J4570" s="158">
        <v>111.1855</v>
      </c>
      <c r="K4570" s="157" t="s">
        <v>408</v>
      </c>
    </row>
    <row r="4571" spans="1:11" s="58" customFormat="1" ht="14.85" customHeight="1" x14ac:dyDescent="0.15">
      <c r="A4571" s="154">
        <v>157559</v>
      </c>
      <c r="B4571" s="155">
        <v>57559</v>
      </c>
      <c r="C4571" s="154">
        <v>160</v>
      </c>
      <c r="D4571" s="156" t="s">
        <v>388</v>
      </c>
      <c r="E4571" s="157" t="s">
        <v>412</v>
      </c>
      <c r="F4571" s="157" t="s">
        <v>407</v>
      </c>
      <c r="G4571" s="158">
        <v>1.05</v>
      </c>
      <c r="H4571" s="159">
        <v>0</v>
      </c>
      <c r="I4571" s="159">
        <v>0</v>
      </c>
      <c r="J4571" s="158">
        <v>3</v>
      </c>
      <c r="K4571" s="157" t="s">
        <v>411</v>
      </c>
    </row>
    <row r="4572" spans="1:11" s="58" customFormat="1" ht="14.85" customHeight="1" x14ac:dyDescent="0.15">
      <c r="A4572" s="154">
        <v>157559</v>
      </c>
      <c r="B4572" s="155">
        <v>57559</v>
      </c>
      <c r="C4572" s="154">
        <v>160</v>
      </c>
      <c r="D4572" s="156" t="s">
        <v>388</v>
      </c>
      <c r="E4572" s="157" t="s">
        <v>412</v>
      </c>
      <c r="F4572" s="157" t="s">
        <v>407</v>
      </c>
      <c r="G4572" s="158">
        <v>-71.448340000000002</v>
      </c>
      <c r="H4572" s="159">
        <v>-2</v>
      </c>
      <c r="I4572" s="159">
        <v>0</v>
      </c>
      <c r="J4572" s="158">
        <v>18.047619999999998</v>
      </c>
      <c r="K4572" s="157" t="s">
        <v>408</v>
      </c>
    </row>
    <row r="4573" spans="1:11" s="58" customFormat="1" ht="14.85" customHeight="1" x14ac:dyDescent="0.15">
      <c r="A4573" s="154">
        <v>157559</v>
      </c>
      <c r="B4573" s="155">
        <v>57559</v>
      </c>
      <c r="C4573" s="154">
        <v>160</v>
      </c>
      <c r="D4573" s="156" t="s">
        <v>388</v>
      </c>
      <c r="E4573" s="157" t="s">
        <v>412</v>
      </c>
      <c r="F4573" s="157" t="s">
        <v>413</v>
      </c>
      <c r="G4573" s="158">
        <v>232.78027</v>
      </c>
      <c r="H4573" s="159">
        <v>1</v>
      </c>
      <c r="I4573" s="159">
        <v>2</v>
      </c>
      <c r="J4573" s="158">
        <v>487.08852000000002</v>
      </c>
      <c r="K4573" s="157" t="s">
        <v>408</v>
      </c>
    </row>
    <row r="4574" spans="1:11" s="58" customFormat="1" ht="14.85" customHeight="1" x14ac:dyDescent="0.15">
      <c r="A4574" s="154">
        <v>157559</v>
      </c>
      <c r="B4574" s="155">
        <v>57559</v>
      </c>
      <c r="C4574" s="154">
        <v>160</v>
      </c>
      <c r="D4574" s="156" t="s">
        <v>388</v>
      </c>
      <c r="E4574" s="157" t="s">
        <v>412</v>
      </c>
      <c r="F4574" s="157" t="s">
        <v>414</v>
      </c>
      <c r="G4574" s="158">
        <v>1.7849999999999999</v>
      </c>
      <c r="H4574" s="159">
        <v>-3</v>
      </c>
      <c r="I4574" s="159">
        <v>1</v>
      </c>
      <c r="J4574" s="158">
        <v>183.90905000000001</v>
      </c>
      <c r="K4574" s="157" t="s">
        <v>411</v>
      </c>
    </row>
    <row r="4575" spans="1:11" s="58" customFormat="1" ht="14.85" customHeight="1" x14ac:dyDescent="0.15">
      <c r="A4575" s="154">
        <v>157559</v>
      </c>
      <c r="B4575" s="155">
        <v>57559</v>
      </c>
      <c r="C4575" s="154">
        <v>160</v>
      </c>
      <c r="D4575" s="156" t="s">
        <v>388</v>
      </c>
      <c r="E4575" s="157" t="s">
        <v>412</v>
      </c>
      <c r="F4575" s="157" t="s">
        <v>414</v>
      </c>
      <c r="G4575" s="158">
        <v>-104.05582</v>
      </c>
      <c r="H4575" s="159">
        <v>-3</v>
      </c>
      <c r="I4575" s="159">
        <v>0</v>
      </c>
      <c r="J4575" s="158">
        <v>500.19855000000001</v>
      </c>
      <c r="K4575" s="157" t="s">
        <v>408</v>
      </c>
    </row>
    <row r="4576" spans="1:11" s="58" customFormat="1" ht="14.85" customHeight="1" x14ac:dyDescent="0.15">
      <c r="A4576" s="154">
        <v>157559</v>
      </c>
      <c r="B4576" s="155">
        <v>57559</v>
      </c>
      <c r="C4576" s="154">
        <v>160</v>
      </c>
      <c r="D4576" s="156" t="s">
        <v>388</v>
      </c>
      <c r="E4576" s="157" t="s">
        <v>412</v>
      </c>
      <c r="F4576" s="157" t="s">
        <v>415</v>
      </c>
      <c r="G4576" s="158">
        <v>-18.579999999999998</v>
      </c>
      <c r="H4576" s="159">
        <v>0</v>
      </c>
      <c r="I4576" s="159">
        <v>0</v>
      </c>
      <c r="J4576" s="158">
        <v>0.32</v>
      </c>
      <c r="K4576" s="157" t="s">
        <v>411</v>
      </c>
    </row>
    <row r="4577" spans="1:11" s="58" customFormat="1" ht="14.85" customHeight="1" x14ac:dyDescent="0.15">
      <c r="A4577" s="154">
        <v>157559</v>
      </c>
      <c r="B4577" s="155">
        <v>57559</v>
      </c>
      <c r="C4577" s="154">
        <v>160</v>
      </c>
      <c r="D4577" s="156" t="s">
        <v>388</v>
      </c>
      <c r="E4577" s="157" t="s">
        <v>412</v>
      </c>
      <c r="F4577" s="157" t="s">
        <v>415</v>
      </c>
      <c r="G4577" s="158">
        <v>31.06</v>
      </c>
      <c r="H4577" s="159">
        <v>0</v>
      </c>
      <c r="I4577" s="159">
        <v>0</v>
      </c>
      <c r="J4577" s="158">
        <v>31.06</v>
      </c>
      <c r="K4577" s="157" t="s">
        <v>408</v>
      </c>
    </row>
    <row r="4578" spans="1:11" s="58" customFormat="1" ht="14.85" customHeight="1" x14ac:dyDescent="0.15">
      <c r="A4578" s="154">
        <v>157559</v>
      </c>
      <c r="B4578" s="155">
        <v>57559</v>
      </c>
      <c r="C4578" s="154">
        <v>160</v>
      </c>
      <c r="D4578" s="156" t="s">
        <v>388</v>
      </c>
      <c r="E4578" s="157" t="s">
        <v>412</v>
      </c>
      <c r="F4578" s="157" t="s">
        <v>416</v>
      </c>
      <c r="G4578" s="158">
        <v>-5.1893000000000002</v>
      </c>
      <c r="H4578" s="159">
        <v>-2</v>
      </c>
      <c r="I4578" s="159">
        <v>1</v>
      </c>
      <c r="J4578" s="158">
        <v>17.026599999999998</v>
      </c>
      <c r="K4578" s="157" t="s">
        <v>411</v>
      </c>
    </row>
    <row r="4579" spans="1:11" s="58" customFormat="1" ht="14.85" customHeight="1" x14ac:dyDescent="0.15">
      <c r="A4579" s="154">
        <v>157559</v>
      </c>
      <c r="B4579" s="155">
        <v>57559</v>
      </c>
      <c r="C4579" s="154">
        <v>160</v>
      </c>
      <c r="D4579" s="156" t="s">
        <v>388</v>
      </c>
      <c r="E4579" s="157" t="s">
        <v>412</v>
      </c>
      <c r="F4579" s="157" t="s">
        <v>416</v>
      </c>
      <c r="G4579" s="158">
        <v>16.135000000000002</v>
      </c>
      <c r="H4579" s="159">
        <v>0</v>
      </c>
      <c r="I4579" s="159">
        <v>0</v>
      </c>
      <c r="J4579" s="158">
        <v>16.135000000000002</v>
      </c>
      <c r="K4579" s="157" t="s">
        <v>408</v>
      </c>
    </row>
    <row r="4580" spans="1:11" s="58" customFormat="1" ht="14.85" customHeight="1" x14ac:dyDescent="0.15">
      <c r="A4580" s="154">
        <v>157559</v>
      </c>
      <c r="B4580" s="155">
        <v>57559</v>
      </c>
      <c r="C4580" s="154">
        <v>160</v>
      </c>
      <c r="D4580" s="156" t="s">
        <v>388</v>
      </c>
      <c r="E4580" s="157" t="s">
        <v>417</v>
      </c>
      <c r="F4580" s="157" t="s">
        <v>418</v>
      </c>
      <c r="G4580" s="158">
        <v>7.4935999999999998</v>
      </c>
      <c r="H4580" s="159">
        <v>0</v>
      </c>
      <c r="I4580" s="159">
        <v>0</v>
      </c>
      <c r="J4580" s="158">
        <v>29.993600000000001</v>
      </c>
      <c r="K4580" s="157" t="s">
        <v>411</v>
      </c>
    </row>
    <row r="4581" spans="1:11" s="58" customFormat="1" ht="14.85" customHeight="1" x14ac:dyDescent="0.15">
      <c r="A4581" s="154">
        <v>157559</v>
      </c>
      <c r="B4581" s="155">
        <v>57559</v>
      </c>
      <c r="C4581" s="154">
        <v>160</v>
      </c>
      <c r="D4581" s="156" t="s">
        <v>388</v>
      </c>
      <c r="E4581" s="157" t="s">
        <v>417</v>
      </c>
      <c r="F4581" s="157" t="s">
        <v>418</v>
      </c>
      <c r="G4581" s="158">
        <v>48.369</v>
      </c>
      <c r="H4581" s="159">
        <v>1</v>
      </c>
      <c r="I4581" s="159">
        <v>1</v>
      </c>
      <c r="J4581" s="158">
        <v>58.37</v>
      </c>
      <c r="K4581" s="157" t="s">
        <v>408</v>
      </c>
    </row>
    <row r="4582" spans="1:11" s="58" customFormat="1" ht="14.85" customHeight="1" x14ac:dyDescent="0.15">
      <c r="A4582" s="154">
        <v>157559</v>
      </c>
      <c r="B4582" s="155">
        <v>57559</v>
      </c>
      <c r="C4582" s="154">
        <v>160</v>
      </c>
      <c r="D4582" s="156" t="s">
        <v>388</v>
      </c>
      <c r="E4582" s="157" t="s">
        <v>417</v>
      </c>
      <c r="F4582" s="157" t="s">
        <v>407</v>
      </c>
      <c r="G4582" s="158">
        <v>0.50217000000000001</v>
      </c>
      <c r="H4582" s="159">
        <v>2</v>
      </c>
      <c r="I4582" s="159">
        <v>2</v>
      </c>
      <c r="J4582" s="158">
        <v>1.1321699999999999</v>
      </c>
      <c r="K4582" s="157" t="s">
        <v>411</v>
      </c>
    </row>
    <row r="4583" spans="1:11" s="58" customFormat="1" ht="14.85" customHeight="1" x14ac:dyDescent="0.15">
      <c r="A4583" s="154">
        <v>157559</v>
      </c>
      <c r="B4583" s="155">
        <v>57559</v>
      </c>
      <c r="C4583" s="154">
        <v>160</v>
      </c>
      <c r="D4583" s="156" t="s">
        <v>388</v>
      </c>
      <c r="E4583" s="157" t="s">
        <v>417</v>
      </c>
      <c r="F4583" s="157" t="s">
        <v>407</v>
      </c>
      <c r="G4583" s="158">
        <v>-0.82572999999999996</v>
      </c>
      <c r="H4583" s="159">
        <v>0</v>
      </c>
      <c r="I4583" s="159">
        <v>0</v>
      </c>
      <c r="J4583" s="158">
        <v>1.13032</v>
      </c>
      <c r="K4583" s="157" t="s">
        <v>408</v>
      </c>
    </row>
    <row r="4584" spans="1:11" s="58" customFormat="1" ht="14.85" customHeight="1" x14ac:dyDescent="0.15">
      <c r="A4584" s="154">
        <v>157559</v>
      </c>
      <c r="B4584" s="155">
        <v>57559</v>
      </c>
      <c r="C4584" s="154">
        <v>160</v>
      </c>
      <c r="D4584" s="156" t="s">
        <v>388</v>
      </c>
      <c r="E4584" s="157" t="s">
        <v>419</v>
      </c>
      <c r="F4584" s="157" t="s">
        <v>414</v>
      </c>
      <c r="G4584" s="158">
        <v>26.046389999999999</v>
      </c>
      <c r="H4584" s="159">
        <v>2</v>
      </c>
      <c r="I4584" s="159">
        <v>2</v>
      </c>
      <c r="J4584" s="158">
        <v>355.37909999999999</v>
      </c>
      <c r="K4584" s="157" t="s">
        <v>411</v>
      </c>
    </row>
    <row r="4585" spans="1:11" s="58" customFormat="1" ht="14.85" customHeight="1" x14ac:dyDescent="0.15">
      <c r="A4585" s="154">
        <v>157559</v>
      </c>
      <c r="B4585" s="155">
        <v>57559</v>
      </c>
      <c r="C4585" s="154">
        <v>160</v>
      </c>
      <c r="D4585" s="156" t="s">
        <v>388</v>
      </c>
      <c r="E4585" s="157" t="s">
        <v>419</v>
      </c>
      <c r="F4585" s="157" t="s">
        <v>414</v>
      </c>
      <c r="G4585" s="158">
        <v>3.5156299999999998</v>
      </c>
      <c r="H4585" s="159">
        <v>0</v>
      </c>
      <c r="I4585" s="159">
        <v>1</v>
      </c>
      <c r="J4585" s="158">
        <v>202.96205</v>
      </c>
      <c r="K4585" s="157" t="s">
        <v>408</v>
      </c>
    </row>
    <row r="4586" spans="1:11" s="58" customFormat="1" ht="14.85" customHeight="1" x14ac:dyDescent="0.15">
      <c r="A4586" s="154">
        <v>157612</v>
      </c>
      <c r="B4586" s="155">
        <v>57612</v>
      </c>
      <c r="C4586" s="154">
        <v>160</v>
      </c>
      <c r="D4586" s="156" t="s">
        <v>388</v>
      </c>
      <c r="E4586" s="157" t="s">
        <v>412</v>
      </c>
      <c r="F4586" s="157" t="s">
        <v>407</v>
      </c>
      <c r="G4586" s="158">
        <v>-89.905479999999997</v>
      </c>
      <c r="H4586" s="159">
        <v>-3</v>
      </c>
      <c r="I4586" s="159">
        <v>0</v>
      </c>
      <c r="J4586" s="158">
        <v>1.16039</v>
      </c>
      <c r="K4586" s="157" t="s">
        <v>411</v>
      </c>
    </row>
    <row r="4587" spans="1:11" s="58" customFormat="1" ht="14.85" customHeight="1" x14ac:dyDescent="0.15">
      <c r="A4587" s="154">
        <v>157612</v>
      </c>
      <c r="B4587" s="155">
        <v>57612</v>
      </c>
      <c r="C4587" s="154">
        <v>160</v>
      </c>
      <c r="D4587" s="156" t="s">
        <v>388</v>
      </c>
      <c r="E4587" s="157" t="s">
        <v>412</v>
      </c>
      <c r="F4587" s="157" t="s">
        <v>407</v>
      </c>
      <c r="G4587" s="158">
        <v>14.55864</v>
      </c>
      <c r="H4587" s="159">
        <v>1</v>
      </c>
      <c r="I4587" s="159">
        <v>1</v>
      </c>
      <c r="J4587" s="158">
        <v>27.264189999999999</v>
      </c>
      <c r="K4587" s="157" t="s">
        <v>408</v>
      </c>
    </row>
    <row r="4588" spans="1:11" s="58" customFormat="1" ht="14.85" customHeight="1" x14ac:dyDescent="0.15">
      <c r="A4588" s="154">
        <v>157612</v>
      </c>
      <c r="B4588" s="155">
        <v>57612</v>
      </c>
      <c r="C4588" s="154">
        <v>160</v>
      </c>
      <c r="D4588" s="156" t="s">
        <v>388</v>
      </c>
      <c r="E4588" s="157" t="s">
        <v>412</v>
      </c>
      <c r="F4588" s="157" t="s">
        <v>413</v>
      </c>
      <c r="G4588" s="158">
        <v>594.90057000000002</v>
      </c>
      <c r="H4588" s="159">
        <v>6</v>
      </c>
      <c r="I4588" s="159">
        <v>7</v>
      </c>
      <c r="J4588" s="158">
        <v>1735.8073400000001</v>
      </c>
      <c r="K4588" s="157" t="s">
        <v>408</v>
      </c>
    </row>
    <row r="4589" spans="1:11" s="58" customFormat="1" ht="14.85" customHeight="1" x14ac:dyDescent="0.15">
      <c r="A4589" s="154">
        <v>157612</v>
      </c>
      <c r="B4589" s="155">
        <v>57612</v>
      </c>
      <c r="C4589" s="154">
        <v>160</v>
      </c>
      <c r="D4589" s="156" t="s">
        <v>388</v>
      </c>
      <c r="E4589" s="157" t="s">
        <v>412</v>
      </c>
      <c r="F4589" s="157" t="s">
        <v>414</v>
      </c>
      <c r="G4589" s="158">
        <v>-43.535339999999998</v>
      </c>
      <c r="H4589" s="159">
        <v>-3</v>
      </c>
      <c r="I4589" s="159">
        <v>5</v>
      </c>
      <c r="J4589" s="158">
        <v>105.87591</v>
      </c>
      <c r="K4589" s="157" t="s">
        <v>411</v>
      </c>
    </row>
    <row r="4590" spans="1:11" s="58" customFormat="1" ht="14.85" customHeight="1" x14ac:dyDescent="0.15">
      <c r="A4590" s="154">
        <v>157612</v>
      </c>
      <c r="B4590" s="155">
        <v>57612</v>
      </c>
      <c r="C4590" s="154">
        <v>160</v>
      </c>
      <c r="D4590" s="156" t="s">
        <v>388</v>
      </c>
      <c r="E4590" s="157" t="s">
        <v>412</v>
      </c>
      <c r="F4590" s="157" t="s">
        <v>414</v>
      </c>
      <c r="G4590" s="158">
        <v>-39.573340000000002</v>
      </c>
      <c r="H4590" s="159">
        <v>3</v>
      </c>
      <c r="I4590" s="159">
        <v>4</v>
      </c>
      <c r="J4590" s="158">
        <v>181.17589000000001</v>
      </c>
      <c r="K4590" s="157" t="s">
        <v>408</v>
      </c>
    </row>
    <row r="4591" spans="1:11" s="58" customFormat="1" ht="14.85" customHeight="1" x14ac:dyDescent="0.15">
      <c r="A4591" s="154">
        <v>157612</v>
      </c>
      <c r="B4591" s="155">
        <v>57612</v>
      </c>
      <c r="C4591" s="154">
        <v>160</v>
      </c>
      <c r="D4591" s="156" t="s">
        <v>388</v>
      </c>
      <c r="E4591" s="157" t="s">
        <v>412</v>
      </c>
      <c r="F4591" s="157" t="s">
        <v>415</v>
      </c>
      <c r="G4591" s="158">
        <v>0.2</v>
      </c>
      <c r="H4591" s="159">
        <v>0</v>
      </c>
      <c r="I4591" s="159">
        <v>0</v>
      </c>
      <c r="J4591" s="158">
        <v>0.22</v>
      </c>
      <c r="K4591" s="157" t="s">
        <v>411</v>
      </c>
    </row>
    <row r="4592" spans="1:11" s="58" customFormat="1" ht="14.85" customHeight="1" x14ac:dyDescent="0.15">
      <c r="A4592" s="154">
        <v>157612</v>
      </c>
      <c r="B4592" s="155">
        <v>57612</v>
      </c>
      <c r="C4592" s="154">
        <v>160</v>
      </c>
      <c r="D4592" s="156" t="s">
        <v>388</v>
      </c>
      <c r="E4592" s="157" t="s">
        <v>412</v>
      </c>
      <c r="F4592" s="157" t="s">
        <v>415</v>
      </c>
      <c r="G4592" s="158">
        <v>45.3</v>
      </c>
      <c r="H4592" s="159">
        <v>0</v>
      </c>
      <c r="I4592" s="159">
        <v>0</v>
      </c>
      <c r="J4592" s="158">
        <v>45.3</v>
      </c>
      <c r="K4592" s="157" t="s">
        <v>408</v>
      </c>
    </row>
    <row r="4593" spans="1:11" s="58" customFormat="1" ht="14.85" customHeight="1" x14ac:dyDescent="0.15">
      <c r="A4593" s="154">
        <v>157612</v>
      </c>
      <c r="B4593" s="155">
        <v>57612</v>
      </c>
      <c r="C4593" s="154">
        <v>160</v>
      </c>
      <c r="D4593" s="156" t="s">
        <v>388</v>
      </c>
      <c r="E4593" s="157" t="s">
        <v>412</v>
      </c>
      <c r="F4593" s="157" t="s">
        <v>416</v>
      </c>
      <c r="G4593" s="158">
        <v>-144.45382000000001</v>
      </c>
      <c r="H4593" s="159">
        <v>-5</v>
      </c>
      <c r="I4593" s="159">
        <v>1</v>
      </c>
      <c r="J4593" s="158">
        <v>34.552579999999999</v>
      </c>
      <c r="K4593" s="157" t="s">
        <v>411</v>
      </c>
    </row>
    <row r="4594" spans="1:11" s="58" customFormat="1" ht="14.85" customHeight="1" x14ac:dyDescent="0.15">
      <c r="A4594" s="154">
        <v>157612</v>
      </c>
      <c r="B4594" s="155">
        <v>57612</v>
      </c>
      <c r="C4594" s="154">
        <v>160</v>
      </c>
      <c r="D4594" s="156" t="s">
        <v>388</v>
      </c>
      <c r="E4594" s="157" t="s">
        <v>412</v>
      </c>
      <c r="F4594" s="157" t="s">
        <v>416</v>
      </c>
      <c r="G4594" s="158">
        <v>-89.936710000000005</v>
      </c>
      <c r="H4594" s="159">
        <v>-3</v>
      </c>
      <c r="I4594" s="159">
        <v>0</v>
      </c>
      <c r="J4594" s="158">
        <v>7.24329</v>
      </c>
      <c r="K4594" s="157" t="s">
        <v>408</v>
      </c>
    </row>
    <row r="4595" spans="1:11" s="58" customFormat="1" ht="14.85" customHeight="1" x14ac:dyDescent="0.15">
      <c r="A4595" s="154">
        <v>157612</v>
      </c>
      <c r="B4595" s="155">
        <v>57612</v>
      </c>
      <c r="C4595" s="154">
        <v>160</v>
      </c>
      <c r="D4595" s="156" t="s">
        <v>388</v>
      </c>
      <c r="E4595" s="157" t="s">
        <v>417</v>
      </c>
      <c r="F4595" s="157" t="s">
        <v>418</v>
      </c>
      <c r="G4595" s="158">
        <v>122.74314</v>
      </c>
      <c r="H4595" s="159">
        <v>2</v>
      </c>
      <c r="I4595" s="159">
        <v>2</v>
      </c>
      <c r="J4595" s="158">
        <v>135.25031000000001</v>
      </c>
      <c r="K4595" s="157" t="s">
        <v>411</v>
      </c>
    </row>
    <row r="4596" spans="1:11" s="58" customFormat="1" ht="14.85" customHeight="1" x14ac:dyDescent="0.15">
      <c r="A4596" s="154">
        <v>157612</v>
      </c>
      <c r="B4596" s="155">
        <v>57612</v>
      </c>
      <c r="C4596" s="154">
        <v>160</v>
      </c>
      <c r="D4596" s="156" t="s">
        <v>388</v>
      </c>
      <c r="E4596" s="157" t="s">
        <v>417</v>
      </c>
      <c r="F4596" s="157" t="s">
        <v>418</v>
      </c>
      <c r="G4596" s="158">
        <v>415.81598000000002</v>
      </c>
      <c r="H4596" s="159">
        <v>3</v>
      </c>
      <c r="I4596" s="159">
        <v>3</v>
      </c>
      <c r="J4596" s="158">
        <v>503.62560000000002</v>
      </c>
      <c r="K4596" s="157" t="s">
        <v>408</v>
      </c>
    </row>
    <row r="4597" spans="1:11" s="58" customFormat="1" ht="14.85" customHeight="1" x14ac:dyDescent="0.15">
      <c r="A4597" s="154">
        <v>157612</v>
      </c>
      <c r="B4597" s="155">
        <v>57612</v>
      </c>
      <c r="C4597" s="154">
        <v>160</v>
      </c>
      <c r="D4597" s="156" t="s">
        <v>388</v>
      </c>
      <c r="E4597" s="157" t="s">
        <v>417</v>
      </c>
      <c r="F4597" s="157" t="s">
        <v>407</v>
      </c>
      <c r="G4597" s="158">
        <v>0.52312999999999998</v>
      </c>
      <c r="H4597" s="159">
        <v>-1</v>
      </c>
      <c r="I4597" s="159">
        <v>0</v>
      </c>
      <c r="J4597" s="158">
        <v>0.89834999999999998</v>
      </c>
      <c r="K4597" s="157" t="s">
        <v>411</v>
      </c>
    </row>
    <row r="4598" spans="1:11" s="58" customFormat="1" ht="14.85" customHeight="1" x14ac:dyDescent="0.15">
      <c r="A4598" s="154">
        <v>157612</v>
      </c>
      <c r="B4598" s="155">
        <v>57612</v>
      </c>
      <c r="C4598" s="154">
        <v>160</v>
      </c>
      <c r="D4598" s="156" t="s">
        <v>388</v>
      </c>
      <c r="E4598" s="157" t="s">
        <v>417</v>
      </c>
      <c r="F4598" s="157" t="s">
        <v>407</v>
      </c>
      <c r="G4598" s="158">
        <v>5.6250000000000001E-2</v>
      </c>
      <c r="H4598" s="159">
        <v>2</v>
      </c>
      <c r="I4598" s="159">
        <v>2</v>
      </c>
      <c r="J4598" s="158">
        <v>15.05625</v>
      </c>
      <c r="K4598" s="157" t="s">
        <v>408</v>
      </c>
    </row>
    <row r="4599" spans="1:11" s="58" customFormat="1" ht="14.85" customHeight="1" x14ac:dyDescent="0.15">
      <c r="A4599" s="154">
        <v>157612</v>
      </c>
      <c r="B4599" s="155">
        <v>57612</v>
      </c>
      <c r="C4599" s="154">
        <v>160</v>
      </c>
      <c r="D4599" s="156" t="s">
        <v>388</v>
      </c>
      <c r="E4599" s="157" t="s">
        <v>419</v>
      </c>
      <c r="F4599" s="157" t="s">
        <v>414</v>
      </c>
      <c r="G4599" s="158">
        <v>-5.1653200000000004</v>
      </c>
      <c r="H4599" s="159">
        <v>0</v>
      </c>
      <c r="I4599" s="159">
        <v>1</v>
      </c>
      <c r="J4599" s="158">
        <v>253.62589</v>
      </c>
      <c r="K4599" s="157" t="s">
        <v>411</v>
      </c>
    </row>
    <row r="4600" spans="1:11" s="58" customFormat="1" ht="14.85" customHeight="1" x14ac:dyDescent="0.15">
      <c r="A4600" s="154">
        <v>157612</v>
      </c>
      <c r="B4600" s="155">
        <v>57612</v>
      </c>
      <c r="C4600" s="154">
        <v>160</v>
      </c>
      <c r="D4600" s="156" t="s">
        <v>388</v>
      </c>
      <c r="E4600" s="157" t="s">
        <v>419</v>
      </c>
      <c r="F4600" s="157" t="s">
        <v>414</v>
      </c>
      <c r="G4600" s="158">
        <v>50.491669999999999</v>
      </c>
      <c r="H4600" s="159">
        <v>-1</v>
      </c>
      <c r="I4600" s="159">
        <v>0</v>
      </c>
      <c r="J4600" s="158">
        <v>236.12694999999999</v>
      </c>
      <c r="K4600" s="157" t="s">
        <v>408</v>
      </c>
    </row>
    <row r="4601" spans="1:11" s="58" customFormat="1" ht="14.85" customHeight="1" x14ac:dyDescent="0.15">
      <c r="A4601" s="154">
        <v>157622</v>
      </c>
      <c r="B4601" s="155">
        <v>57622</v>
      </c>
      <c r="C4601" s="154">
        <v>160</v>
      </c>
      <c r="D4601" s="156" t="s">
        <v>388</v>
      </c>
      <c r="E4601" s="157" t="s">
        <v>412</v>
      </c>
      <c r="F4601" s="157" t="s">
        <v>407</v>
      </c>
      <c r="G4601" s="158">
        <v>15.167160000000001</v>
      </c>
      <c r="H4601" s="159">
        <v>-2</v>
      </c>
      <c r="I4601" s="159">
        <v>0</v>
      </c>
      <c r="J4601" s="158">
        <v>16.46716</v>
      </c>
      <c r="K4601" s="157" t="s">
        <v>411</v>
      </c>
    </row>
    <row r="4602" spans="1:11" s="58" customFormat="1" ht="14.85" customHeight="1" x14ac:dyDescent="0.15">
      <c r="A4602" s="154">
        <v>157622</v>
      </c>
      <c r="B4602" s="155">
        <v>57622</v>
      </c>
      <c r="C4602" s="154">
        <v>160</v>
      </c>
      <c r="D4602" s="156" t="s">
        <v>388</v>
      </c>
      <c r="E4602" s="157" t="s">
        <v>412</v>
      </c>
      <c r="F4602" s="157" t="s">
        <v>407</v>
      </c>
      <c r="G4602" s="158">
        <v>-24.50281</v>
      </c>
      <c r="H4602" s="159">
        <v>-4</v>
      </c>
      <c r="I4602" s="159">
        <v>1</v>
      </c>
      <c r="J4602" s="158">
        <v>9.7980800000000006</v>
      </c>
      <c r="K4602" s="157" t="s">
        <v>408</v>
      </c>
    </row>
    <row r="4603" spans="1:11" s="58" customFormat="1" ht="14.85" customHeight="1" x14ac:dyDescent="0.15">
      <c r="A4603" s="154">
        <v>157622</v>
      </c>
      <c r="B4603" s="155">
        <v>57622</v>
      </c>
      <c r="C4603" s="154">
        <v>160</v>
      </c>
      <c r="D4603" s="156" t="s">
        <v>388</v>
      </c>
      <c r="E4603" s="157" t="s">
        <v>412</v>
      </c>
      <c r="F4603" s="157" t="s">
        <v>413</v>
      </c>
      <c r="G4603" s="158">
        <v>60.057209999999998</v>
      </c>
      <c r="H4603" s="159">
        <v>1</v>
      </c>
      <c r="I4603" s="159">
        <v>1</v>
      </c>
      <c r="J4603" s="158">
        <v>60.057209999999998</v>
      </c>
      <c r="K4603" s="157" t="s">
        <v>408</v>
      </c>
    </row>
    <row r="4604" spans="1:11" s="58" customFormat="1" ht="14.85" customHeight="1" x14ac:dyDescent="0.15">
      <c r="A4604" s="154">
        <v>157622</v>
      </c>
      <c r="B4604" s="155">
        <v>57622</v>
      </c>
      <c r="C4604" s="154">
        <v>160</v>
      </c>
      <c r="D4604" s="156" t="s">
        <v>388</v>
      </c>
      <c r="E4604" s="157" t="s">
        <v>412</v>
      </c>
      <c r="F4604" s="157" t="s">
        <v>414</v>
      </c>
      <c r="G4604" s="158">
        <v>31.665590000000002</v>
      </c>
      <c r="H4604" s="159">
        <v>-7</v>
      </c>
      <c r="I4604" s="159">
        <v>3</v>
      </c>
      <c r="J4604" s="158">
        <v>103.34025</v>
      </c>
      <c r="K4604" s="157" t="s">
        <v>411</v>
      </c>
    </row>
    <row r="4605" spans="1:11" s="58" customFormat="1" ht="14.85" customHeight="1" x14ac:dyDescent="0.15">
      <c r="A4605" s="154">
        <v>157622</v>
      </c>
      <c r="B4605" s="155">
        <v>57622</v>
      </c>
      <c r="C4605" s="154">
        <v>160</v>
      </c>
      <c r="D4605" s="156" t="s">
        <v>388</v>
      </c>
      <c r="E4605" s="157" t="s">
        <v>412</v>
      </c>
      <c r="F4605" s="157" t="s">
        <v>414</v>
      </c>
      <c r="G4605" s="158">
        <v>15.91161</v>
      </c>
      <c r="H4605" s="159">
        <v>-2</v>
      </c>
      <c r="I4605" s="159">
        <v>0</v>
      </c>
      <c r="J4605" s="158">
        <v>29.260929999999998</v>
      </c>
      <c r="K4605" s="157" t="s">
        <v>408</v>
      </c>
    </row>
    <row r="4606" spans="1:11" s="58" customFormat="1" ht="14.85" customHeight="1" x14ac:dyDescent="0.15">
      <c r="A4606" s="154">
        <v>157622</v>
      </c>
      <c r="B4606" s="155">
        <v>57622</v>
      </c>
      <c r="C4606" s="154">
        <v>160</v>
      </c>
      <c r="D4606" s="156" t="s">
        <v>388</v>
      </c>
      <c r="E4606" s="157" t="s">
        <v>412</v>
      </c>
      <c r="F4606" s="157" t="s">
        <v>415</v>
      </c>
      <c r="G4606" s="158">
        <v>-0.02</v>
      </c>
      <c r="H4606" s="159">
        <v>0</v>
      </c>
      <c r="I4606" s="159">
        <v>0</v>
      </c>
      <c r="J4606" s="158">
        <v>0</v>
      </c>
      <c r="K4606" s="157" t="s">
        <v>411</v>
      </c>
    </row>
    <row r="4607" spans="1:11" s="58" customFormat="1" ht="14.85" customHeight="1" x14ac:dyDescent="0.15">
      <c r="A4607" s="154">
        <v>157622</v>
      </c>
      <c r="B4607" s="155">
        <v>57622</v>
      </c>
      <c r="C4607" s="154">
        <v>160</v>
      </c>
      <c r="D4607" s="156" t="s">
        <v>388</v>
      </c>
      <c r="E4607" s="157" t="s">
        <v>412</v>
      </c>
      <c r="F4607" s="157" t="s">
        <v>416</v>
      </c>
      <c r="G4607" s="158">
        <v>19.727609999999999</v>
      </c>
      <c r="H4607" s="159">
        <v>-1</v>
      </c>
      <c r="I4607" s="159">
        <v>0</v>
      </c>
      <c r="J4607" s="158">
        <v>22.37341</v>
      </c>
      <c r="K4607" s="157" t="s">
        <v>411</v>
      </c>
    </row>
    <row r="4608" spans="1:11" s="58" customFormat="1" ht="14.85" customHeight="1" x14ac:dyDescent="0.15">
      <c r="A4608" s="154">
        <v>157622</v>
      </c>
      <c r="B4608" s="155">
        <v>57622</v>
      </c>
      <c r="C4608" s="154">
        <v>160</v>
      </c>
      <c r="D4608" s="156" t="s">
        <v>388</v>
      </c>
      <c r="E4608" s="157" t="s">
        <v>412</v>
      </c>
      <c r="F4608" s="157" t="s">
        <v>416</v>
      </c>
      <c r="G4608" s="158">
        <v>32.134999999999998</v>
      </c>
      <c r="H4608" s="159">
        <v>0</v>
      </c>
      <c r="I4608" s="159">
        <v>0</v>
      </c>
      <c r="J4608" s="158">
        <v>32.134999999999998</v>
      </c>
      <c r="K4608" s="157" t="s">
        <v>408</v>
      </c>
    </row>
    <row r="4609" spans="1:11" s="58" customFormat="1" ht="14.85" customHeight="1" x14ac:dyDescent="0.15">
      <c r="A4609" s="154">
        <v>157622</v>
      </c>
      <c r="B4609" s="155">
        <v>57622</v>
      </c>
      <c r="C4609" s="154">
        <v>160</v>
      </c>
      <c r="D4609" s="156" t="s">
        <v>388</v>
      </c>
      <c r="E4609" s="157" t="s">
        <v>417</v>
      </c>
      <c r="F4609" s="157" t="s">
        <v>418</v>
      </c>
      <c r="G4609" s="158">
        <v>-2.39</v>
      </c>
      <c r="H4609" s="159">
        <v>0</v>
      </c>
      <c r="I4609" s="159">
        <v>0</v>
      </c>
      <c r="J4609" s="158">
        <v>2.61</v>
      </c>
      <c r="K4609" s="157" t="s">
        <v>411</v>
      </c>
    </row>
    <row r="4610" spans="1:11" s="58" customFormat="1" ht="14.85" customHeight="1" x14ac:dyDescent="0.15">
      <c r="A4610" s="154">
        <v>157622</v>
      </c>
      <c r="B4610" s="155">
        <v>57622</v>
      </c>
      <c r="C4610" s="154">
        <v>160</v>
      </c>
      <c r="D4610" s="156" t="s">
        <v>388</v>
      </c>
      <c r="E4610" s="157" t="s">
        <v>417</v>
      </c>
      <c r="F4610" s="157" t="s">
        <v>418</v>
      </c>
      <c r="G4610" s="158">
        <v>1.56</v>
      </c>
      <c r="H4610" s="159">
        <v>1</v>
      </c>
      <c r="I4610" s="159">
        <v>1</v>
      </c>
      <c r="J4610" s="158">
        <v>1.56</v>
      </c>
      <c r="K4610" s="157" t="s">
        <v>408</v>
      </c>
    </row>
    <row r="4611" spans="1:11" s="58" customFormat="1" ht="14.85" customHeight="1" x14ac:dyDescent="0.15">
      <c r="A4611" s="154">
        <v>157622</v>
      </c>
      <c r="B4611" s="155">
        <v>57622</v>
      </c>
      <c r="C4611" s="154">
        <v>160</v>
      </c>
      <c r="D4611" s="156" t="s">
        <v>388</v>
      </c>
      <c r="E4611" s="157" t="s">
        <v>417</v>
      </c>
      <c r="F4611" s="157" t="s">
        <v>407</v>
      </c>
      <c r="G4611" s="158">
        <v>4.4822899999999999</v>
      </c>
      <c r="H4611" s="159">
        <v>2</v>
      </c>
      <c r="I4611" s="159">
        <v>2</v>
      </c>
      <c r="J4611" s="158">
        <v>78.187430000000006</v>
      </c>
      <c r="K4611" s="157" t="s">
        <v>411</v>
      </c>
    </row>
    <row r="4612" spans="1:11" s="58" customFormat="1" ht="14.85" customHeight="1" x14ac:dyDescent="0.15">
      <c r="A4612" s="154">
        <v>157622</v>
      </c>
      <c r="B4612" s="155">
        <v>57622</v>
      </c>
      <c r="C4612" s="154">
        <v>160</v>
      </c>
      <c r="D4612" s="156" t="s">
        <v>388</v>
      </c>
      <c r="E4612" s="157" t="s">
        <v>417</v>
      </c>
      <c r="F4612" s="157" t="s">
        <v>407</v>
      </c>
      <c r="G4612" s="158">
        <v>8.7580000000000005E-2</v>
      </c>
      <c r="H4612" s="159">
        <v>0</v>
      </c>
      <c r="I4612" s="159">
        <v>0</v>
      </c>
      <c r="J4612" s="158">
        <v>0.13494</v>
      </c>
      <c r="K4612" s="157" t="s">
        <v>408</v>
      </c>
    </row>
    <row r="4613" spans="1:11" s="58" customFormat="1" ht="14.85" customHeight="1" x14ac:dyDescent="0.15">
      <c r="A4613" s="154">
        <v>157622</v>
      </c>
      <c r="B4613" s="155">
        <v>57622</v>
      </c>
      <c r="C4613" s="154">
        <v>160</v>
      </c>
      <c r="D4613" s="156" t="s">
        <v>388</v>
      </c>
      <c r="E4613" s="157" t="s">
        <v>419</v>
      </c>
      <c r="F4613" s="157" t="s">
        <v>414</v>
      </c>
      <c r="G4613" s="158">
        <v>69.024079999999998</v>
      </c>
      <c r="H4613" s="159">
        <v>-6</v>
      </c>
      <c r="I4613" s="159">
        <v>0</v>
      </c>
      <c r="J4613" s="158">
        <v>121.27999</v>
      </c>
      <c r="K4613" s="157" t="s">
        <v>411</v>
      </c>
    </row>
    <row r="4614" spans="1:11" s="58" customFormat="1" ht="14.85" customHeight="1" x14ac:dyDescent="0.15">
      <c r="A4614" s="154">
        <v>157622</v>
      </c>
      <c r="B4614" s="155">
        <v>57622</v>
      </c>
      <c r="C4614" s="154">
        <v>160</v>
      </c>
      <c r="D4614" s="156" t="s">
        <v>388</v>
      </c>
      <c r="E4614" s="157" t="s">
        <v>419</v>
      </c>
      <c r="F4614" s="157" t="s">
        <v>414</v>
      </c>
      <c r="G4614" s="158">
        <v>63.502220000000001</v>
      </c>
      <c r="H4614" s="159">
        <v>0</v>
      </c>
      <c r="I4614" s="159">
        <v>0</v>
      </c>
      <c r="J4614" s="158">
        <v>152.59897000000001</v>
      </c>
      <c r="K4614" s="157" t="s">
        <v>408</v>
      </c>
    </row>
    <row r="4615" spans="1:11" s="58" customFormat="1" ht="14.85" customHeight="1" x14ac:dyDescent="0.15">
      <c r="A4615" s="154">
        <v>157628</v>
      </c>
      <c r="B4615" s="155">
        <v>57628</v>
      </c>
      <c r="C4615" s="154">
        <v>160</v>
      </c>
      <c r="D4615" s="156" t="s">
        <v>388</v>
      </c>
      <c r="E4615" s="157" t="s">
        <v>412</v>
      </c>
      <c r="F4615" s="157" t="s">
        <v>407</v>
      </c>
      <c r="G4615" s="158">
        <v>0</v>
      </c>
      <c r="H4615" s="159">
        <v>-1</v>
      </c>
      <c r="I4615" s="159">
        <v>0</v>
      </c>
      <c r="J4615" s="158">
        <v>0</v>
      </c>
      <c r="K4615" s="157" t="s">
        <v>411</v>
      </c>
    </row>
    <row r="4616" spans="1:11" s="58" customFormat="1" ht="14.85" customHeight="1" x14ac:dyDescent="0.15">
      <c r="A4616" s="154">
        <v>157628</v>
      </c>
      <c r="B4616" s="155">
        <v>57628</v>
      </c>
      <c r="C4616" s="154">
        <v>160</v>
      </c>
      <c r="D4616" s="156" t="s">
        <v>388</v>
      </c>
      <c r="E4616" s="157" t="s">
        <v>412</v>
      </c>
      <c r="F4616" s="157" t="s">
        <v>407</v>
      </c>
      <c r="G4616" s="158">
        <v>0</v>
      </c>
      <c r="H4616" s="159">
        <v>1</v>
      </c>
      <c r="I4616" s="159">
        <v>2</v>
      </c>
      <c r="J4616" s="158">
        <v>0</v>
      </c>
      <c r="K4616" s="157" t="s">
        <v>408</v>
      </c>
    </row>
    <row r="4617" spans="1:11" s="58" customFormat="1" ht="14.85" customHeight="1" x14ac:dyDescent="0.15">
      <c r="A4617" s="154">
        <v>157628</v>
      </c>
      <c r="B4617" s="155">
        <v>57628</v>
      </c>
      <c r="C4617" s="154">
        <v>160</v>
      </c>
      <c r="D4617" s="156" t="s">
        <v>388</v>
      </c>
      <c r="E4617" s="157" t="s">
        <v>412</v>
      </c>
      <c r="F4617" s="157" t="s">
        <v>413</v>
      </c>
      <c r="G4617" s="158">
        <v>-25.140499999999999</v>
      </c>
      <c r="H4617" s="159">
        <v>3</v>
      </c>
      <c r="I4617" s="159">
        <v>3</v>
      </c>
      <c r="J4617" s="158">
        <v>58.329500000000003</v>
      </c>
      <c r="K4617" s="157" t="s">
        <v>408</v>
      </c>
    </row>
    <row r="4618" spans="1:11" s="58" customFormat="1" ht="14.85" customHeight="1" x14ac:dyDescent="0.15">
      <c r="A4618" s="154">
        <v>157628</v>
      </c>
      <c r="B4618" s="155">
        <v>57628</v>
      </c>
      <c r="C4618" s="154">
        <v>160</v>
      </c>
      <c r="D4618" s="156" t="s">
        <v>388</v>
      </c>
      <c r="E4618" s="157" t="s">
        <v>412</v>
      </c>
      <c r="F4618" s="157" t="s">
        <v>414</v>
      </c>
      <c r="G4618" s="158">
        <v>15.04829</v>
      </c>
      <c r="H4618" s="159">
        <v>-1</v>
      </c>
      <c r="I4618" s="159">
        <v>2</v>
      </c>
      <c r="J4618" s="158">
        <v>26.35716</v>
      </c>
      <c r="K4618" s="157" t="s">
        <v>411</v>
      </c>
    </row>
    <row r="4619" spans="1:11" s="58" customFormat="1" ht="14.85" customHeight="1" x14ac:dyDescent="0.15">
      <c r="A4619" s="154">
        <v>157628</v>
      </c>
      <c r="B4619" s="155">
        <v>57628</v>
      </c>
      <c r="C4619" s="154">
        <v>160</v>
      </c>
      <c r="D4619" s="156" t="s">
        <v>388</v>
      </c>
      <c r="E4619" s="157" t="s">
        <v>412</v>
      </c>
      <c r="F4619" s="157" t="s">
        <v>414</v>
      </c>
      <c r="G4619" s="158">
        <v>-5.6446699999999996</v>
      </c>
      <c r="H4619" s="159">
        <v>0</v>
      </c>
      <c r="I4619" s="159">
        <v>0</v>
      </c>
      <c r="J4619" s="158">
        <v>6.7480000000000002</v>
      </c>
      <c r="K4619" s="157" t="s">
        <v>408</v>
      </c>
    </row>
    <row r="4620" spans="1:11" s="58" customFormat="1" ht="14.85" customHeight="1" x14ac:dyDescent="0.15">
      <c r="A4620" s="154">
        <v>157628</v>
      </c>
      <c r="B4620" s="155">
        <v>57628</v>
      </c>
      <c r="C4620" s="154">
        <v>160</v>
      </c>
      <c r="D4620" s="156" t="s">
        <v>388</v>
      </c>
      <c r="E4620" s="157" t="s">
        <v>412</v>
      </c>
      <c r="F4620" s="157" t="s">
        <v>415</v>
      </c>
      <c r="G4620" s="158">
        <v>-0.1</v>
      </c>
      <c r="H4620" s="159">
        <v>0</v>
      </c>
      <c r="I4620" s="159">
        <v>0</v>
      </c>
      <c r="J4620" s="158">
        <v>0</v>
      </c>
      <c r="K4620" s="157" t="s">
        <v>411</v>
      </c>
    </row>
    <row r="4621" spans="1:11" s="58" customFormat="1" ht="14.85" customHeight="1" x14ac:dyDescent="0.15">
      <c r="A4621" s="154">
        <v>157628</v>
      </c>
      <c r="B4621" s="155">
        <v>57628</v>
      </c>
      <c r="C4621" s="154">
        <v>160</v>
      </c>
      <c r="D4621" s="156" t="s">
        <v>388</v>
      </c>
      <c r="E4621" s="157" t="s">
        <v>412</v>
      </c>
      <c r="F4621" s="157" t="s">
        <v>415</v>
      </c>
      <c r="G4621" s="158">
        <v>39.979999999999997</v>
      </c>
      <c r="H4621" s="159">
        <v>0</v>
      </c>
      <c r="I4621" s="159">
        <v>0</v>
      </c>
      <c r="J4621" s="158">
        <v>40</v>
      </c>
      <c r="K4621" s="157" t="s">
        <v>408</v>
      </c>
    </row>
    <row r="4622" spans="1:11" s="58" customFormat="1" ht="14.85" customHeight="1" x14ac:dyDescent="0.15">
      <c r="A4622" s="154">
        <v>157628</v>
      </c>
      <c r="B4622" s="155">
        <v>57628</v>
      </c>
      <c r="C4622" s="154">
        <v>160</v>
      </c>
      <c r="D4622" s="156" t="s">
        <v>388</v>
      </c>
      <c r="E4622" s="157" t="s">
        <v>412</v>
      </c>
      <c r="F4622" s="157" t="s">
        <v>416</v>
      </c>
      <c r="G4622" s="158">
        <v>-10.12579</v>
      </c>
      <c r="H4622" s="159">
        <v>-2</v>
      </c>
      <c r="I4622" s="159">
        <v>0</v>
      </c>
      <c r="J4622" s="158">
        <v>1.54267</v>
      </c>
      <c r="K4622" s="157" t="s">
        <v>411</v>
      </c>
    </row>
    <row r="4623" spans="1:11" s="58" customFormat="1" ht="14.85" customHeight="1" x14ac:dyDescent="0.15">
      <c r="A4623" s="154">
        <v>157628</v>
      </c>
      <c r="B4623" s="155">
        <v>57628</v>
      </c>
      <c r="C4623" s="154">
        <v>160</v>
      </c>
      <c r="D4623" s="156" t="s">
        <v>388</v>
      </c>
      <c r="E4623" s="157" t="s">
        <v>412</v>
      </c>
      <c r="F4623" s="157" t="s">
        <v>416</v>
      </c>
      <c r="G4623" s="158">
        <v>0.495</v>
      </c>
      <c r="H4623" s="159">
        <v>0</v>
      </c>
      <c r="I4623" s="159">
        <v>0</v>
      </c>
      <c r="J4623" s="158">
        <v>0.495</v>
      </c>
      <c r="K4623" s="157" t="s">
        <v>408</v>
      </c>
    </row>
    <row r="4624" spans="1:11" s="58" customFormat="1" ht="14.85" customHeight="1" x14ac:dyDescent="0.15">
      <c r="A4624" s="154">
        <v>157628</v>
      </c>
      <c r="B4624" s="155">
        <v>57628</v>
      </c>
      <c r="C4624" s="154">
        <v>160</v>
      </c>
      <c r="D4624" s="156" t="s">
        <v>388</v>
      </c>
      <c r="E4624" s="157" t="s">
        <v>417</v>
      </c>
      <c r="F4624" s="157" t="s">
        <v>418</v>
      </c>
      <c r="G4624" s="158">
        <v>9</v>
      </c>
      <c r="H4624" s="159">
        <v>0</v>
      </c>
      <c r="I4624" s="159">
        <v>0</v>
      </c>
      <c r="J4624" s="158">
        <v>9</v>
      </c>
      <c r="K4624" s="157" t="s">
        <v>411</v>
      </c>
    </row>
    <row r="4625" spans="1:11" s="58" customFormat="1" ht="14.85" customHeight="1" x14ac:dyDescent="0.15">
      <c r="A4625" s="154">
        <v>157628</v>
      </c>
      <c r="B4625" s="155">
        <v>57628</v>
      </c>
      <c r="C4625" s="154">
        <v>160</v>
      </c>
      <c r="D4625" s="156" t="s">
        <v>388</v>
      </c>
      <c r="E4625" s="157" t="s">
        <v>417</v>
      </c>
      <c r="F4625" s="157" t="s">
        <v>418</v>
      </c>
      <c r="G4625" s="158">
        <v>3.33</v>
      </c>
      <c r="H4625" s="159">
        <v>0</v>
      </c>
      <c r="I4625" s="159">
        <v>0</v>
      </c>
      <c r="J4625" s="158">
        <v>3.33</v>
      </c>
      <c r="K4625" s="157" t="s">
        <v>408</v>
      </c>
    </row>
    <row r="4626" spans="1:11" s="58" customFormat="1" ht="14.85" customHeight="1" x14ac:dyDescent="0.15">
      <c r="A4626" s="154">
        <v>157628</v>
      </c>
      <c r="B4626" s="155">
        <v>57628</v>
      </c>
      <c r="C4626" s="154">
        <v>160</v>
      </c>
      <c r="D4626" s="156" t="s">
        <v>388</v>
      </c>
      <c r="E4626" s="157" t="s">
        <v>417</v>
      </c>
      <c r="F4626" s="157" t="s">
        <v>407</v>
      </c>
      <c r="G4626" s="158">
        <v>7.7999999999999996E-3</v>
      </c>
      <c r="H4626" s="159">
        <v>0</v>
      </c>
      <c r="I4626" s="159">
        <v>0</v>
      </c>
      <c r="J4626" s="158">
        <v>7.7999999999999996E-3</v>
      </c>
      <c r="K4626" s="157" t="s">
        <v>408</v>
      </c>
    </row>
    <row r="4627" spans="1:11" s="58" customFormat="1" ht="14.85" customHeight="1" x14ac:dyDescent="0.15">
      <c r="A4627" s="154">
        <v>157628</v>
      </c>
      <c r="B4627" s="155">
        <v>57628</v>
      </c>
      <c r="C4627" s="154">
        <v>160</v>
      </c>
      <c r="D4627" s="156" t="s">
        <v>388</v>
      </c>
      <c r="E4627" s="157" t="s">
        <v>419</v>
      </c>
      <c r="F4627" s="157" t="s">
        <v>414</v>
      </c>
      <c r="G4627" s="158">
        <v>-5.3952200000000001</v>
      </c>
      <c r="H4627" s="159">
        <v>0</v>
      </c>
      <c r="I4627" s="159">
        <v>0</v>
      </c>
      <c r="J4627" s="158">
        <v>19.259239999999998</v>
      </c>
      <c r="K4627" s="157" t="s">
        <v>411</v>
      </c>
    </row>
    <row r="4628" spans="1:11" s="58" customFormat="1" ht="14.85" customHeight="1" x14ac:dyDescent="0.15">
      <c r="A4628" s="154">
        <v>157628</v>
      </c>
      <c r="B4628" s="155">
        <v>57628</v>
      </c>
      <c r="C4628" s="154">
        <v>160</v>
      </c>
      <c r="D4628" s="156" t="s">
        <v>388</v>
      </c>
      <c r="E4628" s="157" t="s">
        <v>419</v>
      </c>
      <c r="F4628" s="157" t="s">
        <v>414</v>
      </c>
      <c r="G4628" s="158">
        <v>-5.2079300000000002</v>
      </c>
      <c r="H4628" s="159">
        <v>0</v>
      </c>
      <c r="I4628" s="159">
        <v>0</v>
      </c>
      <c r="J4628" s="158">
        <v>21.46698</v>
      </c>
      <c r="K4628" s="157" t="s">
        <v>408</v>
      </c>
    </row>
    <row r="4629" spans="1:11" s="58" customFormat="1" ht="14.85" customHeight="1" x14ac:dyDescent="0.15">
      <c r="A4629" s="154">
        <v>157633</v>
      </c>
      <c r="B4629" s="155">
        <v>57633</v>
      </c>
      <c r="C4629" s="154">
        <v>160</v>
      </c>
      <c r="D4629" s="156" t="s">
        <v>388</v>
      </c>
      <c r="E4629" s="157" t="s">
        <v>412</v>
      </c>
      <c r="F4629" s="157" t="s">
        <v>407</v>
      </c>
      <c r="G4629" s="158">
        <v>2.2102400000000002</v>
      </c>
      <c r="H4629" s="159">
        <v>1</v>
      </c>
      <c r="I4629" s="159">
        <v>2</v>
      </c>
      <c r="J4629" s="158">
        <v>4.6204799999999997</v>
      </c>
      <c r="K4629" s="157" t="s">
        <v>411</v>
      </c>
    </row>
    <row r="4630" spans="1:11" s="58" customFormat="1" ht="14.85" customHeight="1" x14ac:dyDescent="0.15">
      <c r="A4630" s="154">
        <v>157633</v>
      </c>
      <c r="B4630" s="155">
        <v>57633</v>
      </c>
      <c r="C4630" s="154">
        <v>160</v>
      </c>
      <c r="D4630" s="156" t="s">
        <v>388</v>
      </c>
      <c r="E4630" s="157" t="s">
        <v>412</v>
      </c>
      <c r="F4630" s="157" t="s">
        <v>407</v>
      </c>
      <c r="G4630" s="158">
        <v>-0.37111</v>
      </c>
      <c r="H4630" s="159">
        <v>-1</v>
      </c>
      <c r="I4630" s="159">
        <v>0</v>
      </c>
      <c r="J4630" s="158">
        <v>6.4999999999999997E-4</v>
      </c>
      <c r="K4630" s="157" t="s">
        <v>408</v>
      </c>
    </row>
    <row r="4631" spans="1:11" s="58" customFormat="1" ht="14.85" customHeight="1" x14ac:dyDescent="0.15">
      <c r="A4631" s="154">
        <v>157633</v>
      </c>
      <c r="B4631" s="155">
        <v>57633</v>
      </c>
      <c r="C4631" s="154">
        <v>160</v>
      </c>
      <c r="D4631" s="156" t="s">
        <v>388</v>
      </c>
      <c r="E4631" s="157" t="s">
        <v>412</v>
      </c>
      <c r="F4631" s="157" t="s">
        <v>413</v>
      </c>
      <c r="G4631" s="158">
        <v>11.072559999999999</v>
      </c>
      <c r="H4631" s="159">
        <v>0</v>
      </c>
      <c r="I4631" s="159">
        <v>0</v>
      </c>
      <c r="J4631" s="158">
        <v>11.072559999999999</v>
      </c>
      <c r="K4631" s="157" t="s">
        <v>408</v>
      </c>
    </row>
    <row r="4632" spans="1:11" s="58" customFormat="1" ht="14.85" customHeight="1" x14ac:dyDescent="0.15">
      <c r="A4632" s="154">
        <v>157633</v>
      </c>
      <c r="B4632" s="155">
        <v>57633</v>
      </c>
      <c r="C4632" s="154">
        <v>160</v>
      </c>
      <c r="D4632" s="156" t="s">
        <v>388</v>
      </c>
      <c r="E4632" s="157" t="s">
        <v>412</v>
      </c>
      <c r="F4632" s="157" t="s">
        <v>414</v>
      </c>
      <c r="G4632" s="158">
        <v>-4.6636600000000001</v>
      </c>
      <c r="H4632" s="159">
        <v>-3</v>
      </c>
      <c r="I4632" s="159">
        <v>0</v>
      </c>
      <c r="J4632" s="158">
        <v>7.4676499999999999</v>
      </c>
      <c r="K4632" s="157" t="s">
        <v>411</v>
      </c>
    </row>
    <row r="4633" spans="1:11" s="58" customFormat="1" ht="14.85" customHeight="1" x14ac:dyDescent="0.15">
      <c r="A4633" s="154">
        <v>157633</v>
      </c>
      <c r="B4633" s="155">
        <v>57633</v>
      </c>
      <c r="C4633" s="154">
        <v>160</v>
      </c>
      <c r="D4633" s="156" t="s">
        <v>388</v>
      </c>
      <c r="E4633" s="157" t="s">
        <v>412</v>
      </c>
      <c r="F4633" s="157" t="s">
        <v>414</v>
      </c>
      <c r="G4633" s="158">
        <v>-2.3240099999999999</v>
      </c>
      <c r="H4633" s="159">
        <v>-1</v>
      </c>
      <c r="I4633" s="159">
        <v>0</v>
      </c>
      <c r="J4633" s="158">
        <v>1.1000000000000001</v>
      </c>
      <c r="K4633" s="157" t="s">
        <v>408</v>
      </c>
    </row>
    <row r="4634" spans="1:11" s="58" customFormat="1" ht="14.85" customHeight="1" x14ac:dyDescent="0.15">
      <c r="A4634" s="154">
        <v>157633</v>
      </c>
      <c r="B4634" s="155">
        <v>57633</v>
      </c>
      <c r="C4634" s="154">
        <v>160</v>
      </c>
      <c r="D4634" s="156" t="s">
        <v>388</v>
      </c>
      <c r="E4634" s="157" t="s">
        <v>412</v>
      </c>
      <c r="F4634" s="157" t="s">
        <v>415</v>
      </c>
      <c r="G4634" s="158">
        <v>17.52</v>
      </c>
      <c r="H4634" s="159">
        <v>0</v>
      </c>
      <c r="I4634" s="159">
        <v>0</v>
      </c>
      <c r="J4634" s="158">
        <v>17.52</v>
      </c>
      <c r="K4634" s="157" t="s">
        <v>411</v>
      </c>
    </row>
    <row r="4635" spans="1:11" s="58" customFormat="1" ht="14.85" customHeight="1" x14ac:dyDescent="0.15">
      <c r="A4635" s="154">
        <v>157633</v>
      </c>
      <c r="B4635" s="155">
        <v>57633</v>
      </c>
      <c r="C4635" s="154">
        <v>160</v>
      </c>
      <c r="D4635" s="156" t="s">
        <v>388</v>
      </c>
      <c r="E4635" s="157" t="s">
        <v>412</v>
      </c>
      <c r="F4635" s="157" t="s">
        <v>415</v>
      </c>
      <c r="G4635" s="158">
        <v>0.04</v>
      </c>
      <c r="H4635" s="159">
        <v>0</v>
      </c>
      <c r="I4635" s="159">
        <v>0</v>
      </c>
      <c r="J4635" s="158">
        <v>0.04</v>
      </c>
      <c r="K4635" s="157" t="s">
        <v>408</v>
      </c>
    </row>
    <row r="4636" spans="1:11" s="58" customFormat="1" ht="14.85" customHeight="1" x14ac:dyDescent="0.15">
      <c r="A4636" s="154">
        <v>157633</v>
      </c>
      <c r="B4636" s="155">
        <v>57633</v>
      </c>
      <c r="C4636" s="154">
        <v>160</v>
      </c>
      <c r="D4636" s="156" t="s">
        <v>388</v>
      </c>
      <c r="E4636" s="157" t="s">
        <v>412</v>
      </c>
      <c r="F4636" s="157" t="s">
        <v>416</v>
      </c>
      <c r="G4636" s="158">
        <v>-22.38813</v>
      </c>
      <c r="H4636" s="159">
        <v>-1</v>
      </c>
      <c r="I4636" s="159">
        <v>0</v>
      </c>
      <c r="J4636" s="158">
        <v>6.71563</v>
      </c>
      <c r="K4636" s="157" t="s">
        <v>411</v>
      </c>
    </row>
    <row r="4637" spans="1:11" s="58" customFormat="1" ht="14.85" customHeight="1" x14ac:dyDescent="0.15">
      <c r="A4637" s="154">
        <v>157633</v>
      </c>
      <c r="B4637" s="155">
        <v>57633</v>
      </c>
      <c r="C4637" s="154">
        <v>160</v>
      </c>
      <c r="D4637" s="156" t="s">
        <v>388</v>
      </c>
      <c r="E4637" s="157" t="s">
        <v>417</v>
      </c>
      <c r="F4637" s="157" t="s">
        <v>418</v>
      </c>
      <c r="G4637" s="158">
        <v>1.8</v>
      </c>
      <c r="H4637" s="159">
        <v>0</v>
      </c>
      <c r="I4637" s="159">
        <v>0</v>
      </c>
      <c r="J4637" s="158">
        <v>1.8</v>
      </c>
      <c r="K4637" s="157" t="s">
        <v>411</v>
      </c>
    </row>
    <row r="4638" spans="1:11" s="58" customFormat="1" ht="14.85" customHeight="1" x14ac:dyDescent="0.15">
      <c r="A4638" s="154">
        <v>157633</v>
      </c>
      <c r="B4638" s="155">
        <v>57633</v>
      </c>
      <c r="C4638" s="154">
        <v>160</v>
      </c>
      <c r="D4638" s="156" t="s">
        <v>388</v>
      </c>
      <c r="E4638" s="157" t="s">
        <v>417</v>
      </c>
      <c r="F4638" s="157" t="s">
        <v>418</v>
      </c>
      <c r="G4638" s="158">
        <v>-6.7379999999999995E-2</v>
      </c>
      <c r="H4638" s="159">
        <v>0</v>
      </c>
      <c r="I4638" s="159">
        <v>0</v>
      </c>
      <c r="J4638" s="158">
        <v>0.96</v>
      </c>
      <c r="K4638" s="157" t="s">
        <v>408</v>
      </c>
    </row>
    <row r="4639" spans="1:11" s="58" customFormat="1" ht="14.85" customHeight="1" x14ac:dyDescent="0.15">
      <c r="A4639" s="154">
        <v>157633</v>
      </c>
      <c r="B4639" s="155">
        <v>57633</v>
      </c>
      <c r="C4639" s="154">
        <v>160</v>
      </c>
      <c r="D4639" s="156" t="s">
        <v>388</v>
      </c>
      <c r="E4639" s="157" t="s">
        <v>417</v>
      </c>
      <c r="F4639" s="157" t="s">
        <v>407</v>
      </c>
      <c r="G4639" s="158">
        <v>-16.904199999999999</v>
      </c>
      <c r="H4639" s="159">
        <v>0</v>
      </c>
      <c r="I4639" s="159">
        <v>0</v>
      </c>
      <c r="J4639" s="158">
        <v>17.258220000000001</v>
      </c>
      <c r="K4639" s="157" t="s">
        <v>411</v>
      </c>
    </row>
    <row r="4640" spans="1:11" s="58" customFormat="1" ht="14.85" customHeight="1" x14ac:dyDescent="0.15">
      <c r="A4640" s="154">
        <v>157633</v>
      </c>
      <c r="B4640" s="155">
        <v>57633</v>
      </c>
      <c r="C4640" s="154">
        <v>160</v>
      </c>
      <c r="D4640" s="156" t="s">
        <v>388</v>
      </c>
      <c r="E4640" s="157" t="s">
        <v>417</v>
      </c>
      <c r="F4640" s="157" t="s">
        <v>407</v>
      </c>
      <c r="G4640" s="158">
        <v>0.10272000000000001</v>
      </c>
      <c r="H4640" s="159">
        <v>0</v>
      </c>
      <c r="I4640" s="159">
        <v>0</v>
      </c>
      <c r="J4640" s="158">
        <v>0.10272000000000001</v>
      </c>
      <c r="K4640" s="157" t="s">
        <v>408</v>
      </c>
    </row>
    <row r="4641" spans="1:11" s="58" customFormat="1" ht="14.85" customHeight="1" x14ac:dyDescent="0.15">
      <c r="A4641" s="154">
        <v>157633</v>
      </c>
      <c r="B4641" s="155">
        <v>57633</v>
      </c>
      <c r="C4641" s="154">
        <v>160</v>
      </c>
      <c r="D4641" s="156" t="s">
        <v>388</v>
      </c>
      <c r="E4641" s="157" t="s">
        <v>419</v>
      </c>
      <c r="F4641" s="157" t="s">
        <v>414</v>
      </c>
      <c r="G4641" s="158">
        <v>15.29213</v>
      </c>
      <c r="H4641" s="159">
        <v>-1</v>
      </c>
      <c r="I4641" s="159">
        <v>0</v>
      </c>
      <c r="J4641" s="158">
        <v>50.691699999999997</v>
      </c>
      <c r="K4641" s="157" t="s">
        <v>411</v>
      </c>
    </row>
    <row r="4642" spans="1:11" s="58" customFormat="1" ht="14.85" customHeight="1" x14ac:dyDescent="0.15">
      <c r="A4642" s="154">
        <v>157633</v>
      </c>
      <c r="B4642" s="155">
        <v>57633</v>
      </c>
      <c r="C4642" s="154">
        <v>160</v>
      </c>
      <c r="D4642" s="156" t="s">
        <v>388</v>
      </c>
      <c r="E4642" s="157" t="s">
        <v>419</v>
      </c>
      <c r="F4642" s="157" t="s">
        <v>414</v>
      </c>
      <c r="G4642" s="158">
        <v>-14.93154</v>
      </c>
      <c r="H4642" s="159">
        <v>-2</v>
      </c>
      <c r="I4642" s="159">
        <v>0</v>
      </c>
      <c r="J4642" s="158">
        <v>51.011949999999999</v>
      </c>
      <c r="K4642" s="157" t="s">
        <v>408</v>
      </c>
    </row>
    <row r="4643" spans="1:11" s="58" customFormat="1" ht="14.85" customHeight="1" x14ac:dyDescent="0.15">
      <c r="A4643" s="154">
        <v>157660</v>
      </c>
      <c r="B4643" s="155">
        <v>57660</v>
      </c>
      <c r="C4643" s="154">
        <v>160</v>
      </c>
      <c r="D4643" s="156" t="s">
        <v>388</v>
      </c>
      <c r="E4643" s="157" t="s">
        <v>412</v>
      </c>
      <c r="F4643" s="157" t="s">
        <v>407</v>
      </c>
      <c r="G4643" s="158">
        <v>0</v>
      </c>
      <c r="H4643" s="159">
        <v>-1</v>
      </c>
      <c r="I4643" s="159">
        <v>0</v>
      </c>
      <c r="J4643" s="158">
        <v>0</v>
      </c>
      <c r="K4643" s="157" t="s">
        <v>411</v>
      </c>
    </row>
    <row r="4644" spans="1:11" s="58" customFormat="1" ht="14.85" customHeight="1" x14ac:dyDescent="0.15">
      <c r="A4644" s="154">
        <v>157660</v>
      </c>
      <c r="B4644" s="155">
        <v>57660</v>
      </c>
      <c r="C4644" s="154">
        <v>160</v>
      </c>
      <c r="D4644" s="156" t="s">
        <v>388</v>
      </c>
      <c r="E4644" s="157" t="s">
        <v>412</v>
      </c>
      <c r="F4644" s="157" t="s">
        <v>407</v>
      </c>
      <c r="G4644" s="158">
        <v>1.796</v>
      </c>
      <c r="H4644" s="159">
        <v>-1</v>
      </c>
      <c r="I4644" s="159">
        <v>0</v>
      </c>
      <c r="J4644" s="158">
        <v>25.495999999999999</v>
      </c>
      <c r="K4644" s="157" t="s">
        <v>408</v>
      </c>
    </row>
    <row r="4645" spans="1:11" s="58" customFormat="1" ht="14.85" customHeight="1" x14ac:dyDescent="0.15">
      <c r="A4645" s="154">
        <v>157660</v>
      </c>
      <c r="B4645" s="155">
        <v>57660</v>
      </c>
      <c r="C4645" s="154">
        <v>160</v>
      </c>
      <c r="D4645" s="156" t="s">
        <v>388</v>
      </c>
      <c r="E4645" s="157" t="s">
        <v>412</v>
      </c>
      <c r="F4645" s="157" t="s">
        <v>413</v>
      </c>
      <c r="G4645" s="158">
        <v>3.71055</v>
      </c>
      <c r="H4645" s="159">
        <v>0</v>
      </c>
      <c r="I4645" s="159">
        <v>0</v>
      </c>
      <c r="J4645" s="158">
        <v>55.684530000000002</v>
      </c>
      <c r="K4645" s="157" t="s">
        <v>408</v>
      </c>
    </row>
    <row r="4646" spans="1:11" s="58" customFormat="1" ht="14.85" customHeight="1" x14ac:dyDescent="0.15">
      <c r="A4646" s="154">
        <v>157660</v>
      </c>
      <c r="B4646" s="155">
        <v>57660</v>
      </c>
      <c r="C4646" s="154">
        <v>160</v>
      </c>
      <c r="D4646" s="156" t="s">
        <v>388</v>
      </c>
      <c r="E4646" s="157" t="s">
        <v>412</v>
      </c>
      <c r="F4646" s="157" t="s">
        <v>414</v>
      </c>
      <c r="G4646" s="158">
        <v>4.76</v>
      </c>
      <c r="H4646" s="159">
        <v>0</v>
      </c>
      <c r="I4646" s="159">
        <v>0</v>
      </c>
      <c r="J4646" s="158">
        <v>19.690000000000001</v>
      </c>
      <c r="K4646" s="157" t="s">
        <v>411</v>
      </c>
    </row>
    <row r="4647" spans="1:11" s="58" customFormat="1" ht="14.85" customHeight="1" x14ac:dyDescent="0.15">
      <c r="A4647" s="154">
        <v>157660</v>
      </c>
      <c r="B4647" s="155">
        <v>57660</v>
      </c>
      <c r="C4647" s="154">
        <v>160</v>
      </c>
      <c r="D4647" s="156" t="s">
        <v>388</v>
      </c>
      <c r="E4647" s="157" t="s">
        <v>412</v>
      </c>
      <c r="F4647" s="157" t="s">
        <v>414</v>
      </c>
      <c r="G4647" s="158">
        <v>25.32366</v>
      </c>
      <c r="H4647" s="159">
        <v>-4</v>
      </c>
      <c r="I4647" s="159">
        <v>0</v>
      </c>
      <c r="J4647" s="158">
        <v>68.602519999999998</v>
      </c>
      <c r="K4647" s="157" t="s">
        <v>408</v>
      </c>
    </row>
    <row r="4648" spans="1:11" s="58" customFormat="1" ht="14.85" customHeight="1" x14ac:dyDescent="0.15">
      <c r="A4648" s="154">
        <v>157660</v>
      </c>
      <c r="B4648" s="155">
        <v>57660</v>
      </c>
      <c r="C4648" s="154">
        <v>160</v>
      </c>
      <c r="D4648" s="156" t="s">
        <v>388</v>
      </c>
      <c r="E4648" s="157" t="s">
        <v>412</v>
      </c>
      <c r="F4648" s="157" t="s">
        <v>415</v>
      </c>
      <c r="G4648" s="158">
        <v>-0.1</v>
      </c>
      <c r="H4648" s="159">
        <v>0</v>
      </c>
      <c r="I4648" s="159">
        <v>0</v>
      </c>
      <c r="J4648" s="158">
        <v>0</v>
      </c>
      <c r="K4648" s="157" t="s">
        <v>411</v>
      </c>
    </row>
    <row r="4649" spans="1:11" s="58" customFormat="1" ht="14.85" customHeight="1" x14ac:dyDescent="0.15">
      <c r="A4649" s="154">
        <v>157660</v>
      </c>
      <c r="B4649" s="155">
        <v>57660</v>
      </c>
      <c r="C4649" s="154">
        <v>160</v>
      </c>
      <c r="D4649" s="156" t="s">
        <v>388</v>
      </c>
      <c r="E4649" s="157" t="s">
        <v>412</v>
      </c>
      <c r="F4649" s="157" t="s">
        <v>415</v>
      </c>
      <c r="G4649" s="158">
        <v>-0.1</v>
      </c>
      <c r="H4649" s="159">
        <v>0</v>
      </c>
      <c r="I4649" s="159">
        <v>0</v>
      </c>
      <c r="J4649" s="158">
        <v>0</v>
      </c>
      <c r="K4649" s="157" t="s">
        <v>408</v>
      </c>
    </row>
    <row r="4650" spans="1:11" s="58" customFormat="1" ht="14.85" customHeight="1" x14ac:dyDescent="0.15">
      <c r="A4650" s="154">
        <v>157660</v>
      </c>
      <c r="B4650" s="155">
        <v>57660</v>
      </c>
      <c r="C4650" s="154">
        <v>160</v>
      </c>
      <c r="D4650" s="156" t="s">
        <v>388</v>
      </c>
      <c r="E4650" s="157" t="s">
        <v>412</v>
      </c>
      <c r="F4650" s="157" t="s">
        <v>416</v>
      </c>
      <c r="G4650" s="158">
        <v>0.505</v>
      </c>
      <c r="H4650" s="159">
        <v>0</v>
      </c>
      <c r="I4650" s="159">
        <v>0</v>
      </c>
      <c r="J4650" s="158">
        <v>0.505</v>
      </c>
      <c r="K4650" s="157" t="s">
        <v>411</v>
      </c>
    </row>
    <row r="4651" spans="1:11" s="58" customFormat="1" ht="14.85" customHeight="1" x14ac:dyDescent="0.15">
      <c r="A4651" s="154">
        <v>157660</v>
      </c>
      <c r="B4651" s="155">
        <v>57660</v>
      </c>
      <c r="C4651" s="154">
        <v>160</v>
      </c>
      <c r="D4651" s="156" t="s">
        <v>388</v>
      </c>
      <c r="E4651" s="157" t="s">
        <v>412</v>
      </c>
      <c r="F4651" s="157" t="s">
        <v>416</v>
      </c>
      <c r="G4651" s="158">
        <v>-24.137550000000001</v>
      </c>
      <c r="H4651" s="159">
        <v>-1</v>
      </c>
      <c r="I4651" s="159">
        <v>0</v>
      </c>
      <c r="J4651" s="158">
        <v>2.6350899999999999</v>
      </c>
      <c r="K4651" s="157" t="s">
        <v>408</v>
      </c>
    </row>
    <row r="4652" spans="1:11" s="58" customFormat="1" ht="14.85" customHeight="1" x14ac:dyDescent="0.15">
      <c r="A4652" s="154">
        <v>157660</v>
      </c>
      <c r="B4652" s="155">
        <v>57660</v>
      </c>
      <c r="C4652" s="154">
        <v>160</v>
      </c>
      <c r="D4652" s="156" t="s">
        <v>388</v>
      </c>
      <c r="E4652" s="157" t="s">
        <v>417</v>
      </c>
      <c r="F4652" s="157" t="s">
        <v>418</v>
      </c>
      <c r="G4652" s="158">
        <v>-0.30296000000000001</v>
      </c>
      <c r="H4652" s="159">
        <v>-1</v>
      </c>
      <c r="I4652" s="159">
        <v>0</v>
      </c>
      <c r="J4652" s="158">
        <v>0.43</v>
      </c>
      <c r="K4652" s="157" t="s">
        <v>411</v>
      </c>
    </row>
    <row r="4653" spans="1:11" s="58" customFormat="1" ht="14.85" customHeight="1" x14ac:dyDescent="0.15">
      <c r="A4653" s="154">
        <v>157660</v>
      </c>
      <c r="B4653" s="155">
        <v>57660</v>
      </c>
      <c r="C4653" s="154">
        <v>160</v>
      </c>
      <c r="D4653" s="156" t="s">
        <v>388</v>
      </c>
      <c r="E4653" s="157" t="s">
        <v>417</v>
      </c>
      <c r="F4653" s="157" t="s">
        <v>418</v>
      </c>
      <c r="G4653" s="158">
        <v>57.530920000000002</v>
      </c>
      <c r="H4653" s="159">
        <v>2</v>
      </c>
      <c r="I4653" s="159">
        <v>2</v>
      </c>
      <c r="J4653" s="158">
        <v>58.83</v>
      </c>
      <c r="K4653" s="157" t="s">
        <v>408</v>
      </c>
    </row>
    <row r="4654" spans="1:11" s="58" customFormat="1" ht="14.85" customHeight="1" x14ac:dyDescent="0.15">
      <c r="A4654" s="154">
        <v>157660</v>
      </c>
      <c r="B4654" s="155">
        <v>57660</v>
      </c>
      <c r="C4654" s="154">
        <v>160</v>
      </c>
      <c r="D4654" s="156" t="s">
        <v>388</v>
      </c>
      <c r="E4654" s="157" t="s">
        <v>417</v>
      </c>
      <c r="F4654" s="157" t="s">
        <v>407</v>
      </c>
      <c r="G4654" s="158">
        <v>8.9999999999999998E-4</v>
      </c>
      <c r="H4654" s="159">
        <v>0</v>
      </c>
      <c r="I4654" s="159">
        <v>0</v>
      </c>
      <c r="J4654" s="158">
        <v>8.9999999999999998E-4</v>
      </c>
      <c r="K4654" s="157" t="s">
        <v>411</v>
      </c>
    </row>
    <row r="4655" spans="1:11" s="58" customFormat="1" ht="14.85" customHeight="1" x14ac:dyDescent="0.15">
      <c r="A4655" s="154">
        <v>157660</v>
      </c>
      <c r="B4655" s="155">
        <v>57660</v>
      </c>
      <c r="C4655" s="154">
        <v>160</v>
      </c>
      <c r="D4655" s="156" t="s">
        <v>388</v>
      </c>
      <c r="E4655" s="157" t="s">
        <v>417</v>
      </c>
      <c r="F4655" s="157" t="s">
        <v>407</v>
      </c>
      <c r="G4655" s="158">
        <v>-5.5281399999999996</v>
      </c>
      <c r="H4655" s="159">
        <v>2</v>
      </c>
      <c r="I4655" s="159">
        <v>2</v>
      </c>
      <c r="J4655" s="158">
        <v>9.3755600000000001</v>
      </c>
      <c r="K4655" s="157" t="s">
        <v>408</v>
      </c>
    </row>
    <row r="4656" spans="1:11" s="58" customFormat="1" ht="14.85" customHeight="1" x14ac:dyDescent="0.15">
      <c r="A4656" s="154">
        <v>157660</v>
      </c>
      <c r="B4656" s="155">
        <v>57660</v>
      </c>
      <c r="C4656" s="154">
        <v>160</v>
      </c>
      <c r="D4656" s="156" t="s">
        <v>388</v>
      </c>
      <c r="E4656" s="157" t="s">
        <v>419</v>
      </c>
      <c r="F4656" s="157" t="s">
        <v>414</v>
      </c>
      <c r="G4656" s="158">
        <v>-4.4604600000000003</v>
      </c>
      <c r="H4656" s="159">
        <v>-3</v>
      </c>
      <c r="I4656" s="159">
        <v>0</v>
      </c>
      <c r="J4656" s="158">
        <v>27.213229999999999</v>
      </c>
      <c r="K4656" s="157" t="s">
        <v>411</v>
      </c>
    </row>
    <row r="4657" spans="1:11" s="58" customFormat="1" ht="14.85" customHeight="1" x14ac:dyDescent="0.15">
      <c r="A4657" s="154">
        <v>157660</v>
      </c>
      <c r="B4657" s="155">
        <v>57660</v>
      </c>
      <c r="C4657" s="154">
        <v>160</v>
      </c>
      <c r="D4657" s="156" t="s">
        <v>388</v>
      </c>
      <c r="E4657" s="157" t="s">
        <v>419</v>
      </c>
      <c r="F4657" s="157" t="s">
        <v>414</v>
      </c>
      <c r="G4657" s="158">
        <v>9.2026400000000006</v>
      </c>
      <c r="H4657" s="159">
        <v>2</v>
      </c>
      <c r="I4657" s="159">
        <v>2</v>
      </c>
      <c r="J4657" s="158">
        <v>81.925479999999993</v>
      </c>
      <c r="K4657" s="157" t="s">
        <v>408</v>
      </c>
    </row>
    <row r="4658" spans="1:11" s="58" customFormat="1" ht="14.85" customHeight="1" x14ac:dyDescent="0.15">
      <c r="A4658" s="154">
        <v>157668</v>
      </c>
      <c r="B4658" s="155">
        <v>57668</v>
      </c>
      <c r="C4658" s="154">
        <v>160</v>
      </c>
      <c r="D4658" s="156" t="s">
        <v>388</v>
      </c>
      <c r="E4658" s="157" t="s">
        <v>412</v>
      </c>
      <c r="F4658" s="157" t="s">
        <v>407</v>
      </c>
      <c r="G4658" s="158">
        <v>-4.3674600000000003</v>
      </c>
      <c r="H4658" s="159">
        <v>0</v>
      </c>
      <c r="I4658" s="159">
        <v>1</v>
      </c>
      <c r="J4658" s="158">
        <v>7.0617700000000001</v>
      </c>
      <c r="K4658" s="157" t="s">
        <v>411</v>
      </c>
    </row>
    <row r="4659" spans="1:11" s="58" customFormat="1" ht="14.85" customHeight="1" x14ac:dyDescent="0.15">
      <c r="A4659" s="154">
        <v>157668</v>
      </c>
      <c r="B4659" s="155">
        <v>57668</v>
      </c>
      <c r="C4659" s="154">
        <v>160</v>
      </c>
      <c r="D4659" s="156" t="s">
        <v>388</v>
      </c>
      <c r="E4659" s="157" t="s">
        <v>412</v>
      </c>
      <c r="F4659" s="157" t="s">
        <v>407</v>
      </c>
      <c r="G4659" s="158">
        <v>1.2087600000000001</v>
      </c>
      <c r="H4659" s="159">
        <v>0</v>
      </c>
      <c r="I4659" s="159">
        <v>1</v>
      </c>
      <c r="J4659" s="158">
        <v>4.0018099999999999</v>
      </c>
      <c r="K4659" s="157" t="s">
        <v>408</v>
      </c>
    </row>
    <row r="4660" spans="1:11" s="58" customFormat="1" ht="14.85" customHeight="1" x14ac:dyDescent="0.15">
      <c r="A4660" s="154">
        <v>157668</v>
      </c>
      <c r="B4660" s="155">
        <v>57668</v>
      </c>
      <c r="C4660" s="154">
        <v>160</v>
      </c>
      <c r="D4660" s="156" t="s">
        <v>388</v>
      </c>
      <c r="E4660" s="157" t="s">
        <v>412</v>
      </c>
      <c r="F4660" s="157" t="s">
        <v>413</v>
      </c>
      <c r="G4660" s="158">
        <v>71.669640000000001</v>
      </c>
      <c r="H4660" s="159">
        <v>4</v>
      </c>
      <c r="I4660" s="159">
        <v>7</v>
      </c>
      <c r="J4660" s="158">
        <v>99.438360000000003</v>
      </c>
      <c r="K4660" s="157" t="s">
        <v>408</v>
      </c>
    </row>
    <row r="4661" spans="1:11" s="58" customFormat="1" ht="14.85" customHeight="1" x14ac:dyDescent="0.15">
      <c r="A4661" s="154">
        <v>157668</v>
      </c>
      <c r="B4661" s="155">
        <v>57668</v>
      </c>
      <c r="C4661" s="154">
        <v>160</v>
      </c>
      <c r="D4661" s="156" t="s">
        <v>388</v>
      </c>
      <c r="E4661" s="157" t="s">
        <v>412</v>
      </c>
      <c r="F4661" s="157" t="s">
        <v>414</v>
      </c>
      <c r="G4661" s="158">
        <v>28.624040000000001</v>
      </c>
      <c r="H4661" s="159">
        <v>0</v>
      </c>
      <c r="I4661" s="159">
        <v>4</v>
      </c>
      <c r="J4661" s="158">
        <v>68.050700000000006</v>
      </c>
      <c r="K4661" s="157" t="s">
        <v>411</v>
      </c>
    </row>
    <row r="4662" spans="1:11" s="58" customFormat="1" ht="14.85" customHeight="1" x14ac:dyDescent="0.15">
      <c r="A4662" s="154">
        <v>157668</v>
      </c>
      <c r="B4662" s="155">
        <v>57668</v>
      </c>
      <c r="C4662" s="154">
        <v>160</v>
      </c>
      <c r="D4662" s="156" t="s">
        <v>388</v>
      </c>
      <c r="E4662" s="157" t="s">
        <v>412</v>
      </c>
      <c r="F4662" s="157" t="s">
        <v>414</v>
      </c>
      <c r="G4662" s="158">
        <v>-4.0743200000000002</v>
      </c>
      <c r="H4662" s="159">
        <v>-5</v>
      </c>
      <c r="I4662" s="159">
        <v>0</v>
      </c>
      <c r="J4662" s="158">
        <v>45.63476</v>
      </c>
      <c r="K4662" s="157" t="s">
        <v>408</v>
      </c>
    </row>
    <row r="4663" spans="1:11" s="58" customFormat="1" ht="14.85" customHeight="1" x14ac:dyDescent="0.15">
      <c r="A4663" s="154">
        <v>157668</v>
      </c>
      <c r="B4663" s="155">
        <v>57668</v>
      </c>
      <c r="C4663" s="154">
        <v>160</v>
      </c>
      <c r="D4663" s="156" t="s">
        <v>388</v>
      </c>
      <c r="E4663" s="157" t="s">
        <v>412</v>
      </c>
      <c r="F4663" s="157" t="s">
        <v>415</v>
      </c>
      <c r="G4663" s="158">
        <v>10.039999999999999</v>
      </c>
      <c r="H4663" s="159">
        <v>0</v>
      </c>
      <c r="I4663" s="159">
        <v>0</v>
      </c>
      <c r="J4663" s="158">
        <v>10.039999999999999</v>
      </c>
      <c r="K4663" s="157" t="s">
        <v>411</v>
      </c>
    </row>
    <row r="4664" spans="1:11" s="58" customFormat="1" ht="14.85" customHeight="1" x14ac:dyDescent="0.15">
      <c r="A4664" s="154">
        <v>157668</v>
      </c>
      <c r="B4664" s="155">
        <v>57668</v>
      </c>
      <c r="C4664" s="154">
        <v>160</v>
      </c>
      <c r="D4664" s="156" t="s">
        <v>388</v>
      </c>
      <c r="E4664" s="157" t="s">
        <v>412</v>
      </c>
      <c r="F4664" s="157" t="s">
        <v>415</v>
      </c>
      <c r="G4664" s="158">
        <v>21.38</v>
      </c>
      <c r="H4664" s="159">
        <v>0</v>
      </c>
      <c r="I4664" s="159">
        <v>0</v>
      </c>
      <c r="J4664" s="158">
        <v>21.44</v>
      </c>
      <c r="K4664" s="157" t="s">
        <v>408</v>
      </c>
    </row>
    <row r="4665" spans="1:11" s="58" customFormat="1" ht="14.85" customHeight="1" x14ac:dyDescent="0.15">
      <c r="A4665" s="154">
        <v>157668</v>
      </c>
      <c r="B4665" s="155">
        <v>57668</v>
      </c>
      <c r="C4665" s="154">
        <v>160</v>
      </c>
      <c r="D4665" s="156" t="s">
        <v>388</v>
      </c>
      <c r="E4665" s="157" t="s">
        <v>412</v>
      </c>
      <c r="F4665" s="157" t="s">
        <v>416</v>
      </c>
      <c r="G4665" s="158">
        <v>14.216390000000001</v>
      </c>
      <c r="H4665" s="159">
        <v>-1</v>
      </c>
      <c r="I4665" s="159">
        <v>1</v>
      </c>
      <c r="J4665" s="158">
        <v>19.14753</v>
      </c>
      <c r="K4665" s="157" t="s">
        <v>411</v>
      </c>
    </row>
    <row r="4666" spans="1:11" s="58" customFormat="1" ht="14.85" customHeight="1" x14ac:dyDescent="0.15">
      <c r="A4666" s="154">
        <v>157668</v>
      </c>
      <c r="B4666" s="155">
        <v>57668</v>
      </c>
      <c r="C4666" s="154">
        <v>160</v>
      </c>
      <c r="D4666" s="156" t="s">
        <v>388</v>
      </c>
      <c r="E4666" s="157" t="s">
        <v>412</v>
      </c>
      <c r="F4666" s="157" t="s">
        <v>416</v>
      </c>
      <c r="G4666" s="158">
        <v>14.56376</v>
      </c>
      <c r="H4666" s="159">
        <v>-2</v>
      </c>
      <c r="I4666" s="159">
        <v>0</v>
      </c>
      <c r="J4666" s="158">
        <v>21.950230000000001</v>
      </c>
      <c r="K4666" s="157" t="s">
        <v>408</v>
      </c>
    </row>
    <row r="4667" spans="1:11" s="58" customFormat="1" ht="14.85" customHeight="1" x14ac:dyDescent="0.15">
      <c r="A4667" s="154">
        <v>157668</v>
      </c>
      <c r="B4667" s="155">
        <v>57668</v>
      </c>
      <c r="C4667" s="154">
        <v>160</v>
      </c>
      <c r="D4667" s="156" t="s">
        <v>388</v>
      </c>
      <c r="E4667" s="157" t="s">
        <v>417</v>
      </c>
      <c r="F4667" s="157" t="s">
        <v>418</v>
      </c>
      <c r="G4667" s="158">
        <v>49.384439999999998</v>
      </c>
      <c r="H4667" s="159">
        <v>0</v>
      </c>
      <c r="I4667" s="159">
        <v>0</v>
      </c>
      <c r="J4667" s="158">
        <v>56.392249999999997</v>
      </c>
      <c r="K4667" s="157" t="s">
        <v>411</v>
      </c>
    </row>
    <row r="4668" spans="1:11" s="58" customFormat="1" ht="14.85" customHeight="1" x14ac:dyDescent="0.15">
      <c r="A4668" s="154">
        <v>157668</v>
      </c>
      <c r="B4668" s="155">
        <v>57668</v>
      </c>
      <c r="C4668" s="154">
        <v>160</v>
      </c>
      <c r="D4668" s="156" t="s">
        <v>388</v>
      </c>
      <c r="E4668" s="157" t="s">
        <v>417</v>
      </c>
      <c r="F4668" s="157" t="s">
        <v>418</v>
      </c>
      <c r="G4668" s="158">
        <v>4.9121199999999998</v>
      </c>
      <c r="H4668" s="159">
        <v>1</v>
      </c>
      <c r="I4668" s="159">
        <v>2</v>
      </c>
      <c r="J4668" s="158">
        <v>42.12</v>
      </c>
      <c r="K4668" s="157" t="s">
        <v>408</v>
      </c>
    </row>
    <row r="4669" spans="1:11" s="58" customFormat="1" ht="14.85" customHeight="1" x14ac:dyDescent="0.15">
      <c r="A4669" s="154">
        <v>157668</v>
      </c>
      <c r="B4669" s="155">
        <v>57668</v>
      </c>
      <c r="C4669" s="154">
        <v>160</v>
      </c>
      <c r="D4669" s="156" t="s">
        <v>388</v>
      </c>
      <c r="E4669" s="157" t="s">
        <v>417</v>
      </c>
      <c r="F4669" s="157" t="s">
        <v>407</v>
      </c>
      <c r="G4669" s="158">
        <v>58.382989999999999</v>
      </c>
      <c r="H4669" s="159">
        <v>5</v>
      </c>
      <c r="I4669" s="159">
        <v>5</v>
      </c>
      <c r="J4669" s="158">
        <v>386.91081000000003</v>
      </c>
      <c r="K4669" s="157" t="s">
        <v>411</v>
      </c>
    </row>
    <row r="4670" spans="1:11" s="58" customFormat="1" ht="14.85" customHeight="1" x14ac:dyDescent="0.15">
      <c r="A4670" s="154">
        <v>157668</v>
      </c>
      <c r="B4670" s="155">
        <v>57668</v>
      </c>
      <c r="C4670" s="154">
        <v>160</v>
      </c>
      <c r="D4670" s="156" t="s">
        <v>388</v>
      </c>
      <c r="E4670" s="157" t="s">
        <v>417</v>
      </c>
      <c r="F4670" s="157" t="s">
        <v>407</v>
      </c>
      <c r="G4670" s="158">
        <v>46.362029999999997</v>
      </c>
      <c r="H4670" s="159">
        <v>0</v>
      </c>
      <c r="I4670" s="159">
        <v>1</v>
      </c>
      <c r="J4670" s="158">
        <v>292.79016000000001</v>
      </c>
      <c r="K4670" s="157" t="s">
        <v>408</v>
      </c>
    </row>
    <row r="4671" spans="1:11" s="58" customFormat="1" ht="14.85" customHeight="1" x14ac:dyDescent="0.15">
      <c r="A4671" s="154">
        <v>157668</v>
      </c>
      <c r="B4671" s="155">
        <v>57668</v>
      </c>
      <c r="C4671" s="154">
        <v>160</v>
      </c>
      <c r="D4671" s="156" t="s">
        <v>388</v>
      </c>
      <c r="E4671" s="157" t="s">
        <v>419</v>
      </c>
      <c r="F4671" s="157" t="s">
        <v>414</v>
      </c>
      <c r="G4671" s="158">
        <v>36.476289999999999</v>
      </c>
      <c r="H4671" s="159">
        <v>1</v>
      </c>
      <c r="I4671" s="159">
        <v>2</v>
      </c>
      <c r="J4671" s="158">
        <v>157.42293000000001</v>
      </c>
      <c r="K4671" s="157" t="s">
        <v>411</v>
      </c>
    </row>
    <row r="4672" spans="1:11" s="58" customFormat="1" ht="14.85" customHeight="1" x14ac:dyDescent="0.15">
      <c r="A4672" s="154">
        <v>157668</v>
      </c>
      <c r="B4672" s="155">
        <v>57668</v>
      </c>
      <c r="C4672" s="154">
        <v>160</v>
      </c>
      <c r="D4672" s="156" t="s">
        <v>388</v>
      </c>
      <c r="E4672" s="157" t="s">
        <v>419</v>
      </c>
      <c r="F4672" s="157" t="s">
        <v>414</v>
      </c>
      <c r="G4672" s="158">
        <v>9.6973599999999998</v>
      </c>
      <c r="H4672" s="159">
        <v>-1</v>
      </c>
      <c r="I4672" s="159">
        <v>0</v>
      </c>
      <c r="J4672" s="158">
        <v>185.90071</v>
      </c>
      <c r="K4672" s="157" t="s">
        <v>408</v>
      </c>
    </row>
    <row r="4673" spans="1:11" s="58" customFormat="1" ht="14.85" customHeight="1" x14ac:dyDescent="0.15">
      <c r="A4673" s="154">
        <v>157712</v>
      </c>
      <c r="B4673" s="155">
        <v>57712</v>
      </c>
      <c r="C4673" s="154">
        <v>160</v>
      </c>
      <c r="D4673" s="156" t="s">
        <v>388</v>
      </c>
      <c r="E4673" s="157" t="s">
        <v>412</v>
      </c>
      <c r="F4673" s="157" t="s">
        <v>407</v>
      </c>
      <c r="G4673" s="158">
        <v>-2.8303199999999999</v>
      </c>
      <c r="H4673" s="159">
        <v>-5</v>
      </c>
      <c r="I4673" s="159">
        <v>2</v>
      </c>
      <c r="J4673" s="158">
        <v>30.541049999999998</v>
      </c>
      <c r="K4673" s="157" t="s">
        <v>411</v>
      </c>
    </row>
    <row r="4674" spans="1:11" s="58" customFormat="1" ht="14.85" customHeight="1" x14ac:dyDescent="0.15">
      <c r="A4674" s="154">
        <v>157712</v>
      </c>
      <c r="B4674" s="155">
        <v>57712</v>
      </c>
      <c r="C4674" s="154">
        <v>160</v>
      </c>
      <c r="D4674" s="156" t="s">
        <v>388</v>
      </c>
      <c r="E4674" s="157" t="s">
        <v>412</v>
      </c>
      <c r="F4674" s="157" t="s">
        <v>407</v>
      </c>
      <c r="G4674" s="158">
        <v>-40.41836</v>
      </c>
      <c r="H4674" s="159">
        <v>-7</v>
      </c>
      <c r="I4674" s="159">
        <v>0</v>
      </c>
      <c r="J4674" s="158">
        <v>18.360340000000001</v>
      </c>
      <c r="K4674" s="157" t="s">
        <v>408</v>
      </c>
    </row>
    <row r="4675" spans="1:11" s="58" customFormat="1" ht="14.85" customHeight="1" x14ac:dyDescent="0.15">
      <c r="A4675" s="154">
        <v>157712</v>
      </c>
      <c r="B4675" s="155">
        <v>57712</v>
      </c>
      <c r="C4675" s="154">
        <v>160</v>
      </c>
      <c r="D4675" s="156" t="s">
        <v>388</v>
      </c>
      <c r="E4675" s="157" t="s">
        <v>412</v>
      </c>
      <c r="F4675" s="157" t="s">
        <v>413</v>
      </c>
      <c r="G4675" s="158">
        <v>230.14428000000001</v>
      </c>
      <c r="H4675" s="159">
        <v>1</v>
      </c>
      <c r="I4675" s="159">
        <v>9</v>
      </c>
      <c r="J4675" s="158">
        <v>341.91779000000002</v>
      </c>
      <c r="K4675" s="157" t="s">
        <v>408</v>
      </c>
    </row>
    <row r="4676" spans="1:11" s="58" customFormat="1" ht="14.85" customHeight="1" x14ac:dyDescent="0.15">
      <c r="A4676" s="154">
        <v>157712</v>
      </c>
      <c r="B4676" s="155">
        <v>57712</v>
      </c>
      <c r="C4676" s="154">
        <v>160</v>
      </c>
      <c r="D4676" s="156" t="s">
        <v>388</v>
      </c>
      <c r="E4676" s="157" t="s">
        <v>412</v>
      </c>
      <c r="F4676" s="157" t="s">
        <v>414</v>
      </c>
      <c r="G4676" s="158">
        <v>6.6938599999999999</v>
      </c>
      <c r="H4676" s="159">
        <v>1</v>
      </c>
      <c r="I4676" s="159">
        <v>5</v>
      </c>
      <c r="J4676" s="158">
        <v>57.001489999999997</v>
      </c>
      <c r="K4676" s="157" t="s">
        <v>411</v>
      </c>
    </row>
    <row r="4677" spans="1:11" s="58" customFormat="1" ht="14.85" customHeight="1" x14ac:dyDescent="0.15">
      <c r="A4677" s="154">
        <v>157712</v>
      </c>
      <c r="B4677" s="155">
        <v>57712</v>
      </c>
      <c r="C4677" s="154">
        <v>160</v>
      </c>
      <c r="D4677" s="156" t="s">
        <v>388</v>
      </c>
      <c r="E4677" s="157" t="s">
        <v>412</v>
      </c>
      <c r="F4677" s="157" t="s">
        <v>414</v>
      </c>
      <c r="G4677" s="158">
        <v>15.068239999999999</v>
      </c>
      <c r="H4677" s="159">
        <v>3</v>
      </c>
      <c r="I4677" s="159">
        <v>4</v>
      </c>
      <c r="J4677" s="158">
        <v>37.551819999999999</v>
      </c>
      <c r="K4677" s="157" t="s">
        <v>408</v>
      </c>
    </row>
    <row r="4678" spans="1:11" s="58" customFormat="1" ht="14.85" customHeight="1" x14ac:dyDescent="0.15">
      <c r="A4678" s="154">
        <v>157712</v>
      </c>
      <c r="B4678" s="155">
        <v>57712</v>
      </c>
      <c r="C4678" s="154">
        <v>160</v>
      </c>
      <c r="D4678" s="156" t="s">
        <v>388</v>
      </c>
      <c r="E4678" s="157" t="s">
        <v>412</v>
      </c>
      <c r="F4678" s="157" t="s">
        <v>415</v>
      </c>
      <c r="G4678" s="158">
        <v>-6.04</v>
      </c>
      <c r="H4678" s="159">
        <v>0</v>
      </c>
      <c r="I4678" s="159">
        <v>0</v>
      </c>
      <c r="J4678" s="158">
        <v>0</v>
      </c>
      <c r="K4678" s="157" t="s">
        <v>411</v>
      </c>
    </row>
    <row r="4679" spans="1:11" s="58" customFormat="1" ht="14.85" customHeight="1" x14ac:dyDescent="0.15">
      <c r="A4679" s="154">
        <v>157712</v>
      </c>
      <c r="B4679" s="155">
        <v>57712</v>
      </c>
      <c r="C4679" s="154">
        <v>160</v>
      </c>
      <c r="D4679" s="156" t="s">
        <v>388</v>
      </c>
      <c r="E4679" s="157" t="s">
        <v>412</v>
      </c>
      <c r="F4679" s="157" t="s">
        <v>416</v>
      </c>
      <c r="G4679" s="158">
        <v>11.76294</v>
      </c>
      <c r="H4679" s="159">
        <v>0</v>
      </c>
      <c r="I4679" s="159">
        <v>3</v>
      </c>
      <c r="J4679" s="158">
        <v>33.050559999999997</v>
      </c>
      <c r="K4679" s="157" t="s">
        <v>411</v>
      </c>
    </row>
    <row r="4680" spans="1:11" s="58" customFormat="1" ht="14.85" customHeight="1" x14ac:dyDescent="0.15">
      <c r="A4680" s="154">
        <v>157712</v>
      </c>
      <c r="B4680" s="155">
        <v>57712</v>
      </c>
      <c r="C4680" s="154">
        <v>160</v>
      </c>
      <c r="D4680" s="156" t="s">
        <v>388</v>
      </c>
      <c r="E4680" s="157" t="s">
        <v>412</v>
      </c>
      <c r="F4680" s="157" t="s">
        <v>416</v>
      </c>
      <c r="G4680" s="158">
        <v>6.7186899999999996</v>
      </c>
      <c r="H4680" s="159">
        <v>0</v>
      </c>
      <c r="I4680" s="159">
        <v>0</v>
      </c>
      <c r="J4680" s="158">
        <v>6.7186899999999996</v>
      </c>
      <c r="K4680" s="157" t="s">
        <v>408</v>
      </c>
    </row>
    <row r="4681" spans="1:11" s="58" customFormat="1" ht="14.85" customHeight="1" x14ac:dyDescent="0.15">
      <c r="A4681" s="154">
        <v>157712</v>
      </c>
      <c r="B4681" s="155">
        <v>57712</v>
      </c>
      <c r="C4681" s="154">
        <v>160</v>
      </c>
      <c r="D4681" s="156" t="s">
        <v>388</v>
      </c>
      <c r="E4681" s="157" t="s">
        <v>417</v>
      </c>
      <c r="F4681" s="157" t="s">
        <v>418</v>
      </c>
      <c r="G4681" s="158">
        <v>-36.783940000000001</v>
      </c>
      <c r="H4681" s="159">
        <v>2</v>
      </c>
      <c r="I4681" s="159">
        <v>2</v>
      </c>
      <c r="J4681" s="158">
        <v>32.215200000000003</v>
      </c>
      <c r="K4681" s="157" t="s">
        <v>411</v>
      </c>
    </row>
    <row r="4682" spans="1:11" s="58" customFormat="1" ht="14.85" customHeight="1" x14ac:dyDescent="0.15">
      <c r="A4682" s="154">
        <v>157712</v>
      </c>
      <c r="B4682" s="155">
        <v>57712</v>
      </c>
      <c r="C4682" s="154">
        <v>160</v>
      </c>
      <c r="D4682" s="156" t="s">
        <v>388</v>
      </c>
      <c r="E4682" s="157" t="s">
        <v>417</v>
      </c>
      <c r="F4682" s="157" t="s">
        <v>418</v>
      </c>
      <c r="G4682" s="158">
        <v>-11.27431</v>
      </c>
      <c r="H4682" s="159">
        <v>0</v>
      </c>
      <c r="I4682" s="159">
        <v>0</v>
      </c>
      <c r="J4682" s="158">
        <v>1.05</v>
      </c>
      <c r="K4682" s="157" t="s">
        <v>408</v>
      </c>
    </row>
    <row r="4683" spans="1:11" s="58" customFormat="1" ht="14.85" customHeight="1" x14ac:dyDescent="0.15">
      <c r="A4683" s="154">
        <v>157712</v>
      </c>
      <c r="B4683" s="155">
        <v>57712</v>
      </c>
      <c r="C4683" s="154">
        <v>160</v>
      </c>
      <c r="D4683" s="156" t="s">
        <v>388</v>
      </c>
      <c r="E4683" s="157" t="s">
        <v>417</v>
      </c>
      <c r="F4683" s="157" t="s">
        <v>407</v>
      </c>
      <c r="G4683" s="158">
        <v>0.16639999999999999</v>
      </c>
      <c r="H4683" s="159">
        <v>0</v>
      </c>
      <c r="I4683" s="159">
        <v>0</v>
      </c>
      <c r="J4683" s="158">
        <v>0.16639999999999999</v>
      </c>
      <c r="K4683" s="157" t="s">
        <v>411</v>
      </c>
    </row>
    <row r="4684" spans="1:11" s="58" customFormat="1" ht="14.85" customHeight="1" x14ac:dyDescent="0.15">
      <c r="A4684" s="154">
        <v>157712</v>
      </c>
      <c r="B4684" s="155">
        <v>57712</v>
      </c>
      <c r="C4684" s="154">
        <v>160</v>
      </c>
      <c r="D4684" s="156" t="s">
        <v>388</v>
      </c>
      <c r="E4684" s="157" t="s">
        <v>417</v>
      </c>
      <c r="F4684" s="157" t="s">
        <v>407</v>
      </c>
      <c r="G4684" s="158">
        <v>0.51817000000000002</v>
      </c>
      <c r="H4684" s="159">
        <v>0</v>
      </c>
      <c r="I4684" s="159">
        <v>0</v>
      </c>
      <c r="J4684" s="158">
        <v>1.0436700000000001</v>
      </c>
      <c r="K4684" s="157" t="s">
        <v>408</v>
      </c>
    </row>
    <row r="4685" spans="1:11" s="58" customFormat="1" ht="14.85" customHeight="1" x14ac:dyDescent="0.15">
      <c r="A4685" s="154">
        <v>157712</v>
      </c>
      <c r="B4685" s="155">
        <v>57712</v>
      </c>
      <c r="C4685" s="154">
        <v>160</v>
      </c>
      <c r="D4685" s="156" t="s">
        <v>388</v>
      </c>
      <c r="E4685" s="157" t="s">
        <v>419</v>
      </c>
      <c r="F4685" s="157" t="s">
        <v>414</v>
      </c>
      <c r="G4685" s="158">
        <v>59.099580000000003</v>
      </c>
      <c r="H4685" s="159">
        <v>1</v>
      </c>
      <c r="I4685" s="159">
        <v>2</v>
      </c>
      <c r="J4685" s="158">
        <v>179.10498999999999</v>
      </c>
      <c r="K4685" s="157" t="s">
        <v>411</v>
      </c>
    </row>
    <row r="4686" spans="1:11" s="58" customFormat="1" ht="14.85" customHeight="1" x14ac:dyDescent="0.15">
      <c r="A4686" s="154">
        <v>157712</v>
      </c>
      <c r="B4686" s="155">
        <v>57712</v>
      </c>
      <c r="C4686" s="154">
        <v>160</v>
      </c>
      <c r="D4686" s="156" t="s">
        <v>388</v>
      </c>
      <c r="E4686" s="157" t="s">
        <v>419</v>
      </c>
      <c r="F4686" s="157" t="s">
        <v>414</v>
      </c>
      <c r="G4686" s="158">
        <v>45.01193</v>
      </c>
      <c r="H4686" s="159">
        <v>-2</v>
      </c>
      <c r="I4686" s="159">
        <v>0</v>
      </c>
      <c r="J4686" s="158">
        <v>200.16728000000001</v>
      </c>
      <c r="K4686" s="157" t="s">
        <v>408</v>
      </c>
    </row>
    <row r="4687" spans="1:11" s="58" customFormat="1" ht="14.85" customHeight="1" x14ac:dyDescent="0.15">
      <c r="A4687" s="154">
        <v>188186</v>
      </c>
      <c r="B4687" s="155">
        <v>88186</v>
      </c>
      <c r="C4687" s="154">
        <v>80</v>
      </c>
      <c r="D4687" s="156" t="s">
        <v>389</v>
      </c>
      <c r="E4687" s="157" t="s">
        <v>412</v>
      </c>
      <c r="F4687" s="157" t="s">
        <v>407</v>
      </c>
      <c r="G4687" s="158">
        <v>0.61095999999999995</v>
      </c>
      <c r="H4687" s="159">
        <v>1</v>
      </c>
      <c r="I4687" s="159">
        <v>2</v>
      </c>
      <c r="J4687" s="158">
        <v>2.1617700000000002</v>
      </c>
      <c r="K4687" s="157" t="s">
        <v>411</v>
      </c>
    </row>
    <row r="4688" spans="1:11" s="58" customFormat="1" ht="14.85" customHeight="1" x14ac:dyDescent="0.15">
      <c r="A4688" s="154">
        <v>188186</v>
      </c>
      <c r="B4688" s="155">
        <v>88186</v>
      </c>
      <c r="C4688" s="154">
        <v>80</v>
      </c>
      <c r="D4688" s="156" t="s">
        <v>389</v>
      </c>
      <c r="E4688" s="157" t="s">
        <v>412</v>
      </c>
      <c r="F4688" s="157" t="s">
        <v>407</v>
      </c>
      <c r="G4688" s="158">
        <v>-30.222349999999999</v>
      </c>
      <c r="H4688" s="159">
        <v>0</v>
      </c>
      <c r="I4688" s="159">
        <v>3</v>
      </c>
      <c r="J4688" s="158">
        <v>5.1303000000000001</v>
      </c>
      <c r="K4688" s="157" t="s">
        <v>408</v>
      </c>
    </row>
    <row r="4689" spans="1:11" s="58" customFormat="1" ht="14.85" customHeight="1" x14ac:dyDescent="0.15">
      <c r="A4689" s="154">
        <v>188186</v>
      </c>
      <c r="B4689" s="155">
        <v>88186</v>
      </c>
      <c r="C4689" s="154">
        <v>80</v>
      </c>
      <c r="D4689" s="156" t="s">
        <v>389</v>
      </c>
      <c r="E4689" s="157" t="s">
        <v>412</v>
      </c>
      <c r="F4689" s="157" t="s">
        <v>413</v>
      </c>
      <c r="G4689" s="158">
        <v>18.917269999999998</v>
      </c>
      <c r="H4689" s="159">
        <v>1</v>
      </c>
      <c r="I4689" s="159">
        <v>3</v>
      </c>
      <c r="J4689" s="158">
        <v>102.30127</v>
      </c>
      <c r="K4689" s="157" t="s">
        <v>408</v>
      </c>
    </row>
    <row r="4690" spans="1:11" s="58" customFormat="1" ht="14.85" customHeight="1" x14ac:dyDescent="0.15">
      <c r="A4690" s="154">
        <v>188186</v>
      </c>
      <c r="B4690" s="155">
        <v>88186</v>
      </c>
      <c r="C4690" s="154">
        <v>80</v>
      </c>
      <c r="D4690" s="156" t="s">
        <v>389</v>
      </c>
      <c r="E4690" s="157" t="s">
        <v>412</v>
      </c>
      <c r="F4690" s="157" t="s">
        <v>414</v>
      </c>
      <c r="G4690" s="158">
        <v>-3.4883199999999999</v>
      </c>
      <c r="H4690" s="159">
        <v>-7</v>
      </c>
      <c r="I4690" s="159">
        <v>1</v>
      </c>
      <c r="J4690" s="158">
        <v>5.1827399999999999</v>
      </c>
      <c r="K4690" s="157" t="s">
        <v>411</v>
      </c>
    </row>
    <row r="4691" spans="1:11" s="58" customFormat="1" ht="14.85" customHeight="1" x14ac:dyDescent="0.15">
      <c r="A4691" s="154">
        <v>188186</v>
      </c>
      <c r="B4691" s="155">
        <v>88186</v>
      </c>
      <c r="C4691" s="154">
        <v>80</v>
      </c>
      <c r="D4691" s="156" t="s">
        <v>389</v>
      </c>
      <c r="E4691" s="157" t="s">
        <v>412</v>
      </c>
      <c r="F4691" s="157" t="s">
        <v>414</v>
      </c>
      <c r="G4691" s="158">
        <v>-11.45635</v>
      </c>
      <c r="H4691" s="159">
        <v>-4</v>
      </c>
      <c r="I4691" s="159">
        <v>0</v>
      </c>
      <c r="J4691" s="158">
        <v>14.403650000000001</v>
      </c>
      <c r="K4691" s="157" t="s">
        <v>408</v>
      </c>
    </row>
    <row r="4692" spans="1:11" s="58" customFormat="1" ht="14.85" customHeight="1" x14ac:dyDescent="0.15">
      <c r="A4692" s="154">
        <v>188186</v>
      </c>
      <c r="B4692" s="155">
        <v>88186</v>
      </c>
      <c r="C4692" s="154">
        <v>80</v>
      </c>
      <c r="D4692" s="156" t="s">
        <v>389</v>
      </c>
      <c r="E4692" s="157" t="s">
        <v>412</v>
      </c>
      <c r="F4692" s="157" t="s">
        <v>415</v>
      </c>
      <c r="G4692" s="158">
        <v>0.4</v>
      </c>
      <c r="H4692" s="159">
        <v>0</v>
      </c>
      <c r="I4692" s="159">
        <v>0</v>
      </c>
      <c r="J4692" s="158">
        <v>0.4</v>
      </c>
      <c r="K4692" s="157" t="s">
        <v>411</v>
      </c>
    </row>
    <row r="4693" spans="1:11" s="58" customFormat="1" ht="14.85" customHeight="1" x14ac:dyDescent="0.15">
      <c r="A4693" s="154">
        <v>188186</v>
      </c>
      <c r="B4693" s="155">
        <v>88186</v>
      </c>
      <c r="C4693" s="154">
        <v>80</v>
      </c>
      <c r="D4693" s="156" t="s">
        <v>389</v>
      </c>
      <c r="E4693" s="157" t="s">
        <v>412</v>
      </c>
      <c r="F4693" s="157" t="s">
        <v>415</v>
      </c>
      <c r="G4693" s="158">
        <v>29.54</v>
      </c>
      <c r="H4693" s="159">
        <v>0</v>
      </c>
      <c r="I4693" s="159">
        <v>0</v>
      </c>
      <c r="J4693" s="158">
        <v>30.2</v>
      </c>
      <c r="K4693" s="157" t="s">
        <v>408</v>
      </c>
    </row>
    <row r="4694" spans="1:11" s="58" customFormat="1" ht="14.85" customHeight="1" x14ac:dyDescent="0.15">
      <c r="A4694" s="154">
        <v>188186</v>
      </c>
      <c r="B4694" s="155">
        <v>88186</v>
      </c>
      <c r="C4694" s="154">
        <v>80</v>
      </c>
      <c r="D4694" s="156" t="s">
        <v>389</v>
      </c>
      <c r="E4694" s="157" t="s">
        <v>412</v>
      </c>
      <c r="F4694" s="157" t="s">
        <v>416</v>
      </c>
      <c r="G4694" s="158">
        <v>8.6460000000000008</v>
      </c>
      <c r="H4694" s="159">
        <v>0</v>
      </c>
      <c r="I4694" s="159">
        <v>0</v>
      </c>
      <c r="J4694" s="158">
        <v>8.6460000000000008</v>
      </c>
      <c r="K4694" s="157" t="s">
        <v>411</v>
      </c>
    </row>
    <row r="4695" spans="1:11" s="58" customFormat="1" ht="14.85" customHeight="1" x14ac:dyDescent="0.15">
      <c r="A4695" s="154">
        <v>188186</v>
      </c>
      <c r="B4695" s="155">
        <v>88186</v>
      </c>
      <c r="C4695" s="154">
        <v>80</v>
      </c>
      <c r="D4695" s="156" t="s">
        <v>389</v>
      </c>
      <c r="E4695" s="157" t="s">
        <v>412</v>
      </c>
      <c r="F4695" s="157" t="s">
        <v>416</v>
      </c>
      <c r="G4695" s="158">
        <v>13.145</v>
      </c>
      <c r="H4695" s="159">
        <v>0</v>
      </c>
      <c r="I4695" s="159">
        <v>0</v>
      </c>
      <c r="J4695" s="158">
        <v>13.145</v>
      </c>
      <c r="K4695" s="157" t="s">
        <v>408</v>
      </c>
    </row>
    <row r="4696" spans="1:11" s="58" customFormat="1" ht="14.85" customHeight="1" x14ac:dyDescent="0.15">
      <c r="A4696" s="154">
        <v>188186</v>
      </c>
      <c r="B4696" s="155">
        <v>88186</v>
      </c>
      <c r="C4696" s="154">
        <v>80</v>
      </c>
      <c r="D4696" s="156" t="s">
        <v>389</v>
      </c>
      <c r="E4696" s="157" t="s">
        <v>417</v>
      </c>
      <c r="F4696" s="157" t="s">
        <v>418</v>
      </c>
      <c r="G4696" s="158">
        <v>1.44</v>
      </c>
      <c r="H4696" s="159">
        <v>0</v>
      </c>
      <c r="I4696" s="159">
        <v>0</v>
      </c>
      <c r="J4696" s="158">
        <v>1.44</v>
      </c>
      <c r="K4696" s="157" t="s">
        <v>411</v>
      </c>
    </row>
    <row r="4697" spans="1:11" s="58" customFormat="1" ht="14.85" customHeight="1" x14ac:dyDescent="0.15">
      <c r="A4697" s="154">
        <v>188186</v>
      </c>
      <c r="B4697" s="155">
        <v>88186</v>
      </c>
      <c r="C4697" s="154">
        <v>80</v>
      </c>
      <c r="D4697" s="156" t="s">
        <v>389</v>
      </c>
      <c r="E4697" s="157" t="s">
        <v>417</v>
      </c>
      <c r="F4697" s="157" t="s">
        <v>418</v>
      </c>
      <c r="G4697" s="158">
        <v>19.23836</v>
      </c>
      <c r="H4697" s="159">
        <v>-1</v>
      </c>
      <c r="I4697" s="159">
        <v>0</v>
      </c>
      <c r="J4697" s="158">
        <v>19.8034</v>
      </c>
      <c r="K4697" s="157" t="s">
        <v>408</v>
      </c>
    </row>
    <row r="4698" spans="1:11" s="58" customFormat="1" ht="14.85" customHeight="1" x14ac:dyDescent="0.15">
      <c r="A4698" s="154">
        <v>188186</v>
      </c>
      <c r="B4698" s="155">
        <v>88186</v>
      </c>
      <c r="C4698" s="154">
        <v>80</v>
      </c>
      <c r="D4698" s="156" t="s">
        <v>389</v>
      </c>
      <c r="E4698" s="157" t="s">
        <v>417</v>
      </c>
      <c r="F4698" s="157" t="s">
        <v>407</v>
      </c>
      <c r="G4698" s="158">
        <v>0.31291999999999998</v>
      </c>
      <c r="H4698" s="159">
        <v>0</v>
      </c>
      <c r="I4698" s="159">
        <v>0</v>
      </c>
      <c r="J4698" s="158">
        <v>0.52164999999999995</v>
      </c>
      <c r="K4698" s="157" t="s">
        <v>411</v>
      </c>
    </row>
    <row r="4699" spans="1:11" s="58" customFormat="1" ht="14.85" customHeight="1" x14ac:dyDescent="0.15">
      <c r="A4699" s="154">
        <v>188186</v>
      </c>
      <c r="B4699" s="155">
        <v>88186</v>
      </c>
      <c r="C4699" s="154">
        <v>80</v>
      </c>
      <c r="D4699" s="156" t="s">
        <v>389</v>
      </c>
      <c r="E4699" s="157" t="s">
        <v>417</v>
      </c>
      <c r="F4699" s="157" t="s">
        <v>407</v>
      </c>
      <c r="G4699" s="158">
        <v>-4.4763999999999999</v>
      </c>
      <c r="H4699" s="159">
        <v>0</v>
      </c>
      <c r="I4699" s="159">
        <v>0</v>
      </c>
      <c r="J4699" s="158">
        <v>1.70485</v>
      </c>
      <c r="K4699" s="157" t="s">
        <v>408</v>
      </c>
    </row>
    <row r="4700" spans="1:11" s="58" customFormat="1" ht="14.85" customHeight="1" x14ac:dyDescent="0.15">
      <c r="A4700" s="154">
        <v>188186</v>
      </c>
      <c r="B4700" s="155">
        <v>88186</v>
      </c>
      <c r="C4700" s="154">
        <v>80</v>
      </c>
      <c r="D4700" s="156" t="s">
        <v>389</v>
      </c>
      <c r="E4700" s="157" t="s">
        <v>419</v>
      </c>
      <c r="F4700" s="157" t="s">
        <v>414</v>
      </c>
      <c r="G4700" s="158">
        <v>-5.8551799999999998</v>
      </c>
      <c r="H4700" s="159">
        <v>-2</v>
      </c>
      <c r="I4700" s="159">
        <v>0</v>
      </c>
      <c r="J4700" s="158">
        <v>121.03407</v>
      </c>
      <c r="K4700" s="157" t="s">
        <v>411</v>
      </c>
    </row>
    <row r="4701" spans="1:11" s="58" customFormat="1" ht="14.85" customHeight="1" x14ac:dyDescent="0.15">
      <c r="A4701" s="154">
        <v>188186</v>
      </c>
      <c r="B4701" s="155">
        <v>88186</v>
      </c>
      <c r="C4701" s="154">
        <v>80</v>
      </c>
      <c r="D4701" s="156" t="s">
        <v>389</v>
      </c>
      <c r="E4701" s="157" t="s">
        <v>419</v>
      </c>
      <c r="F4701" s="157" t="s">
        <v>414</v>
      </c>
      <c r="G4701" s="158">
        <v>-2.50135</v>
      </c>
      <c r="H4701" s="159">
        <v>1</v>
      </c>
      <c r="I4701" s="159">
        <v>1</v>
      </c>
      <c r="J4701" s="158">
        <v>100.79667999999999</v>
      </c>
      <c r="K4701" s="157" t="s">
        <v>408</v>
      </c>
    </row>
    <row r="4702" spans="1:11" s="58" customFormat="1" ht="14.85" customHeight="1" x14ac:dyDescent="0.15">
      <c r="A4702" s="154">
        <v>188201</v>
      </c>
      <c r="B4702" s="155">
        <v>88201</v>
      </c>
      <c r="C4702" s="154">
        <v>80</v>
      </c>
      <c r="D4702" s="156" t="s">
        <v>389</v>
      </c>
      <c r="E4702" s="157" t="s">
        <v>412</v>
      </c>
      <c r="F4702" s="157" t="s">
        <v>407</v>
      </c>
      <c r="G4702" s="158">
        <v>30.288599999999999</v>
      </c>
      <c r="H4702" s="159">
        <v>0</v>
      </c>
      <c r="I4702" s="159">
        <v>2</v>
      </c>
      <c r="J4702" s="158">
        <v>35.88805</v>
      </c>
      <c r="K4702" s="157" t="s">
        <v>411</v>
      </c>
    </row>
    <row r="4703" spans="1:11" s="58" customFormat="1" ht="14.85" customHeight="1" x14ac:dyDescent="0.15">
      <c r="A4703" s="154">
        <v>188201</v>
      </c>
      <c r="B4703" s="155">
        <v>88201</v>
      </c>
      <c r="C4703" s="154">
        <v>80</v>
      </c>
      <c r="D4703" s="156" t="s">
        <v>389</v>
      </c>
      <c r="E4703" s="157" t="s">
        <v>412</v>
      </c>
      <c r="F4703" s="157" t="s">
        <v>407</v>
      </c>
      <c r="G4703" s="158">
        <v>2.3833500000000001</v>
      </c>
      <c r="H4703" s="159">
        <v>-2</v>
      </c>
      <c r="I4703" s="159">
        <v>2</v>
      </c>
      <c r="J4703" s="158">
        <v>8.5020399999999992</v>
      </c>
      <c r="K4703" s="157" t="s">
        <v>408</v>
      </c>
    </row>
    <row r="4704" spans="1:11" s="58" customFormat="1" ht="14.85" customHeight="1" x14ac:dyDescent="0.15">
      <c r="A4704" s="154">
        <v>188201</v>
      </c>
      <c r="B4704" s="155">
        <v>88201</v>
      </c>
      <c r="C4704" s="154">
        <v>80</v>
      </c>
      <c r="D4704" s="156" t="s">
        <v>389</v>
      </c>
      <c r="E4704" s="157" t="s">
        <v>412</v>
      </c>
      <c r="F4704" s="157" t="s">
        <v>413</v>
      </c>
      <c r="G4704" s="158">
        <v>68.537679999999995</v>
      </c>
      <c r="H4704" s="159">
        <v>1</v>
      </c>
      <c r="I4704" s="159">
        <v>2</v>
      </c>
      <c r="J4704" s="158">
        <v>923.27722000000006</v>
      </c>
      <c r="K4704" s="157" t="s">
        <v>408</v>
      </c>
    </row>
    <row r="4705" spans="1:11" s="58" customFormat="1" ht="14.85" customHeight="1" x14ac:dyDescent="0.15">
      <c r="A4705" s="154">
        <v>188201</v>
      </c>
      <c r="B4705" s="155">
        <v>88201</v>
      </c>
      <c r="C4705" s="154">
        <v>80</v>
      </c>
      <c r="D4705" s="156" t="s">
        <v>389</v>
      </c>
      <c r="E4705" s="157" t="s">
        <v>412</v>
      </c>
      <c r="F4705" s="157" t="s">
        <v>414</v>
      </c>
      <c r="G4705" s="158">
        <v>6.4353499999999997</v>
      </c>
      <c r="H4705" s="159">
        <v>0</v>
      </c>
      <c r="I4705" s="159">
        <v>0</v>
      </c>
      <c r="J4705" s="158">
        <v>21.14621</v>
      </c>
      <c r="K4705" s="157" t="s">
        <v>411</v>
      </c>
    </row>
    <row r="4706" spans="1:11" s="58" customFormat="1" ht="14.85" customHeight="1" x14ac:dyDescent="0.15">
      <c r="A4706" s="154">
        <v>188201</v>
      </c>
      <c r="B4706" s="155">
        <v>88201</v>
      </c>
      <c r="C4706" s="154">
        <v>80</v>
      </c>
      <c r="D4706" s="156" t="s">
        <v>389</v>
      </c>
      <c r="E4706" s="157" t="s">
        <v>412</v>
      </c>
      <c r="F4706" s="157" t="s">
        <v>414</v>
      </c>
      <c r="G4706" s="158">
        <v>-17.044080000000001</v>
      </c>
      <c r="H4706" s="159">
        <v>-2</v>
      </c>
      <c r="I4706" s="159">
        <v>0</v>
      </c>
      <c r="J4706" s="158">
        <v>16.861719999999998</v>
      </c>
      <c r="K4706" s="157" t="s">
        <v>408</v>
      </c>
    </row>
    <row r="4707" spans="1:11" s="58" customFormat="1" ht="14.85" customHeight="1" x14ac:dyDescent="0.15">
      <c r="A4707" s="154">
        <v>188201</v>
      </c>
      <c r="B4707" s="155">
        <v>88201</v>
      </c>
      <c r="C4707" s="154">
        <v>80</v>
      </c>
      <c r="D4707" s="156" t="s">
        <v>389</v>
      </c>
      <c r="E4707" s="157" t="s">
        <v>412</v>
      </c>
      <c r="F4707" s="157" t="s">
        <v>415</v>
      </c>
      <c r="G4707" s="158">
        <v>0.5</v>
      </c>
      <c r="H4707" s="159">
        <v>0</v>
      </c>
      <c r="I4707" s="159">
        <v>0</v>
      </c>
      <c r="J4707" s="158">
        <v>0.5</v>
      </c>
      <c r="K4707" s="157" t="s">
        <v>411</v>
      </c>
    </row>
    <row r="4708" spans="1:11" s="58" customFormat="1" ht="14.85" customHeight="1" x14ac:dyDescent="0.15">
      <c r="A4708" s="154">
        <v>188201</v>
      </c>
      <c r="B4708" s="155">
        <v>88201</v>
      </c>
      <c r="C4708" s="154">
        <v>80</v>
      </c>
      <c r="D4708" s="156" t="s">
        <v>389</v>
      </c>
      <c r="E4708" s="157" t="s">
        <v>412</v>
      </c>
      <c r="F4708" s="157" t="s">
        <v>415</v>
      </c>
      <c r="G4708" s="158">
        <v>3.44</v>
      </c>
      <c r="H4708" s="159">
        <v>0</v>
      </c>
      <c r="I4708" s="159">
        <v>0</v>
      </c>
      <c r="J4708" s="158">
        <v>3.44</v>
      </c>
      <c r="K4708" s="157" t="s">
        <v>408</v>
      </c>
    </row>
    <row r="4709" spans="1:11" s="58" customFormat="1" ht="14.85" customHeight="1" x14ac:dyDescent="0.15">
      <c r="A4709" s="154">
        <v>188201</v>
      </c>
      <c r="B4709" s="155">
        <v>88201</v>
      </c>
      <c r="C4709" s="154">
        <v>80</v>
      </c>
      <c r="D4709" s="156" t="s">
        <v>389</v>
      </c>
      <c r="E4709" s="157" t="s">
        <v>412</v>
      </c>
      <c r="F4709" s="157" t="s">
        <v>416</v>
      </c>
      <c r="G4709" s="158">
        <v>4.6240600000000001</v>
      </c>
      <c r="H4709" s="159">
        <v>-1</v>
      </c>
      <c r="I4709" s="159">
        <v>0</v>
      </c>
      <c r="J4709" s="158">
        <v>8.5430100000000007</v>
      </c>
      <c r="K4709" s="157" t="s">
        <v>411</v>
      </c>
    </row>
    <row r="4710" spans="1:11" s="58" customFormat="1" ht="14.85" customHeight="1" x14ac:dyDescent="0.15">
      <c r="A4710" s="154">
        <v>188201</v>
      </c>
      <c r="B4710" s="155">
        <v>88201</v>
      </c>
      <c r="C4710" s="154">
        <v>80</v>
      </c>
      <c r="D4710" s="156" t="s">
        <v>389</v>
      </c>
      <c r="E4710" s="157" t="s">
        <v>412</v>
      </c>
      <c r="F4710" s="157" t="s">
        <v>416</v>
      </c>
      <c r="G4710" s="158">
        <v>-65.839060000000003</v>
      </c>
      <c r="H4710" s="159">
        <v>-2</v>
      </c>
      <c r="I4710" s="159">
        <v>0</v>
      </c>
      <c r="J4710" s="158">
        <v>6.5989899999999997</v>
      </c>
      <c r="K4710" s="157" t="s">
        <v>408</v>
      </c>
    </row>
    <row r="4711" spans="1:11" s="58" customFormat="1" ht="14.85" customHeight="1" x14ac:dyDescent="0.15">
      <c r="A4711" s="154">
        <v>188201</v>
      </c>
      <c r="B4711" s="155">
        <v>88201</v>
      </c>
      <c r="C4711" s="154">
        <v>80</v>
      </c>
      <c r="D4711" s="156" t="s">
        <v>389</v>
      </c>
      <c r="E4711" s="157" t="s">
        <v>417</v>
      </c>
      <c r="F4711" s="157" t="s">
        <v>418</v>
      </c>
      <c r="G4711" s="158">
        <v>5.73</v>
      </c>
      <c r="H4711" s="159">
        <v>0</v>
      </c>
      <c r="I4711" s="159">
        <v>0</v>
      </c>
      <c r="J4711" s="158">
        <v>5.73</v>
      </c>
      <c r="K4711" s="157" t="s">
        <v>411</v>
      </c>
    </row>
    <row r="4712" spans="1:11" s="58" customFormat="1" ht="14.85" customHeight="1" x14ac:dyDescent="0.15">
      <c r="A4712" s="154">
        <v>188201</v>
      </c>
      <c r="B4712" s="155">
        <v>88201</v>
      </c>
      <c r="C4712" s="154">
        <v>80</v>
      </c>
      <c r="D4712" s="156" t="s">
        <v>389</v>
      </c>
      <c r="E4712" s="157" t="s">
        <v>417</v>
      </c>
      <c r="F4712" s="157" t="s">
        <v>418</v>
      </c>
      <c r="G4712" s="158">
        <v>-5.3063399999999996</v>
      </c>
      <c r="H4712" s="159">
        <v>-1</v>
      </c>
      <c r="I4712" s="159">
        <v>0</v>
      </c>
      <c r="J4712" s="158">
        <v>0.72199999999999998</v>
      </c>
      <c r="K4712" s="157" t="s">
        <v>408</v>
      </c>
    </row>
    <row r="4713" spans="1:11" s="58" customFormat="1" ht="14.85" customHeight="1" x14ac:dyDescent="0.15">
      <c r="A4713" s="154">
        <v>188201</v>
      </c>
      <c r="B4713" s="155">
        <v>88201</v>
      </c>
      <c r="C4713" s="154">
        <v>80</v>
      </c>
      <c r="D4713" s="156" t="s">
        <v>389</v>
      </c>
      <c r="E4713" s="157" t="s">
        <v>417</v>
      </c>
      <c r="F4713" s="157" t="s">
        <v>407</v>
      </c>
      <c r="G4713" s="158">
        <v>-2.1880799999999998</v>
      </c>
      <c r="H4713" s="159">
        <v>0</v>
      </c>
      <c r="I4713" s="159">
        <v>0</v>
      </c>
      <c r="J4713" s="158">
        <v>0.98382999999999998</v>
      </c>
      <c r="K4713" s="157" t="s">
        <v>411</v>
      </c>
    </row>
    <row r="4714" spans="1:11" s="58" customFormat="1" ht="14.85" customHeight="1" x14ac:dyDescent="0.15">
      <c r="A4714" s="154">
        <v>188201</v>
      </c>
      <c r="B4714" s="155">
        <v>88201</v>
      </c>
      <c r="C4714" s="154">
        <v>80</v>
      </c>
      <c r="D4714" s="156" t="s">
        <v>389</v>
      </c>
      <c r="E4714" s="157" t="s">
        <v>417</v>
      </c>
      <c r="F4714" s="157" t="s">
        <v>407</v>
      </c>
      <c r="G4714" s="158">
        <v>-109.05431</v>
      </c>
      <c r="H4714" s="159">
        <v>1</v>
      </c>
      <c r="I4714" s="159">
        <v>2</v>
      </c>
      <c r="J4714" s="158">
        <v>10.199619999999999</v>
      </c>
      <c r="K4714" s="157" t="s">
        <v>408</v>
      </c>
    </row>
    <row r="4715" spans="1:11" s="58" customFormat="1" ht="14.85" customHeight="1" x14ac:dyDescent="0.15">
      <c r="A4715" s="154">
        <v>188201</v>
      </c>
      <c r="B4715" s="155">
        <v>88201</v>
      </c>
      <c r="C4715" s="154">
        <v>80</v>
      </c>
      <c r="D4715" s="156" t="s">
        <v>389</v>
      </c>
      <c r="E4715" s="157" t="s">
        <v>419</v>
      </c>
      <c r="F4715" s="157" t="s">
        <v>414</v>
      </c>
      <c r="G4715" s="158">
        <v>53.16442</v>
      </c>
      <c r="H4715" s="159">
        <v>-1</v>
      </c>
      <c r="I4715" s="159">
        <v>0</v>
      </c>
      <c r="J4715" s="158">
        <v>127.91784</v>
      </c>
      <c r="K4715" s="157" t="s">
        <v>411</v>
      </c>
    </row>
    <row r="4716" spans="1:11" s="58" customFormat="1" ht="14.85" customHeight="1" x14ac:dyDescent="0.15">
      <c r="A4716" s="154">
        <v>188201</v>
      </c>
      <c r="B4716" s="155">
        <v>88201</v>
      </c>
      <c r="C4716" s="154">
        <v>80</v>
      </c>
      <c r="D4716" s="156" t="s">
        <v>389</v>
      </c>
      <c r="E4716" s="157" t="s">
        <v>419</v>
      </c>
      <c r="F4716" s="157" t="s">
        <v>414</v>
      </c>
      <c r="G4716" s="158">
        <v>2.7540100000000001</v>
      </c>
      <c r="H4716" s="159">
        <v>-1</v>
      </c>
      <c r="I4716" s="159">
        <v>0</v>
      </c>
      <c r="J4716" s="158">
        <v>74.553449999999998</v>
      </c>
      <c r="K4716" s="157" t="s">
        <v>408</v>
      </c>
    </row>
    <row r="4717" spans="1:11" s="58" customFormat="1" ht="14.85" customHeight="1" x14ac:dyDescent="0.15">
      <c r="A4717" s="154">
        <v>188206</v>
      </c>
      <c r="B4717" s="155">
        <v>88206</v>
      </c>
      <c r="C4717" s="154">
        <v>80</v>
      </c>
      <c r="D4717" s="156" t="s">
        <v>389</v>
      </c>
      <c r="E4717" s="157" t="s">
        <v>412</v>
      </c>
      <c r="F4717" s="157" t="s">
        <v>407</v>
      </c>
      <c r="G4717" s="158">
        <v>-36.86956</v>
      </c>
      <c r="H4717" s="159">
        <v>-1</v>
      </c>
      <c r="I4717" s="159">
        <v>5</v>
      </c>
      <c r="J4717" s="158">
        <v>21.03218</v>
      </c>
      <c r="K4717" s="157" t="s">
        <v>411</v>
      </c>
    </row>
    <row r="4718" spans="1:11" s="58" customFormat="1" ht="14.85" customHeight="1" x14ac:dyDescent="0.15">
      <c r="A4718" s="154">
        <v>188206</v>
      </c>
      <c r="B4718" s="155">
        <v>88206</v>
      </c>
      <c r="C4718" s="154">
        <v>80</v>
      </c>
      <c r="D4718" s="156" t="s">
        <v>389</v>
      </c>
      <c r="E4718" s="157" t="s">
        <v>412</v>
      </c>
      <c r="F4718" s="157" t="s">
        <v>407</v>
      </c>
      <c r="G4718" s="158">
        <v>-5.6073599999999999</v>
      </c>
      <c r="H4718" s="159">
        <v>-1</v>
      </c>
      <c r="I4718" s="159">
        <v>1</v>
      </c>
      <c r="J4718" s="158">
        <v>2.0552800000000002</v>
      </c>
      <c r="K4718" s="157" t="s">
        <v>408</v>
      </c>
    </row>
    <row r="4719" spans="1:11" s="58" customFormat="1" ht="14.85" customHeight="1" x14ac:dyDescent="0.15">
      <c r="A4719" s="154">
        <v>188206</v>
      </c>
      <c r="B4719" s="155">
        <v>88206</v>
      </c>
      <c r="C4719" s="154">
        <v>80</v>
      </c>
      <c r="D4719" s="156" t="s">
        <v>389</v>
      </c>
      <c r="E4719" s="157" t="s">
        <v>412</v>
      </c>
      <c r="F4719" s="157" t="s">
        <v>413</v>
      </c>
      <c r="G4719" s="158">
        <v>-32.83475</v>
      </c>
      <c r="H4719" s="159">
        <v>0</v>
      </c>
      <c r="I4719" s="159">
        <v>2</v>
      </c>
      <c r="J4719" s="158">
        <v>983.88023999999996</v>
      </c>
      <c r="K4719" s="157" t="s">
        <v>408</v>
      </c>
    </row>
    <row r="4720" spans="1:11" s="58" customFormat="1" ht="14.85" customHeight="1" x14ac:dyDescent="0.15">
      <c r="A4720" s="154">
        <v>188206</v>
      </c>
      <c r="B4720" s="155">
        <v>88206</v>
      </c>
      <c r="C4720" s="154">
        <v>80</v>
      </c>
      <c r="D4720" s="156" t="s">
        <v>389</v>
      </c>
      <c r="E4720" s="157" t="s">
        <v>412</v>
      </c>
      <c r="F4720" s="157" t="s">
        <v>414</v>
      </c>
      <c r="G4720" s="158">
        <v>194.95759000000001</v>
      </c>
      <c r="H4720" s="159">
        <v>-2</v>
      </c>
      <c r="I4720" s="159">
        <v>4</v>
      </c>
      <c r="J4720" s="158">
        <v>342.99155999999999</v>
      </c>
      <c r="K4720" s="157" t="s">
        <v>411</v>
      </c>
    </row>
    <row r="4721" spans="1:11" s="58" customFormat="1" ht="14.85" customHeight="1" x14ac:dyDescent="0.15">
      <c r="A4721" s="154">
        <v>188206</v>
      </c>
      <c r="B4721" s="155">
        <v>88206</v>
      </c>
      <c r="C4721" s="154">
        <v>80</v>
      </c>
      <c r="D4721" s="156" t="s">
        <v>389</v>
      </c>
      <c r="E4721" s="157" t="s">
        <v>412</v>
      </c>
      <c r="F4721" s="157" t="s">
        <v>414</v>
      </c>
      <c r="G4721" s="158">
        <v>15.423410000000001</v>
      </c>
      <c r="H4721" s="159">
        <v>-2</v>
      </c>
      <c r="I4721" s="159">
        <v>0</v>
      </c>
      <c r="J4721" s="158">
        <v>67.480540000000005</v>
      </c>
      <c r="K4721" s="157" t="s">
        <v>408</v>
      </c>
    </row>
    <row r="4722" spans="1:11" s="58" customFormat="1" ht="14.85" customHeight="1" x14ac:dyDescent="0.15">
      <c r="A4722" s="154">
        <v>188206</v>
      </c>
      <c r="B4722" s="155">
        <v>88206</v>
      </c>
      <c r="C4722" s="154">
        <v>80</v>
      </c>
      <c r="D4722" s="156" t="s">
        <v>389</v>
      </c>
      <c r="E4722" s="157" t="s">
        <v>412</v>
      </c>
      <c r="F4722" s="157" t="s">
        <v>415</v>
      </c>
      <c r="G4722" s="158">
        <v>50.16</v>
      </c>
      <c r="H4722" s="159">
        <v>0</v>
      </c>
      <c r="I4722" s="159">
        <v>0</v>
      </c>
      <c r="J4722" s="158">
        <v>50.36</v>
      </c>
      <c r="K4722" s="157" t="s">
        <v>411</v>
      </c>
    </row>
    <row r="4723" spans="1:11" s="58" customFormat="1" ht="14.85" customHeight="1" x14ac:dyDescent="0.15">
      <c r="A4723" s="154">
        <v>188206</v>
      </c>
      <c r="B4723" s="155">
        <v>88206</v>
      </c>
      <c r="C4723" s="154">
        <v>80</v>
      </c>
      <c r="D4723" s="156" t="s">
        <v>389</v>
      </c>
      <c r="E4723" s="157" t="s">
        <v>412</v>
      </c>
      <c r="F4723" s="157" t="s">
        <v>415</v>
      </c>
      <c r="G4723" s="158">
        <v>26.42</v>
      </c>
      <c r="H4723" s="159">
        <v>0</v>
      </c>
      <c r="I4723" s="159">
        <v>0</v>
      </c>
      <c r="J4723" s="158">
        <v>26.42</v>
      </c>
      <c r="K4723" s="157" t="s">
        <v>408</v>
      </c>
    </row>
    <row r="4724" spans="1:11" s="58" customFormat="1" ht="14.85" customHeight="1" x14ac:dyDescent="0.15">
      <c r="A4724" s="154">
        <v>188206</v>
      </c>
      <c r="B4724" s="155">
        <v>88206</v>
      </c>
      <c r="C4724" s="154">
        <v>80</v>
      </c>
      <c r="D4724" s="156" t="s">
        <v>389</v>
      </c>
      <c r="E4724" s="157" t="s">
        <v>412</v>
      </c>
      <c r="F4724" s="157" t="s">
        <v>416</v>
      </c>
      <c r="G4724" s="158">
        <v>17.323920000000001</v>
      </c>
      <c r="H4724" s="159">
        <v>-1</v>
      </c>
      <c r="I4724" s="159">
        <v>1</v>
      </c>
      <c r="J4724" s="158">
        <v>79.195970000000003</v>
      </c>
      <c r="K4724" s="157" t="s">
        <v>411</v>
      </c>
    </row>
    <row r="4725" spans="1:11" s="58" customFormat="1" ht="14.85" customHeight="1" x14ac:dyDescent="0.15">
      <c r="A4725" s="154">
        <v>188206</v>
      </c>
      <c r="B4725" s="155">
        <v>88206</v>
      </c>
      <c r="C4725" s="154">
        <v>80</v>
      </c>
      <c r="D4725" s="156" t="s">
        <v>389</v>
      </c>
      <c r="E4725" s="157" t="s">
        <v>412</v>
      </c>
      <c r="F4725" s="157" t="s">
        <v>416</v>
      </c>
      <c r="G4725" s="158">
        <v>4.3849999999999998</v>
      </c>
      <c r="H4725" s="159">
        <v>0</v>
      </c>
      <c r="I4725" s="159">
        <v>0</v>
      </c>
      <c r="J4725" s="158">
        <v>4.3849999999999998</v>
      </c>
      <c r="K4725" s="157" t="s">
        <v>408</v>
      </c>
    </row>
    <row r="4726" spans="1:11" s="58" customFormat="1" ht="14.85" customHeight="1" x14ac:dyDescent="0.15">
      <c r="A4726" s="154">
        <v>188206</v>
      </c>
      <c r="B4726" s="155">
        <v>88206</v>
      </c>
      <c r="C4726" s="154">
        <v>80</v>
      </c>
      <c r="D4726" s="156" t="s">
        <v>389</v>
      </c>
      <c r="E4726" s="157" t="s">
        <v>417</v>
      </c>
      <c r="F4726" s="157" t="s">
        <v>418</v>
      </c>
      <c r="G4726" s="158">
        <v>42.471780000000003</v>
      </c>
      <c r="H4726" s="159">
        <v>-1</v>
      </c>
      <c r="I4726" s="159">
        <v>0</v>
      </c>
      <c r="J4726" s="158">
        <v>57.795999999999999</v>
      </c>
      <c r="K4726" s="157" t="s">
        <v>411</v>
      </c>
    </row>
    <row r="4727" spans="1:11" s="58" customFormat="1" ht="14.85" customHeight="1" x14ac:dyDescent="0.15">
      <c r="A4727" s="154">
        <v>188206</v>
      </c>
      <c r="B4727" s="155">
        <v>88206</v>
      </c>
      <c r="C4727" s="154">
        <v>80</v>
      </c>
      <c r="D4727" s="156" t="s">
        <v>389</v>
      </c>
      <c r="E4727" s="157" t="s">
        <v>417</v>
      </c>
      <c r="F4727" s="157" t="s">
        <v>418</v>
      </c>
      <c r="G4727" s="158">
        <v>46.373950000000001</v>
      </c>
      <c r="H4727" s="159">
        <v>1</v>
      </c>
      <c r="I4727" s="159">
        <v>1</v>
      </c>
      <c r="J4727" s="158">
        <v>107.37394999999999</v>
      </c>
      <c r="K4727" s="157" t="s">
        <v>408</v>
      </c>
    </row>
    <row r="4728" spans="1:11" s="58" customFormat="1" ht="14.85" customHeight="1" x14ac:dyDescent="0.15">
      <c r="A4728" s="154">
        <v>188206</v>
      </c>
      <c r="B4728" s="155">
        <v>88206</v>
      </c>
      <c r="C4728" s="154">
        <v>80</v>
      </c>
      <c r="D4728" s="156" t="s">
        <v>389</v>
      </c>
      <c r="E4728" s="157" t="s">
        <v>417</v>
      </c>
      <c r="F4728" s="157" t="s">
        <v>407</v>
      </c>
      <c r="G4728" s="158">
        <v>4.5810599999999999</v>
      </c>
      <c r="H4728" s="159">
        <v>0</v>
      </c>
      <c r="I4728" s="159">
        <v>2</v>
      </c>
      <c r="J4728" s="158">
        <v>8.9001800000000006</v>
      </c>
      <c r="K4728" s="157" t="s">
        <v>411</v>
      </c>
    </row>
    <row r="4729" spans="1:11" s="58" customFormat="1" ht="14.85" customHeight="1" x14ac:dyDescent="0.15">
      <c r="A4729" s="154">
        <v>188206</v>
      </c>
      <c r="B4729" s="155">
        <v>88206</v>
      </c>
      <c r="C4729" s="154">
        <v>80</v>
      </c>
      <c r="D4729" s="156" t="s">
        <v>389</v>
      </c>
      <c r="E4729" s="157" t="s">
        <v>417</v>
      </c>
      <c r="F4729" s="157" t="s">
        <v>407</v>
      </c>
      <c r="G4729" s="158">
        <v>0.21079999999999999</v>
      </c>
      <c r="H4729" s="159">
        <v>0</v>
      </c>
      <c r="I4729" s="159">
        <v>0</v>
      </c>
      <c r="J4729" s="158">
        <v>25.918800000000001</v>
      </c>
      <c r="K4729" s="157" t="s">
        <v>408</v>
      </c>
    </row>
    <row r="4730" spans="1:11" s="58" customFormat="1" ht="14.85" customHeight="1" x14ac:dyDescent="0.15">
      <c r="A4730" s="154">
        <v>188206</v>
      </c>
      <c r="B4730" s="155">
        <v>88206</v>
      </c>
      <c r="C4730" s="154">
        <v>80</v>
      </c>
      <c r="D4730" s="156" t="s">
        <v>389</v>
      </c>
      <c r="E4730" s="157" t="s">
        <v>419</v>
      </c>
      <c r="F4730" s="157" t="s">
        <v>414</v>
      </c>
      <c r="G4730" s="158">
        <v>59.762500000000003</v>
      </c>
      <c r="H4730" s="159">
        <v>-3</v>
      </c>
      <c r="I4730" s="159">
        <v>0</v>
      </c>
      <c r="J4730" s="158">
        <v>280.91383999999999</v>
      </c>
      <c r="K4730" s="157" t="s">
        <v>411</v>
      </c>
    </row>
    <row r="4731" spans="1:11" s="58" customFormat="1" ht="14.85" customHeight="1" x14ac:dyDescent="0.15">
      <c r="A4731" s="154">
        <v>188206</v>
      </c>
      <c r="B4731" s="155">
        <v>88206</v>
      </c>
      <c r="C4731" s="154">
        <v>80</v>
      </c>
      <c r="D4731" s="156" t="s">
        <v>389</v>
      </c>
      <c r="E4731" s="157" t="s">
        <v>419</v>
      </c>
      <c r="F4731" s="157" t="s">
        <v>414</v>
      </c>
      <c r="G4731" s="158">
        <v>-33.8307</v>
      </c>
      <c r="H4731" s="159">
        <v>-4</v>
      </c>
      <c r="I4731" s="159">
        <v>0</v>
      </c>
      <c r="J4731" s="158">
        <v>126.12541</v>
      </c>
      <c r="K4731" s="157" t="s">
        <v>408</v>
      </c>
    </row>
    <row r="4732" spans="1:11" s="58" customFormat="1" ht="14.85" customHeight="1" x14ac:dyDescent="0.15">
      <c r="A4732" s="154">
        <v>188216</v>
      </c>
      <c r="B4732" s="155">
        <v>88216</v>
      </c>
      <c r="C4732" s="154">
        <v>80</v>
      </c>
      <c r="D4732" s="156" t="s">
        <v>389</v>
      </c>
      <c r="E4732" s="157" t="s">
        <v>412</v>
      </c>
      <c r="F4732" s="157" t="s">
        <v>407</v>
      </c>
      <c r="G4732" s="158">
        <v>0</v>
      </c>
      <c r="H4732" s="159">
        <v>-2</v>
      </c>
      <c r="I4732" s="159">
        <v>0</v>
      </c>
      <c r="J4732" s="158">
        <v>0</v>
      </c>
      <c r="K4732" s="157" t="s">
        <v>411</v>
      </c>
    </row>
    <row r="4733" spans="1:11" s="58" customFormat="1" ht="14.85" customHeight="1" x14ac:dyDescent="0.15">
      <c r="A4733" s="154">
        <v>188216</v>
      </c>
      <c r="B4733" s="155">
        <v>88216</v>
      </c>
      <c r="C4733" s="154">
        <v>80</v>
      </c>
      <c r="D4733" s="156" t="s">
        <v>389</v>
      </c>
      <c r="E4733" s="157" t="s">
        <v>412</v>
      </c>
      <c r="F4733" s="157" t="s">
        <v>407</v>
      </c>
      <c r="G4733" s="158">
        <v>-1.3729999999999999E-2</v>
      </c>
      <c r="H4733" s="159">
        <v>-2</v>
      </c>
      <c r="I4733" s="159">
        <v>0</v>
      </c>
      <c r="J4733" s="158">
        <v>0</v>
      </c>
      <c r="K4733" s="157" t="s">
        <v>408</v>
      </c>
    </row>
    <row r="4734" spans="1:11" s="58" customFormat="1" ht="14.85" customHeight="1" x14ac:dyDescent="0.15">
      <c r="A4734" s="154">
        <v>188216</v>
      </c>
      <c r="B4734" s="155">
        <v>88216</v>
      </c>
      <c r="C4734" s="154">
        <v>80</v>
      </c>
      <c r="D4734" s="156" t="s">
        <v>389</v>
      </c>
      <c r="E4734" s="157" t="s">
        <v>412</v>
      </c>
      <c r="F4734" s="157" t="s">
        <v>413</v>
      </c>
      <c r="G4734" s="158">
        <v>-0.14938000000000001</v>
      </c>
      <c r="H4734" s="159">
        <v>-1</v>
      </c>
      <c r="I4734" s="159">
        <v>0</v>
      </c>
      <c r="J4734" s="158">
        <v>0.24012</v>
      </c>
      <c r="K4734" s="157" t="s">
        <v>408</v>
      </c>
    </row>
    <row r="4735" spans="1:11" s="58" customFormat="1" ht="14.85" customHeight="1" x14ac:dyDescent="0.15">
      <c r="A4735" s="154">
        <v>188216</v>
      </c>
      <c r="B4735" s="155">
        <v>88216</v>
      </c>
      <c r="C4735" s="154">
        <v>80</v>
      </c>
      <c r="D4735" s="156" t="s">
        <v>389</v>
      </c>
      <c r="E4735" s="157" t="s">
        <v>412</v>
      </c>
      <c r="F4735" s="157" t="s">
        <v>414</v>
      </c>
      <c r="G4735" s="158">
        <v>23.445550000000001</v>
      </c>
      <c r="H4735" s="159">
        <v>0</v>
      </c>
      <c r="I4735" s="159">
        <v>3</v>
      </c>
      <c r="J4735" s="158">
        <v>27.691199999999998</v>
      </c>
      <c r="K4735" s="157" t="s">
        <v>411</v>
      </c>
    </row>
    <row r="4736" spans="1:11" s="58" customFormat="1" ht="14.85" customHeight="1" x14ac:dyDescent="0.15">
      <c r="A4736" s="154">
        <v>188216</v>
      </c>
      <c r="B4736" s="155">
        <v>88216</v>
      </c>
      <c r="C4736" s="154">
        <v>80</v>
      </c>
      <c r="D4736" s="156" t="s">
        <v>389</v>
      </c>
      <c r="E4736" s="157" t="s">
        <v>412</v>
      </c>
      <c r="F4736" s="157" t="s">
        <v>414</v>
      </c>
      <c r="G4736" s="158">
        <v>-0.49912000000000001</v>
      </c>
      <c r="H4736" s="159">
        <v>-1</v>
      </c>
      <c r="I4736" s="159">
        <v>0</v>
      </c>
      <c r="J4736" s="158">
        <v>0.81001999999999996</v>
      </c>
      <c r="K4736" s="157" t="s">
        <v>408</v>
      </c>
    </row>
    <row r="4737" spans="1:11" s="58" customFormat="1" ht="14.85" customHeight="1" x14ac:dyDescent="0.15">
      <c r="A4737" s="154">
        <v>188216</v>
      </c>
      <c r="B4737" s="155">
        <v>88216</v>
      </c>
      <c r="C4737" s="154">
        <v>80</v>
      </c>
      <c r="D4737" s="156" t="s">
        <v>389</v>
      </c>
      <c r="E4737" s="157" t="s">
        <v>412</v>
      </c>
      <c r="F4737" s="157" t="s">
        <v>415</v>
      </c>
      <c r="G4737" s="158">
        <v>0.16</v>
      </c>
      <c r="H4737" s="159">
        <v>0</v>
      </c>
      <c r="I4737" s="159">
        <v>0</v>
      </c>
      <c r="J4737" s="158">
        <v>0.16</v>
      </c>
      <c r="K4737" s="157" t="s">
        <v>411</v>
      </c>
    </row>
    <row r="4738" spans="1:11" s="58" customFormat="1" ht="14.85" customHeight="1" x14ac:dyDescent="0.15">
      <c r="A4738" s="154">
        <v>188216</v>
      </c>
      <c r="B4738" s="155">
        <v>88216</v>
      </c>
      <c r="C4738" s="154">
        <v>80</v>
      </c>
      <c r="D4738" s="156" t="s">
        <v>389</v>
      </c>
      <c r="E4738" s="157" t="s">
        <v>412</v>
      </c>
      <c r="F4738" s="157" t="s">
        <v>415</v>
      </c>
      <c r="G4738" s="158">
        <v>1.84</v>
      </c>
      <c r="H4738" s="159">
        <v>0</v>
      </c>
      <c r="I4738" s="159">
        <v>0</v>
      </c>
      <c r="J4738" s="158">
        <v>1.88</v>
      </c>
      <c r="K4738" s="157" t="s">
        <v>408</v>
      </c>
    </row>
    <row r="4739" spans="1:11" s="58" customFormat="1" ht="14.85" customHeight="1" x14ac:dyDescent="0.15">
      <c r="A4739" s="154">
        <v>188216</v>
      </c>
      <c r="B4739" s="155">
        <v>88216</v>
      </c>
      <c r="C4739" s="154">
        <v>80</v>
      </c>
      <c r="D4739" s="156" t="s">
        <v>389</v>
      </c>
      <c r="E4739" s="157" t="s">
        <v>412</v>
      </c>
      <c r="F4739" s="157" t="s">
        <v>416</v>
      </c>
      <c r="G4739" s="158">
        <v>7.2895200000000004</v>
      </c>
      <c r="H4739" s="159">
        <v>0</v>
      </c>
      <c r="I4739" s="159">
        <v>0</v>
      </c>
      <c r="J4739" s="158">
        <v>7.2895200000000004</v>
      </c>
      <c r="K4739" s="157" t="s">
        <v>411</v>
      </c>
    </row>
    <row r="4740" spans="1:11" s="58" customFormat="1" ht="14.85" customHeight="1" x14ac:dyDescent="0.15">
      <c r="A4740" s="154">
        <v>188216</v>
      </c>
      <c r="B4740" s="155">
        <v>88216</v>
      </c>
      <c r="C4740" s="154">
        <v>80</v>
      </c>
      <c r="D4740" s="156" t="s">
        <v>389</v>
      </c>
      <c r="E4740" s="157" t="s">
        <v>412</v>
      </c>
      <c r="F4740" s="157" t="s">
        <v>416</v>
      </c>
      <c r="G4740" s="158">
        <v>1.37</v>
      </c>
      <c r="H4740" s="159">
        <v>0</v>
      </c>
      <c r="I4740" s="159">
        <v>0</v>
      </c>
      <c r="J4740" s="158">
        <v>1.37</v>
      </c>
      <c r="K4740" s="157" t="s">
        <v>408</v>
      </c>
    </row>
    <row r="4741" spans="1:11" s="58" customFormat="1" ht="14.85" customHeight="1" x14ac:dyDescent="0.15">
      <c r="A4741" s="154">
        <v>188216</v>
      </c>
      <c r="B4741" s="155">
        <v>88216</v>
      </c>
      <c r="C4741" s="154">
        <v>80</v>
      </c>
      <c r="D4741" s="156" t="s">
        <v>389</v>
      </c>
      <c r="E4741" s="157" t="s">
        <v>417</v>
      </c>
      <c r="F4741" s="157" t="s">
        <v>418</v>
      </c>
      <c r="G4741" s="158">
        <v>1.2</v>
      </c>
      <c r="H4741" s="159">
        <v>0</v>
      </c>
      <c r="I4741" s="159">
        <v>0</v>
      </c>
      <c r="J4741" s="158">
        <v>1.2</v>
      </c>
      <c r="K4741" s="157" t="s">
        <v>411</v>
      </c>
    </row>
    <row r="4742" spans="1:11" s="58" customFormat="1" ht="14.85" customHeight="1" x14ac:dyDescent="0.15">
      <c r="A4742" s="154">
        <v>188216</v>
      </c>
      <c r="B4742" s="155">
        <v>88216</v>
      </c>
      <c r="C4742" s="154">
        <v>80</v>
      </c>
      <c r="D4742" s="156" t="s">
        <v>389</v>
      </c>
      <c r="E4742" s="157" t="s">
        <v>417</v>
      </c>
      <c r="F4742" s="157" t="s">
        <v>418</v>
      </c>
      <c r="G4742" s="158">
        <v>9.3165999999999993</v>
      </c>
      <c r="H4742" s="159">
        <v>1</v>
      </c>
      <c r="I4742" s="159">
        <v>1</v>
      </c>
      <c r="J4742" s="158">
        <v>9.3165999999999993</v>
      </c>
      <c r="K4742" s="157" t="s">
        <v>408</v>
      </c>
    </row>
    <row r="4743" spans="1:11" s="58" customFormat="1" ht="14.85" customHeight="1" x14ac:dyDescent="0.15">
      <c r="A4743" s="154">
        <v>188216</v>
      </c>
      <c r="B4743" s="155">
        <v>88216</v>
      </c>
      <c r="C4743" s="154">
        <v>80</v>
      </c>
      <c r="D4743" s="156" t="s">
        <v>389</v>
      </c>
      <c r="E4743" s="157" t="s">
        <v>417</v>
      </c>
      <c r="F4743" s="157" t="s">
        <v>407</v>
      </c>
      <c r="G4743" s="158">
        <v>0.79581000000000002</v>
      </c>
      <c r="H4743" s="159">
        <v>0</v>
      </c>
      <c r="I4743" s="159">
        <v>0</v>
      </c>
      <c r="J4743" s="158">
        <v>2.1143100000000001</v>
      </c>
      <c r="K4743" s="157" t="s">
        <v>411</v>
      </c>
    </row>
    <row r="4744" spans="1:11" s="58" customFormat="1" ht="14.85" customHeight="1" x14ac:dyDescent="0.15">
      <c r="A4744" s="154">
        <v>188216</v>
      </c>
      <c r="B4744" s="155">
        <v>88216</v>
      </c>
      <c r="C4744" s="154">
        <v>80</v>
      </c>
      <c r="D4744" s="156" t="s">
        <v>389</v>
      </c>
      <c r="E4744" s="157" t="s">
        <v>417</v>
      </c>
      <c r="F4744" s="157" t="s">
        <v>407</v>
      </c>
      <c r="G4744" s="158">
        <v>-0.76146000000000003</v>
      </c>
      <c r="H4744" s="159">
        <v>0</v>
      </c>
      <c r="I4744" s="159">
        <v>0</v>
      </c>
      <c r="J4744" s="158">
        <v>3.4778500000000001</v>
      </c>
      <c r="K4744" s="157" t="s">
        <v>408</v>
      </c>
    </row>
    <row r="4745" spans="1:11" s="58" customFormat="1" ht="14.85" customHeight="1" x14ac:dyDescent="0.15">
      <c r="A4745" s="154">
        <v>188216</v>
      </c>
      <c r="B4745" s="155">
        <v>88216</v>
      </c>
      <c r="C4745" s="154">
        <v>80</v>
      </c>
      <c r="D4745" s="156" t="s">
        <v>389</v>
      </c>
      <c r="E4745" s="157" t="s">
        <v>419</v>
      </c>
      <c r="F4745" s="157" t="s">
        <v>414</v>
      </c>
      <c r="G4745" s="158">
        <v>-5.5522999999999998</v>
      </c>
      <c r="H4745" s="159">
        <v>-3</v>
      </c>
      <c r="I4745" s="159">
        <v>0</v>
      </c>
      <c r="J4745" s="158">
        <v>38.333570000000002</v>
      </c>
      <c r="K4745" s="157" t="s">
        <v>411</v>
      </c>
    </row>
    <row r="4746" spans="1:11" s="58" customFormat="1" ht="14.85" customHeight="1" x14ac:dyDescent="0.15">
      <c r="A4746" s="154">
        <v>188216</v>
      </c>
      <c r="B4746" s="155">
        <v>88216</v>
      </c>
      <c r="C4746" s="154">
        <v>80</v>
      </c>
      <c r="D4746" s="156" t="s">
        <v>389</v>
      </c>
      <c r="E4746" s="157" t="s">
        <v>419</v>
      </c>
      <c r="F4746" s="157" t="s">
        <v>414</v>
      </c>
      <c r="G4746" s="158">
        <v>-8.5029599999999999</v>
      </c>
      <c r="H4746" s="159">
        <v>0</v>
      </c>
      <c r="I4746" s="159">
        <v>0</v>
      </c>
      <c r="J4746" s="158">
        <v>49.742719999999998</v>
      </c>
      <c r="K4746" s="157" t="s">
        <v>408</v>
      </c>
    </row>
    <row r="4747" spans="1:11" s="58" customFormat="1" ht="14.85" customHeight="1" x14ac:dyDescent="0.15">
      <c r="A4747" s="154">
        <v>188316</v>
      </c>
      <c r="B4747" s="155">
        <v>88316</v>
      </c>
      <c r="C4747" s="154">
        <v>80</v>
      </c>
      <c r="D4747" s="156" t="s">
        <v>389</v>
      </c>
      <c r="E4747" s="157" t="s">
        <v>412</v>
      </c>
      <c r="F4747" s="157" t="s">
        <v>407</v>
      </c>
      <c r="G4747" s="158">
        <v>-7.3728100000000003</v>
      </c>
      <c r="H4747" s="159">
        <v>-1</v>
      </c>
      <c r="I4747" s="159">
        <v>0</v>
      </c>
      <c r="J4747" s="158">
        <v>8.6957900000000006</v>
      </c>
      <c r="K4747" s="157" t="s">
        <v>411</v>
      </c>
    </row>
    <row r="4748" spans="1:11" s="58" customFormat="1" ht="14.85" customHeight="1" x14ac:dyDescent="0.15">
      <c r="A4748" s="154">
        <v>188316</v>
      </c>
      <c r="B4748" s="155">
        <v>88316</v>
      </c>
      <c r="C4748" s="154">
        <v>80</v>
      </c>
      <c r="D4748" s="156" t="s">
        <v>389</v>
      </c>
      <c r="E4748" s="157" t="s">
        <v>412</v>
      </c>
      <c r="F4748" s="157" t="s">
        <v>407</v>
      </c>
      <c r="G4748" s="158">
        <v>-18.91337</v>
      </c>
      <c r="H4748" s="159">
        <v>-13</v>
      </c>
      <c r="I4748" s="159">
        <v>1</v>
      </c>
      <c r="J4748" s="158">
        <v>4.9863099999999996</v>
      </c>
      <c r="K4748" s="157" t="s">
        <v>408</v>
      </c>
    </row>
    <row r="4749" spans="1:11" s="58" customFormat="1" ht="14.85" customHeight="1" x14ac:dyDescent="0.15">
      <c r="A4749" s="154">
        <v>188316</v>
      </c>
      <c r="B4749" s="155">
        <v>88316</v>
      </c>
      <c r="C4749" s="154">
        <v>80</v>
      </c>
      <c r="D4749" s="156" t="s">
        <v>389</v>
      </c>
      <c r="E4749" s="157" t="s">
        <v>412</v>
      </c>
      <c r="F4749" s="157" t="s">
        <v>413</v>
      </c>
      <c r="G4749" s="158">
        <v>4.1606899999999998</v>
      </c>
      <c r="H4749" s="159">
        <v>-2</v>
      </c>
      <c r="I4749" s="159">
        <v>2</v>
      </c>
      <c r="J4749" s="158">
        <v>77.836910000000003</v>
      </c>
      <c r="K4749" s="157" t="s">
        <v>408</v>
      </c>
    </row>
    <row r="4750" spans="1:11" s="58" customFormat="1" ht="14.85" customHeight="1" x14ac:dyDescent="0.15">
      <c r="A4750" s="154">
        <v>188316</v>
      </c>
      <c r="B4750" s="155">
        <v>88316</v>
      </c>
      <c r="C4750" s="154">
        <v>80</v>
      </c>
      <c r="D4750" s="156" t="s">
        <v>389</v>
      </c>
      <c r="E4750" s="157" t="s">
        <v>412</v>
      </c>
      <c r="F4750" s="157" t="s">
        <v>414</v>
      </c>
      <c r="G4750" s="158">
        <v>-9.2725000000000009</v>
      </c>
      <c r="H4750" s="159">
        <v>-10</v>
      </c>
      <c r="I4750" s="159">
        <v>0</v>
      </c>
      <c r="J4750" s="158">
        <v>52.282380000000003</v>
      </c>
      <c r="K4750" s="157" t="s">
        <v>411</v>
      </c>
    </row>
    <row r="4751" spans="1:11" s="58" customFormat="1" ht="14.85" customHeight="1" x14ac:dyDescent="0.15">
      <c r="A4751" s="154">
        <v>188316</v>
      </c>
      <c r="B4751" s="155">
        <v>88316</v>
      </c>
      <c r="C4751" s="154">
        <v>80</v>
      </c>
      <c r="D4751" s="156" t="s">
        <v>389</v>
      </c>
      <c r="E4751" s="157" t="s">
        <v>412</v>
      </c>
      <c r="F4751" s="157" t="s">
        <v>414</v>
      </c>
      <c r="G4751" s="158">
        <v>-17.776579999999999</v>
      </c>
      <c r="H4751" s="159">
        <v>-9</v>
      </c>
      <c r="I4751" s="159">
        <v>1</v>
      </c>
      <c r="J4751" s="158">
        <v>174.81818000000001</v>
      </c>
      <c r="K4751" s="157" t="s">
        <v>408</v>
      </c>
    </row>
    <row r="4752" spans="1:11" s="58" customFormat="1" ht="14.85" customHeight="1" x14ac:dyDescent="0.15">
      <c r="A4752" s="154">
        <v>188316</v>
      </c>
      <c r="B4752" s="155">
        <v>88316</v>
      </c>
      <c r="C4752" s="154">
        <v>80</v>
      </c>
      <c r="D4752" s="156" t="s">
        <v>389</v>
      </c>
      <c r="E4752" s="157" t="s">
        <v>412</v>
      </c>
      <c r="F4752" s="157" t="s">
        <v>415</v>
      </c>
      <c r="G4752" s="158">
        <v>3</v>
      </c>
      <c r="H4752" s="159">
        <v>0</v>
      </c>
      <c r="I4752" s="159">
        <v>0</v>
      </c>
      <c r="J4752" s="158">
        <v>3.22</v>
      </c>
      <c r="K4752" s="157" t="s">
        <v>411</v>
      </c>
    </row>
    <row r="4753" spans="1:11" s="58" customFormat="1" ht="14.85" customHeight="1" x14ac:dyDescent="0.15">
      <c r="A4753" s="154">
        <v>188316</v>
      </c>
      <c r="B4753" s="155">
        <v>88316</v>
      </c>
      <c r="C4753" s="154">
        <v>80</v>
      </c>
      <c r="D4753" s="156" t="s">
        <v>389</v>
      </c>
      <c r="E4753" s="157" t="s">
        <v>412</v>
      </c>
      <c r="F4753" s="157" t="s">
        <v>415</v>
      </c>
      <c r="G4753" s="158">
        <v>8.82</v>
      </c>
      <c r="H4753" s="159">
        <v>0</v>
      </c>
      <c r="I4753" s="159">
        <v>0</v>
      </c>
      <c r="J4753" s="158">
        <v>8.82</v>
      </c>
      <c r="K4753" s="157" t="s">
        <v>408</v>
      </c>
    </row>
    <row r="4754" spans="1:11" s="58" customFormat="1" ht="14.85" customHeight="1" x14ac:dyDescent="0.15">
      <c r="A4754" s="154">
        <v>188316</v>
      </c>
      <c r="B4754" s="155">
        <v>88316</v>
      </c>
      <c r="C4754" s="154">
        <v>80</v>
      </c>
      <c r="D4754" s="156" t="s">
        <v>389</v>
      </c>
      <c r="E4754" s="157" t="s">
        <v>412</v>
      </c>
      <c r="F4754" s="157" t="s">
        <v>416</v>
      </c>
      <c r="G4754" s="158">
        <v>30.383659999999999</v>
      </c>
      <c r="H4754" s="159">
        <v>1</v>
      </c>
      <c r="I4754" s="159">
        <v>1</v>
      </c>
      <c r="J4754" s="158">
        <v>30.383659999999999</v>
      </c>
      <c r="K4754" s="157" t="s">
        <v>411</v>
      </c>
    </row>
    <row r="4755" spans="1:11" s="58" customFormat="1" ht="14.85" customHeight="1" x14ac:dyDescent="0.15">
      <c r="A4755" s="154">
        <v>188316</v>
      </c>
      <c r="B4755" s="155">
        <v>88316</v>
      </c>
      <c r="C4755" s="154">
        <v>80</v>
      </c>
      <c r="D4755" s="156" t="s">
        <v>389</v>
      </c>
      <c r="E4755" s="157" t="s">
        <v>412</v>
      </c>
      <c r="F4755" s="157" t="s">
        <v>416</v>
      </c>
      <c r="G4755" s="158">
        <v>4.5402399999999998</v>
      </c>
      <c r="H4755" s="159">
        <v>-4</v>
      </c>
      <c r="I4755" s="159">
        <v>0</v>
      </c>
      <c r="J4755" s="158">
        <v>16.13223</v>
      </c>
      <c r="K4755" s="157" t="s">
        <v>408</v>
      </c>
    </row>
    <row r="4756" spans="1:11" s="58" customFormat="1" ht="14.85" customHeight="1" x14ac:dyDescent="0.15">
      <c r="A4756" s="154">
        <v>188316</v>
      </c>
      <c r="B4756" s="155">
        <v>88316</v>
      </c>
      <c r="C4756" s="154">
        <v>80</v>
      </c>
      <c r="D4756" s="156" t="s">
        <v>389</v>
      </c>
      <c r="E4756" s="157" t="s">
        <v>417</v>
      </c>
      <c r="F4756" s="157" t="s">
        <v>418</v>
      </c>
      <c r="G4756" s="158">
        <v>-10.71331</v>
      </c>
      <c r="H4756" s="159">
        <v>-1</v>
      </c>
      <c r="I4756" s="159">
        <v>0</v>
      </c>
      <c r="J4756" s="158">
        <v>2.81</v>
      </c>
      <c r="K4756" s="157" t="s">
        <v>411</v>
      </c>
    </row>
    <row r="4757" spans="1:11" s="58" customFormat="1" ht="14.85" customHeight="1" x14ac:dyDescent="0.15">
      <c r="A4757" s="154">
        <v>188316</v>
      </c>
      <c r="B4757" s="155">
        <v>88316</v>
      </c>
      <c r="C4757" s="154">
        <v>80</v>
      </c>
      <c r="D4757" s="156" t="s">
        <v>389</v>
      </c>
      <c r="E4757" s="157" t="s">
        <v>417</v>
      </c>
      <c r="F4757" s="157" t="s">
        <v>418</v>
      </c>
      <c r="G4757" s="158">
        <v>-6.30931</v>
      </c>
      <c r="H4757" s="159">
        <v>0</v>
      </c>
      <c r="I4757" s="159">
        <v>1</v>
      </c>
      <c r="J4757" s="158">
        <v>6.3090299999999999</v>
      </c>
      <c r="K4757" s="157" t="s">
        <v>408</v>
      </c>
    </row>
    <row r="4758" spans="1:11" s="58" customFormat="1" ht="14.85" customHeight="1" x14ac:dyDescent="0.15">
      <c r="A4758" s="154">
        <v>188316</v>
      </c>
      <c r="B4758" s="155">
        <v>88316</v>
      </c>
      <c r="C4758" s="154">
        <v>80</v>
      </c>
      <c r="D4758" s="156" t="s">
        <v>389</v>
      </c>
      <c r="E4758" s="157" t="s">
        <v>417</v>
      </c>
      <c r="F4758" s="157" t="s">
        <v>407</v>
      </c>
      <c r="G4758" s="158">
        <v>-11.230869999999999</v>
      </c>
      <c r="H4758" s="159">
        <v>-2</v>
      </c>
      <c r="I4758" s="159">
        <v>0</v>
      </c>
      <c r="J4758" s="158">
        <v>1.5074700000000001</v>
      </c>
      <c r="K4758" s="157" t="s">
        <v>411</v>
      </c>
    </row>
    <row r="4759" spans="1:11" s="58" customFormat="1" ht="14.85" customHeight="1" x14ac:dyDescent="0.15">
      <c r="A4759" s="154">
        <v>188316</v>
      </c>
      <c r="B4759" s="155">
        <v>88316</v>
      </c>
      <c r="C4759" s="154">
        <v>80</v>
      </c>
      <c r="D4759" s="156" t="s">
        <v>389</v>
      </c>
      <c r="E4759" s="157" t="s">
        <v>417</v>
      </c>
      <c r="F4759" s="157" t="s">
        <v>407</v>
      </c>
      <c r="G4759" s="158">
        <v>-4.13096</v>
      </c>
      <c r="H4759" s="159">
        <v>1</v>
      </c>
      <c r="I4759" s="159">
        <v>1</v>
      </c>
      <c r="J4759" s="158">
        <v>9.6169100000000007</v>
      </c>
      <c r="K4759" s="157" t="s">
        <v>408</v>
      </c>
    </row>
    <row r="4760" spans="1:11" s="58" customFormat="1" ht="14.85" customHeight="1" x14ac:dyDescent="0.15">
      <c r="A4760" s="154">
        <v>188316</v>
      </c>
      <c r="B4760" s="155">
        <v>88316</v>
      </c>
      <c r="C4760" s="154">
        <v>80</v>
      </c>
      <c r="D4760" s="156" t="s">
        <v>389</v>
      </c>
      <c r="E4760" s="157" t="s">
        <v>419</v>
      </c>
      <c r="F4760" s="157" t="s">
        <v>414</v>
      </c>
      <c r="G4760" s="158">
        <v>-11.011979999999999</v>
      </c>
      <c r="H4760" s="159">
        <v>-2</v>
      </c>
      <c r="I4760" s="159">
        <v>2</v>
      </c>
      <c r="J4760" s="158">
        <v>213.5472</v>
      </c>
      <c r="K4760" s="157" t="s">
        <v>411</v>
      </c>
    </row>
    <row r="4761" spans="1:11" s="58" customFormat="1" ht="14.85" customHeight="1" x14ac:dyDescent="0.15">
      <c r="A4761" s="154">
        <v>188316</v>
      </c>
      <c r="B4761" s="155">
        <v>88316</v>
      </c>
      <c r="C4761" s="154">
        <v>80</v>
      </c>
      <c r="D4761" s="156" t="s">
        <v>389</v>
      </c>
      <c r="E4761" s="157" t="s">
        <v>419</v>
      </c>
      <c r="F4761" s="157" t="s">
        <v>414</v>
      </c>
      <c r="G4761" s="158">
        <v>-28.052759999999999</v>
      </c>
      <c r="H4761" s="159">
        <v>-6</v>
      </c>
      <c r="I4761" s="159">
        <v>0</v>
      </c>
      <c r="J4761" s="158">
        <v>143.61518000000001</v>
      </c>
      <c r="K4761" s="157" t="s">
        <v>408</v>
      </c>
    </row>
    <row r="4762" spans="1:11" s="58" customFormat="1" ht="14.85" customHeight="1" x14ac:dyDescent="0.15">
      <c r="A4762" s="154">
        <v>188336</v>
      </c>
      <c r="B4762" s="155">
        <v>88336</v>
      </c>
      <c r="C4762" s="154">
        <v>80</v>
      </c>
      <c r="D4762" s="156" t="s">
        <v>389</v>
      </c>
      <c r="E4762" s="157" t="s">
        <v>412</v>
      </c>
      <c r="F4762" s="157" t="s">
        <v>407</v>
      </c>
      <c r="G4762" s="158">
        <v>-7.1819999999999995E-2</v>
      </c>
      <c r="H4762" s="159">
        <v>0</v>
      </c>
      <c r="I4762" s="159">
        <v>1</v>
      </c>
      <c r="J4762" s="158">
        <v>1.3121400000000001</v>
      </c>
      <c r="K4762" s="157" t="s">
        <v>411</v>
      </c>
    </row>
    <row r="4763" spans="1:11" s="58" customFormat="1" ht="14.85" customHeight="1" x14ac:dyDescent="0.15">
      <c r="A4763" s="154">
        <v>188336</v>
      </c>
      <c r="B4763" s="155">
        <v>88336</v>
      </c>
      <c r="C4763" s="154">
        <v>80</v>
      </c>
      <c r="D4763" s="156" t="s">
        <v>389</v>
      </c>
      <c r="E4763" s="157" t="s">
        <v>412</v>
      </c>
      <c r="F4763" s="157" t="s">
        <v>407</v>
      </c>
      <c r="G4763" s="158">
        <v>-1.5439099999999999</v>
      </c>
      <c r="H4763" s="159">
        <v>-3</v>
      </c>
      <c r="I4763" s="159">
        <v>0</v>
      </c>
      <c r="J4763" s="158">
        <v>4.8480299999999996</v>
      </c>
      <c r="K4763" s="157" t="s">
        <v>408</v>
      </c>
    </row>
    <row r="4764" spans="1:11" s="58" customFormat="1" ht="14.85" customHeight="1" x14ac:dyDescent="0.15">
      <c r="A4764" s="154">
        <v>188336</v>
      </c>
      <c r="B4764" s="155">
        <v>88336</v>
      </c>
      <c r="C4764" s="154">
        <v>80</v>
      </c>
      <c r="D4764" s="156" t="s">
        <v>389</v>
      </c>
      <c r="E4764" s="157" t="s">
        <v>412</v>
      </c>
      <c r="F4764" s="157" t="s">
        <v>413</v>
      </c>
      <c r="G4764" s="158">
        <v>20.817219999999999</v>
      </c>
      <c r="H4764" s="159">
        <v>5</v>
      </c>
      <c r="I4764" s="159">
        <v>7</v>
      </c>
      <c r="J4764" s="158">
        <v>171.35408000000001</v>
      </c>
      <c r="K4764" s="157" t="s">
        <v>408</v>
      </c>
    </row>
    <row r="4765" spans="1:11" s="58" customFormat="1" ht="14.85" customHeight="1" x14ac:dyDescent="0.15">
      <c r="A4765" s="154">
        <v>188336</v>
      </c>
      <c r="B4765" s="155">
        <v>88336</v>
      </c>
      <c r="C4765" s="154">
        <v>80</v>
      </c>
      <c r="D4765" s="156" t="s">
        <v>389</v>
      </c>
      <c r="E4765" s="157" t="s">
        <v>412</v>
      </c>
      <c r="F4765" s="157" t="s">
        <v>414</v>
      </c>
      <c r="G4765" s="158">
        <v>-17.027380000000001</v>
      </c>
      <c r="H4765" s="159">
        <v>-1</v>
      </c>
      <c r="I4765" s="159">
        <v>2</v>
      </c>
      <c r="J4765" s="158">
        <v>33.722009999999997</v>
      </c>
      <c r="K4765" s="157" t="s">
        <v>411</v>
      </c>
    </row>
    <row r="4766" spans="1:11" s="58" customFormat="1" ht="14.85" customHeight="1" x14ac:dyDescent="0.15">
      <c r="A4766" s="154">
        <v>188336</v>
      </c>
      <c r="B4766" s="155">
        <v>88336</v>
      </c>
      <c r="C4766" s="154">
        <v>80</v>
      </c>
      <c r="D4766" s="156" t="s">
        <v>389</v>
      </c>
      <c r="E4766" s="157" t="s">
        <v>412</v>
      </c>
      <c r="F4766" s="157" t="s">
        <v>414</v>
      </c>
      <c r="G4766" s="158">
        <v>6.3331200000000001</v>
      </c>
      <c r="H4766" s="159">
        <v>-5</v>
      </c>
      <c r="I4766" s="159">
        <v>1</v>
      </c>
      <c r="J4766" s="158">
        <v>44.58417</v>
      </c>
      <c r="K4766" s="157" t="s">
        <v>408</v>
      </c>
    </row>
    <row r="4767" spans="1:11" s="58" customFormat="1" ht="14.85" customHeight="1" x14ac:dyDescent="0.15">
      <c r="A4767" s="154">
        <v>188336</v>
      </c>
      <c r="B4767" s="155">
        <v>88336</v>
      </c>
      <c r="C4767" s="154">
        <v>80</v>
      </c>
      <c r="D4767" s="156" t="s">
        <v>389</v>
      </c>
      <c r="E4767" s="157" t="s">
        <v>412</v>
      </c>
      <c r="F4767" s="157" t="s">
        <v>415</v>
      </c>
      <c r="G4767" s="158">
        <v>0.16</v>
      </c>
      <c r="H4767" s="159">
        <v>0</v>
      </c>
      <c r="I4767" s="159">
        <v>0</v>
      </c>
      <c r="J4767" s="158">
        <v>0.16</v>
      </c>
      <c r="K4767" s="157" t="s">
        <v>411</v>
      </c>
    </row>
    <row r="4768" spans="1:11" s="58" customFormat="1" ht="14.85" customHeight="1" x14ac:dyDescent="0.15">
      <c r="A4768" s="154">
        <v>188336</v>
      </c>
      <c r="B4768" s="155">
        <v>88336</v>
      </c>
      <c r="C4768" s="154">
        <v>80</v>
      </c>
      <c r="D4768" s="156" t="s">
        <v>389</v>
      </c>
      <c r="E4768" s="157" t="s">
        <v>412</v>
      </c>
      <c r="F4768" s="157" t="s">
        <v>415</v>
      </c>
      <c r="G4768" s="158">
        <v>43.9</v>
      </c>
      <c r="H4768" s="159">
        <v>0</v>
      </c>
      <c r="I4768" s="159">
        <v>0</v>
      </c>
      <c r="J4768" s="158">
        <v>43.94</v>
      </c>
      <c r="K4768" s="157" t="s">
        <v>408</v>
      </c>
    </row>
    <row r="4769" spans="1:11" s="58" customFormat="1" ht="14.85" customHeight="1" x14ac:dyDescent="0.15">
      <c r="A4769" s="154">
        <v>188336</v>
      </c>
      <c r="B4769" s="155">
        <v>88336</v>
      </c>
      <c r="C4769" s="154">
        <v>80</v>
      </c>
      <c r="D4769" s="156" t="s">
        <v>389</v>
      </c>
      <c r="E4769" s="157" t="s">
        <v>412</v>
      </c>
      <c r="F4769" s="157" t="s">
        <v>416</v>
      </c>
      <c r="G4769" s="158">
        <v>-0.40416999999999997</v>
      </c>
      <c r="H4769" s="159">
        <v>-1</v>
      </c>
      <c r="I4769" s="159">
        <v>1</v>
      </c>
      <c r="J4769" s="158">
        <v>5.3165199999999997</v>
      </c>
      <c r="K4769" s="157" t="s">
        <v>411</v>
      </c>
    </row>
    <row r="4770" spans="1:11" s="58" customFormat="1" ht="14.85" customHeight="1" x14ac:dyDescent="0.15">
      <c r="A4770" s="154">
        <v>188336</v>
      </c>
      <c r="B4770" s="155">
        <v>88336</v>
      </c>
      <c r="C4770" s="154">
        <v>80</v>
      </c>
      <c r="D4770" s="156" t="s">
        <v>389</v>
      </c>
      <c r="E4770" s="157" t="s">
        <v>412</v>
      </c>
      <c r="F4770" s="157" t="s">
        <v>416</v>
      </c>
      <c r="G4770" s="158">
        <v>6.1207099999999999</v>
      </c>
      <c r="H4770" s="159">
        <v>-2</v>
      </c>
      <c r="I4770" s="159">
        <v>1</v>
      </c>
      <c r="J4770" s="158">
        <v>35.369019999999999</v>
      </c>
      <c r="K4770" s="157" t="s">
        <v>408</v>
      </c>
    </row>
    <row r="4771" spans="1:11" s="58" customFormat="1" ht="14.85" customHeight="1" x14ac:dyDescent="0.15">
      <c r="A4771" s="154">
        <v>188336</v>
      </c>
      <c r="B4771" s="155">
        <v>88336</v>
      </c>
      <c r="C4771" s="154">
        <v>80</v>
      </c>
      <c r="D4771" s="156" t="s">
        <v>389</v>
      </c>
      <c r="E4771" s="157" t="s">
        <v>417</v>
      </c>
      <c r="F4771" s="157" t="s">
        <v>418</v>
      </c>
      <c r="G4771" s="158">
        <v>13.77032</v>
      </c>
      <c r="H4771" s="159">
        <v>1</v>
      </c>
      <c r="I4771" s="159">
        <v>1</v>
      </c>
      <c r="J4771" s="158">
        <v>13.77032</v>
      </c>
      <c r="K4771" s="157" t="s">
        <v>411</v>
      </c>
    </row>
    <row r="4772" spans="1:11" s="58" customFormat="1" ht="14.85" customHeight="1" x14ac:dyDescent="0.15">
      <c r="A4772" s="154">
        <v>188336</v>
      </c>
      <c r="B4772" s="155">
        <v>88336</v>
      </c>
      <c r="C4772" s="154">
        <v>80</v>
      </c>
      <c r="D4772" s="156" t="s">
        <v>389</v>
      </c>
      <c r="E4772" s="157" t="s">
        <v>417</v>
      </c>
      <c r="F4772" s="157" t="s">
        <v>418</v>
      </c>
      <c r="G4772" s="158">
        <v>9.3322000000000003</v>
      </c>
      <c r="H4772" s="159">
        <v>0</v>
      </c>
      <c r="I4772" s="159">
        <v>0</v>
      </c>
      <c r="J4772" s="158">
        <v>13.3322</v>
      </c>
      <c r="K4772" s="157" t="s">
        <v>408</v>
      </c>
    </row>
    <row r="4773" spans="1:11" s="58" customFormat="1" ht="14.85" customHeight="1" x14ac:dyDescent="0.15">
      <c r="A4773" s="154">
        <v>188336</v>
      </c>
      <c r="B4773" s="155">
        <v>88336</v>
      </c>
      <c r="C4773" s="154">
        <v>80</v>
      </c>
      <c r="D4773" s="156" t="s">
        <v>389</v>
      </c>
      <c r="E4773" s="157" t="s">
        <v>417</v>
      </c>
      <c r="F4773" s="157" t="s">
        <v>407</v>
      </c>
      <c r="G4773" s="158">
        <v>5.4000000000000003E-3</v>
      </c>
      <c r="H4773" s="159">
        <v>0</v>
      </c>
      <c r="I4773" s="159">
        <v>0</v>
      </c>
      <c r="J4773" s="158">
        <v>5.4000000000000003E-3</v>
      </c>
      <c r="K4773" s="157" t="s">
        <v>411</v>
      </c>
    </row>
    <row r="4774" spans="1:11" s="58" customFormat="1" ht="14.85" customHeight="1" x14ac:dyDescent="0.15">
      <c r="A4774" s="154">
        <v>188336</v>
      </c>
      <c r="B4774" s="155">
        <v>88336</v>
      </c>
      <c r="C4774" s="154">
        <v>80</v>
      </c>
      <c r="D4774" s="156" t="s">
        <v>389</v>
      </c>
      <c r="E4774" s="157" t="s">
        <v>417</v>
      </c>
      <c r="F4774" s="157" t="s">
        <v>407</v>
      </c>
      <c r="G4774" s="158">
        <v>-3.0457999999999998</v>
      </c>
      <c r="H4774" s="159">
        <v>2</v>
      </c>
      <c r="I4774" s="159">
        <v>2</v>
      </c>
      <c r="J4774" s="158">
        <v>40.894199999999998</v>
      </c>
      <c r="K4774" s="157" t="s">
        <v>408</v>
      </c>
    </row>
    <row r="4775" spans="1:11" s="58" customFormat="1" ht="14.85" customHeight="1" x14ac:dyDescent="0.15">
      <c r="A4775" s="154">
        <v>188336</v>
      </c>
      <c r="B4775" s="155">
        <v>88336</v>
      </c>
      <c r="C4775" s="154">
        <v>80</v>
      </c>
      <c r="D4775" s="156" t="s">
        <v>389</v>
      </c>
      <c r="E4775" s="157" t="s">
        <v>419</v>
      </c>
      <c r="F4775" s="157" t="s">
        <v>414</v>
      </c>
      <c r="G4775" s="158">
        <v>1.87402</v>
      </c>
      <c r="H4775" s="159">
        <v>-1</v>
      </c>
      <c r="I4775" s="159">
        <v>0</v>
      </c>
      <c r="J4775" s="158">
        <v>86.774600000000007</v>
      </c>
      <c r="K4775" s="157" t="s">
        <v>411</v>
      </c>
    </row>
    <row r="4776" spans="1:11" s="58" customFormat="1" ht="14.85" customHeight="1" x14ac:dyDescent="0.15">
      <c r="A4776" s="154">
        <v>188336</v>
      </c>
      <c r="B4776" s="155">
        <v>88336</v>
      </c>
      <c r="C4776" s="154">
        <v>80</v>
      </c>
      <c r="D4776" s="156" t="s">
        <v>389</v>
      </c>
      <c r="E4776" s="157" t="s">
        <v>419</v>
      </c>
      <c r="F4776" s="157" t="s">
        <v>414</v>
      </c>
      <c r="G4776" s="158">
        <v>-25.73743</v>
      </c>
      <c r="H4776" s="159">
        <v>-2</v>
      </c>
      <c r="I4776" s="159">
        <v>1</v>
      </c>
      <c r="J4776" s="158">
        <v>159.1003</v>
      </c>
      <c r="K4776" s="157" t="s">
        <v>408</v>
      </c>
    </row>
    <row r="4777" spans="1:11" s="58" customFormat="1" ht="14.85" customHeight="1" x14ac:dyDescent="0.15">
      <c r="A4777" s="154">
        <v>188386</v>
      </c>
      <c r="B4777" s="155">
        <v>88386</v>
      </c>
      <c r="C4777" s="154">
        <v>80</v>
      </c>
      <c r="D4777" s="156" t="s">
        <v>389</v>
      </c>
      <c r="E4777" s="157" t="s">
        <v>412</v>
      </c>
      <c r="F4777" s="157" t="s">
        <v>407</v>
      </c>
      <c r="G4777" s="158">
        <v>-9.7249999999999996</v>
      </c>
      <c r="H4777" s="159">
        <v>0</v>
      </c>
      <c r="I4777" s="159">
        <v>0</v>
      </c>
      <c r="J4777" s="158">
        <v>4.1749999999999998</v>
      </c>
      <c r="K4777" s="157" t="s">
        <v>411</v>
      </c>
    </row>
    <row r="4778" spans="1:11" s="58" customFormat="1" ht="14.85" customHeight="1" x14ac:dyDescent="0.15">
      <c r="A4778" s="154">
        <v>188386</v>
      </c>
      <c r="B4778" s="155">
        <v>88386</v>
      </c>
      <c r="C4778" s="154">
        <v>80</v>
      </c>
      <c r="D4778" s="156" t="s">
        <v>389</v>
      </c>
      <c r="E4778" s="157" t="s">
        <v>412</v>
      </c>
      <c r="F4778" s="157" t="s">
        <v>407</v>
      </c>
      <c r="G4778" s="158">
        <v>-2.4146399999999999</v>
      </c>
      <c r="H4778" s="159">
        <v>-2</v>
      </c>
      <c r="I4778" s="159">
        <v>1</v>
      </c>
      <c r="J4778" s="158">
        <v>17.35962</v>
      </c>
      <c r="K4778" s="157" t="s">
        <v>408</v>
      </c>
    </row>
    <row r="4779" spans="1:11" s="58" customFormat="1" ht="14.85" customHeight="1" x14ac:dyDescent="0.15">
      <c r="A4779" s="154">
        <v>188386</v>
      </c>
      <c r="B4779" s="155">
        <v>88386</v>
      </c>
      <c r="C4779" s="154">
        <v>80</v>
      </c>
      <c r="D4779" s="156" t="s">
        <v>389</v>
      </c>
      <c r="E4779" s="157" t="s">
        <v>412</v>
      </c>
      <c r="F4779" s="157" t="s">
        <v>413</v>
      </c>
      <c r="G4779" s="158">
        <v>124.76029</v>
      </c>
      <c r="H4779" s="159">
        <v>1</v>
      </c>
      <c r="I4779" s="159">
        <v>1</v>
      </c>
      <c r="J4779" s="158">
        <v>339.7636</v>
      </c>
      <c r="K4779" s="157" t="s">
        <v>408</v>
      </c>
    </row>
    <row r="4780" spans="1:11" s="58" customFormat="1" ht="14.85" customHeight="1" x14ac:dyDescent="0.15">
      <c r="A4780" s="154">
        <v>188386</v>
      </c>
      <c r="B4780" s="155">
        <v>88386</v>
      </c>
      <c r="C4780" s="154">
        <v>80</v>
      </c>
      <c r="D4780" s="156" t="s">
        <v>389</v>
      </c>
      <c r="E4780" s="157" t="s">
        <v>412</v>
      </c>
      <c r="F4780" s="157" t="s">
        <v>414</v>
      </c>
      <c r="G4780" s="158">
        <v>9.6720699999999997</v>
      </c>
      <c r="H4780" s="159">
        <v>0</v>
      </c>
      <c r="I4780" s="159">
        <v>1</v>
      </c>
      <c r="J4780" s="158">
        <v>26.693079999999998</v>
      </c>
      <c r="K4780" s="157" t="s">
        <v>411</v>
      </c>
    </row>
    <row r="4781" spans="1:11" s="58" customFormat="1" ht="14.85" customHeight="1" x14ac:dyDescent="0.15">
      <c r="A4781" s="154">
        <v>188386</v>
      </c>
      <c r="B4781" s="155">
        <v>88386</v>
      </c>
      <c r="C4781" s="154">
        <v>80</v>
      </c>
      <c r="D4781" s="156" t="s">
        <v>389</v>
      </c>
      <c r="E4781" s="157" t="s">
        <v>412</v>
      </c>
      <c r="F4781" s="157" t="s">
        <v>414</v>
      </c>
      <c r="G4781" s="158">
        <v>3.83805</v>
      </c>
      <c r="H4781" s="159">
        <v>-1</v>
      </c>
      <c r="I4781" s="159">
        <v>3</v>
      </c>
      <c r="J4781" s="158">
        <v>45.228740000000002</v>
      </c>
      <c r="K4781" s="157" t="s">
        <v>408</v>
      </c>
    </row>
    <row r="4782" spans="1:11" s="58" customFormat="1" ht="14.85" customHeight="1" x14ac:dyDescent="0.15">
      <c r="A4782" s="154">
        <v>188386</v>
      </c>
      <c r="B4782" s="155">
        <v>88386</v>
      </c>
      <c r="C4782" s="154">
        <v>80</v>
      </c>
      <c r="D4782" s="156" t="s">
        <v>389</v>
      </c>
      <c r="E4782" s="157" t="s">
        <v>412</v>
      </c>
      <c r="F4782" s="157" t="s">
        <v>415</v>
      </c>
      <c r="G4782" s="158">
        <v>-0.04</v>
      </c>
      <c r="H4782" s="159">
        <v>0</v>
      </c>
      <c r="I4782" s="159">
        <v>0</v>
      </c>
      <c r="J4782" s="158">
        <v>0.1</v>
      </c>
      <c r="K4782" s="157" t="s">
        <v>411</v>
      </c>
    </row>
    <row r="4783" spans="1:11" s="58" customFormat="1" ht="14.85" customHeight="1" x14ac:dyDescent="0.15">
      <c r="A4783" s="154">
        <v>188386</v>
      </c>
      <c r="B4783" s="155">
        <v>88386</v>
      </c>
      <c r="C4783" s="154">
        <v>80</v>
      </c>
      <c r="D4783" s="156" t="s">
        <v>389</v>
      </c>
      <c r="E4783" s="157" t="s">
        <v>412</v>
      </c>
      <c r="F4783" s="157" t="s">
        <v>415</v>
      </c>
      <c r="G4783" s="158">
        <v>2</v>
      </c>
      <c r="H4783" s="159">
        <v>0</v>
      </c>
      <c r="I4783" s="159">
        <v>0</v>
      </c>
      <c r="J4783" s="158">
        <v>2</v>
      </c>
      <c r="K4783" s="157" t="s">
        <v>408</v>
      </c>
    </row>
    <row r="4784" spans="1:11" s="58" customFormat="1" ht="14.85" customHeight="1" x14ac:dyDescent="0.15">
      <c r="A4784" s="154">
        <v>188386</v>
      </c>
      <c r="B4784" s="155">
        <v>88386</v>
      </c>
      <c r="C4784" s="154">
        <v>80</v>
      </c>
      <c r="D4784" s="156" t="s">
        <v>389</v>
      </c>
      <c r="E4784" s="157" t="s">
        <v>412</v>
      </c>
      <c r="F4784" s="157" t="s">
        <v>416</v>
      </c>
      <c r="G4784" s="158">
        <v>5.32</v>
      </c>
      <c r="H4784" s="159">
        <v>0</v>
      </c>
      <c r="I4784" s="159">
        <v>0</v>
      </c>
      <c r="J4784" s="158">
        <v>5.32</v>
      </c>
      <c r="K4784" s="157" t="s">
        <v>411</v>
      </c>
    </row>
    <row r="4785" spans="1:11" s="58" customFormat="1" ht="14.85" customHeight="1" x14ac:dyDescent="0.15">
      <c r="A4785" s="154">
        <v>188386</v>
      </c>
      <c r="B4785" s="155">
        <v>88386</v>
      </c>
      <c r="C4785" s="154">
        <v>80</v>
      </c>
      <c r="D4785" s="156" t="s">
        <v>389</v>
      </c>
      <c r="E4785" s="157" t="s">
        <v>412</v>
      </c>
      <c r="F4785" s="157" t="s">
        <v>416</v>
      </c>
      <c r="G4785" s="158">
        <v>35.542209999999997</v>
      </c>
      <c r="H4785" s="159">
        <v>-1</v>
      </c>
      <c r="I4785" s="159">
        <v>0</v>
      </c>
      <c r="J4785" s="158">
        <v>48.391599999999997</v>
      </c>
      <c r="K4785" s="157" t="s">
        <v>408</v>
      </c>
    </row>
    <row r="4786" spans="1:11" s="58" customFormat="1" ht="14.85" customHeight="1" x14ac:dyDescent="0.15">
      <c r="A4786" s="154">
        <v>188386</v>
      </c>
      <c r="B4786" s="155">
        <v>88386</v>
      </c>
      <c r="C4786" s="154">
        <v>80</v>
      </c>
      <c r="D4786" s="156" t="s">
        <v>389</v>
      </c>
      <c r="E4786" s="157" t="s">
        <v>417</v>
      </c>
      <c r="F4786" s="157" t="s">
        <v>418</v>
      </c>
      <c r="G4786" s="158">
        <v>3.1789999999999998</v>
      </c>
      <c r="H4786" s="159">
        <v>0</v>
      </c>
      <c r="I4786" s="159">
        <v>0</v>
      </c>
      <c r="J4786" s="158">
        <v>3.1789999999999998</v>
      </c>
      <c r="K4786" s="157" t="s">
        <v>411</v>
      </c>
    </row>
    <row r="4787" spans="1:11" s="58" customFormat="1" ht="14.85" customHeight="1" x14ac:dyDescent="0.15">
      <c r="A4787" s="154">
        <v>188386</v>
      </c>
      <c r="B4787" s="155">
        <v>88386</v>
      </c>
      <c r="C4787" s="154">
        <v>80</v>
      </c>
      <c r="D4787" s="156" t="s">
        <v>389</v>
      </c>
      <c r="E4787" s="157" t="s">
        <v>417</v>
      </c>
      <c r="F4787" s="157" t="s">
        <v>418</v>
      </c>
      <c r="G4787" s="158">
        <v>2.8874399999999998</v>
      </c>
      <c r="H4787" s="159">
        <v>0</v>
      </c>
      <c r="I4787" s="159">
        <v>0</v>
      </c>
      <c r="J4787" s="158">
        <v>2.8874399999999998</v>
      </c>
      <c r="K4787" s="157" t="s">
        <v>408</v>
      </c>
    </row>
    <row r="4788" spans="1:11" s="58" customFormat="1" ht="14.85" customHeight="1" x14ac:dyDescent="0.15">
      <c r="A4788" s="154">
        <v>188386</v>
      </c>
      <c r="B4788" s="155">
        <v>88386</v>
      </c>
      <c r="C4788" s="154">
        <v>80</v>
      </c>
      <c r="D4788" s="156" t="s">
        <v>389</v>
      </c>
      <c r="E4788" s="157" t="s">
        <v>417</v>
      </c>
      <c r="F4788" s="157" t="s">
        <v>407</v>
      </c>
      <c r="G4788" s="158">
        <v>0.4375</v>
      </c>
      <c r="H4788" s="159">
        <v>0</v>
      </c>
      <c r="I4788" s="159">
        <v>0</v>
      </c>
      <c r="J4788" s="158">
        <v>0.4375</v>
      </c>
      <c r="K4788" s="157" t="s">
        <v>411</v>
      </c>
    </row>
    <row r="4789" spans="1:11" s="58" customFormat="1" ht="14.85" customHeight="1" x14ac:dyDescent="0.15">
      <c r="A4789" s="154">
        <v>188386</v>
      </c>
      <c r="B4789" s="155">
        <v>88386</v>
      </c>
      <c r="C4789" s="154">
        <v>80</v>
      </c>
      <c r="D4789" s="156" t="s">
        <v>389</v>
      </c>
      <c r="E4789" s="157" t="s">
        <v>417</v>
      </c>
      <c r="F4789" s="157" t="s">
        <v>407</v>
      </c>
      <c r="G4789" s="158">
        <v>5.2420000000000001E-2</v>
      </c>
      <c r="H4789" s="159">
        <v>0</v>
      </c>
      <c r="I4789" s="159">
        <v>0</v>
      </c>
      <c r="J4789" s="158">
        <v>1.0676399999999999</v>
      </c>
      <c r="K4789" s="157" t="s">
        <v>408</v>
      </c>
    </row>
    <row r="4790" spans="1:11" s="58" customFormat="1" ht="14.85" customHeight="1" x14ac:dyDescent="0.15">
      <c r="A4790" s="154">
        <v>188386</v>
      </c>
      <c r="B4790" s="155">
        <v>88386</v>
      </c>
      <c r="C4790" s="154">
        <v>80</v>
      </c>
      <c r="D4790" s="156" t="s">
        <v>389</v>
      </c>
      <c r="E4790" s="157" t="s">
        <v>419</v>
      </c>
      <c r="F4790" s="157" t="s">
        <v>414</v>
      </c>
      <c r="G4790" s="158">
        <v>-3.5615000000000001</v>
      </c>
      <c r="H4790" s="159">
        <v>0</v>
      </c>
      <c r="I4790" s="159">
        <v>0</v>
      </c>
      <c r="J4790" s="158">
        <v>24.775939999999999</v>
      </c>
      <c r="K4790" s="157" t="s">
        <v>411</v>
      </c>
    </row>
    <row r="4791" spans="1:11" s="58" customFormat="1" ht="14.85" customHeight="1" x14ac:dyDescent="0.15">
      <c r="A4791" s="154">
        <v>188386</v>
      </c>
      <c r="B4791" s="155">
        <v>88386</v>
      </c>
      <c r="C4791" s="154">
        <v>80</v>
      </c>
      <c r="D4791" s="156" t="s">
        <v>389</v>
      </c>
      <c r="E4791" s="157" t="s">
        <v>419</v>
      </c>
      <c r="F4791" s="157" t="s">
        <v>414</v>
      </c>
      <c r="G4791" s="158">
        <v>-2.1394500000000001</v>
      </c>
      <c r="H4791" s="159">
        <v>0</v>
      </c>
      <c r="I4791" s="159">
        <v>0</v>
      </c>
      <c r="J4791" s="158">
        <v>79.003720000000001</v>
      </c>
      <c r="K4791" s="157" t="s">
        <v>408</v>
      </c>
    </row>
    <row r="4792" spans="1:11" s="58" customFormat="1" ht="14.85" customHeight="1" x14ac:dyDescent="0.15">
      <c r="A4792" s="154">
        <v>188396</v>
      </c>
      <c r="B4792" s="155">
        <v>88396</v>
      </c>
      <c r="C4792" s="154">
        <v>80</v>
      </c>
      <c r="D4792" s="156" t="s">
        <v>389</v>
      </c>
      <c r="E4792" s="157" t="s">
        <v>412</v>
      </c>
      <c r="F4792" s="157" t="s">
        <v>407</v>
      </c>
      <c r="G4792" s="158">
        <v>11.1587</v>
      </c>
      <c r="H4792" s="159">
        <v>0</v>
      </c>
      <c r="I4792" s="159">
        <v>0</v>
      </c>
      <c r="J4792" s="158">
        <v>11.1587</v>
      </c>
      <c r="K4792" s="157" t="s">
        <v>411</v>
      </c>
    </row>
    <row r="4793" spans="1:11" s="58" customFormat="1" ht="14.85" customHeight="1" x14ac:dyDescent="0.15">
      <c r="A4793" s="154">
        <v>188396</v>
      </c>
      <c r="B4793" s="155">
        <v>88396</v>
      </c>
      <c r="C4793" s="154">
        <v>80</v>
      </c>
      <c r="D4793" s="156" t="s">
        <v>389</v>
      </c>
      <c r="E4793" s="157" t="s">
        <v>412</v>
      </c>
      <c r="F4793" s="157" t="s">
        <v>407</v>
      </c>
      <c r="G4793" s="158">
        <v>-0.02</v>
      </c>
      <c r="H4793" s="159">
        <v>0</v>
      </c>
      <c r="I4793" s="159">
        <v>0</v>
      </c>
      <c r="J4793" s="158">
        <v>0</v>
      </c>
      <c r="K4793" s="157" t="s">
        <v>408</v>
      </c>
    </row>
    <row r="4794" spans="1:11" s="58" customFormat="1" ht="14.85" customHeight="1" x14ac:dyDescent="0.15">
      <c r="A4794" s="154">
        <v>188396</v>
      </c>
      <c r="B4794" s="155">
        <v>88396</v>
      </c>
      <c r="C4794" s="154">
        <v>80</v>
      </c>
      <c r="D4794" s="156" t="s">
        <v>389</v>
      </c>
      <c r="E4794" s="157" t="s">
        <v>412</v>
      </c>
      <c r="F4794" s="157" t="s">
        <v>413</v>
      </c>
      <c r="G4794" s="158">
        <v>28.967199999999998</v>
      </c>
      <c r="H4794" s="159">
        <v>2</v>
      </c>
      <c r="I4794" s="159">
        <v>3</v>
      </c>
      <c r="J4794" s="158">
        <v>65.103200000000001</v>
      </c>
      <c r="K4794" s="157" t="s">
        <v>408</v>
      </c>
    </row>
    <row r="4795" spans="1:11" s="58" customFormat="1" ht="14.85" customHeight="1" x14ac:dyDescent="0.15">
      <c r="A4795" s="154">
        <v>188396</v>
      </c>
      <c r="B4795" s="155">
        <v>88396</v>
      </c>
      <c r="C4795" s="154">
        <v>80</v>
      </c>
      <c r="D4795" s="156" t="s">
        <v>389</v>
      </c>
      <c r="E4795" s="157" t="s">
        <v>412</v>
      </c>
      <c r="F4795" s="157" t="s">
        <v>414</v>
      </c>
      <c r="G4795" s="158">
        <v>-7.6192000000000002</v>
      </c>
      <c r="H4795" s="159">
        <v>0</v>
      </c>
      <c r="I4795" s="159">
        <v>5</v>
      </c>
      <c r="J4795" s="158">
        <v>19.991489999999999</v>
      </c>
      <c r="K4795" s="157" t="s">
        <v>411</v>
      </c>
    </row>
    <row r="4796" spans="1:11" s="58" customFormat="1" ht="14.85" customHeight="1" x14ac:dyDescent="0.15">
      <c r="A4796" s="154">
        <v>188396</v>
      </c>
      <c r="B4796" s="155">
        <v>88396</v>
      </c>
      <c r="C4796" s="154">
        <v>80</v>
      </c>
      <c r="D4796" s="156" t="s">
        <v>389</v>
      </c>
      <c r="E4796" s="157" t="s">
        <v>412</v>
      </c>
      <c r="F4796" s="157" t="s">
        <v>414</v>
      </c>
      <c r="G4796" s="158">
        <v>2.2660100000000001</v>
      </c>
      <c r="H4796" s="159">
        <v>0</v>
      </c>
      <c r="I4796" s="159">
        <v>2</v>
      </c>
      <c r="J4796" s="158">
        <v>23.800989999999999</v>
      </c>
      <c r="K4796" s="157" t="s">
        <v>408</v>
      </c>
    </row>
    <row r="4797" spans="1:11" s="58" customFormat="1" ht="14.85" customHeight="1" x14ac:dyDescent="0.15">
      <c r="A4797" s="154">
        <v>188396</v>
      </c>
      <c r="B4797" s="155">
        <v>88396</v>
      </c>
      <c r="C4797" s="154">
        <v>80</v>
      </c>
      <c r="D4797" s="156" t="s">
        <v>389</v>
      </c>
      <c r="E4797" s="157" t="s">
        <v>412</v>
      </c>
      <c r="F4797" s="157" t="s">
        <v>415</v>
      </c>
      <c r="G4797" s="158">
        <v>8.42</v>
      </c>
      <c r="H4797" s="159">
        <v>0</v>
      </c>
      <c r="I4797" s="159">
        <v>0</v>
      </c>
      <c r="J4797" s="158">
        <v>8.42</v>
      </c>
      <c r="K4797" s="157" t="s">
        <v>411</v>
      </c>
    </row>
    <row r="4798" spans="1:11" s="58" customFormat="1" ht="14.85" customHeight="1" x14ac:dyDescent="0.15">
      <c r="A4798" s="154">
        <v>188396</v>
      </c>
      <c r="B4798" s="155">
        <v>88396</v>
      </c>
      <c r="C4798" s="154">
        <v>80</v>
      </c>
      <c r="D4798" s="156" t="s">
        <v>389</v>
      </c>
      <c r="E4798" s="157" t="s">
        <v>412</v>
      </c>
      <c r="F4798" s="157" t="s">
        <v>415</v>
      </c>
      <c r="G4798" s="158">
        <v>1.38</v>
      </c>
      <c r="H4798" s="159">
        <v>0</v>
      </c>
      <c r="I4798" s="159">
        <v>0</v>
      </c>
      <c r="J4798" s="158">
        <v>1.38</v>
      </c>
      <c r="K4798" s="157" t="s">
        <v>408</v>
      </c>
    </row>
    <row r="4799" spans="1:11" s="58" customFormat="1" ht="14.85" customHeight="1" x14ac:dyDescent="0.15">
      <c r="A4799" s="154">
        <v>188396</v>
      </c>
      <c r="B4799" s="155">
        <v>88396</v>
      </c>
      <c r="C4799" s="154">
        <v>80</v>
      </c>
      <c r="D4799" s="156" t="s">
        <v>389</v>
      </c>
      <c r="E4799" s="157" t="s">
        <v>412</v>
      </c>
      <c r="F4799" s="157" t="s">
        <v>416</v>
      </c>
      <c r="G4799" s="158">
        <v>-1.12032</v>
      </c>
      <c r="H4799" s="159">
        <v>-1</v>
      </c>
      <c r="I4799" s="159">
        <v>0</v>
      </c>
      <c r="J4799" s="158">
        <v>1.73699</v>
      </c>
      <c r="K4799" s="157" t="s">
        <v>411</v>
      </c>
    </row>
    <row r="4800" spans="1:11" s="58" customFormat="1" ht="14.85" customHeight="1" x14ac:dyDescent="0.15">
      <c r="A4800" s="154">
        <v>188396</v>
      </c>
      <c r="B4800" s="155">
        <v>88396</v>
      </c>
      <c r="C4800" s="154">
        <v>80</v>
      </c>
      <c r="D4800" s="156" t="s">
        <v>389</v>
      </c>
      <c r="E4800" s="157" t="s">
        <v>412</v>
      </c>
      <c r="F4800" s="157" t="s">
        <v>416</v>
      </c>
      <c r="G4800" s="158">
        <v>7.0723000000000003</v>
      </c>
      <c r="H4800" s="159">
        <v>-1</v>
      </c>
      <c r="I4800" s="159">
        <v>0</v>
      </c>
      <c r="J4800" s="158">
        <v>10.10758</v>
      </c>
      <c r="K4800" s="157" t="s">
        <v>408</v>
      </c>
    </row>
    <row r="4801" spans="1:11" s="58" customFormat="1" ht="14.85" customHeight="1" x14ac:dyDescent="0.15">
      <c r="A4801" s="154">
        <v>188396</v>
      </c>
      <c r="B4801" s="155">
        <v>88396</v>
      </c>
      <c r="C4801" s="154">
        <v>80</v>
      </c>
      <c r="D4801" s="156" t="s">
        <v>389</v>
      </c>
      <c r="E4801" s="157" t="s">
        <v>417</v>
      </c>
      <c r="F4801" s="157" t="s">
        <v>418</v>
      </c>
      <c r="G4801" s="158">
        <v>4.78</v>
      </c>
      <c r="H4801" s="159">
        <v>1</v>
      </c>
      <c r="I4801" s="159">
        <v>1</v>
      </c>
      <c r="J4801" s="158">
        <v>4.78</v>
      </c>
      <c r="K4801" s="157" t="s">
        <v>411</v>
      </c>
    </row>
    <row r="4802" spans="1:11" s="58" customFormat="1" ht="14.85" customHeight="1" x14ac:dyDescent="0.15">
      <c r="A4802" s="154">
        <v>188396</v>
      </c>
      <c r="B4802" s="155">
        <v>88396</v>
      </c>
      <c r="C4802" s="154">
        <v>80</v>
      </c>
      <c r="D4802" s="156" t="s">
        <v>389</v>
      </c>
      <c r="E4802" s="157" t="s">
        <v>417</v>
      </c>
      <c r="F4802" s="157" t="s">
        <v>418</v>
      </c>
      <c r="G4802" s="158">
        <v>1.0247999999999999</v>
      </c>
      <c r="H4802" s="159">
        <v>0</v>
      </c>
      <c r="I4802" s="159">
        <v>0</v>
      </c>
      <c r="J4802" s="158">
        <v>1.0247999999999999</v>
      </c>
      <c r="K4802" s="157" t="s">
        <v>408</v>
      </c>
    </row>
    <row r="4803" spans="1:11" s="58" customFormat="1" ht="14.85" customHeight="1" x14ac:dyDescent="0.15">
      <c r="A4803" s="154">
        <v>188396</v>
      </c>
      <c r="B4803" s="155">
        <v>88396</v>
      </c>
      <c r="C4803" s="154">
        <v>80</v>
      </c>
      <c r="D4803" s="156" t="s">
        <v>389</v>
      </c>
      <c r="E4803" s="157" t="s">
        <v>417</v>
      </c>
      <c r="F4803" s="157" t="s">
        <v>407</v>
      </c>
      <c r="G4803" s="158">
        <v>-7.8653199999999996</v>
      </c>
      <c r="H4803" s="159">
        <v>0</v>
      </c>
      <c r="I4803" s="159">
        <v>0</v>
      </c>
      <c r="J4803" s="158">
        <v>8.8523499999999995</v>
      </c>
      <c r="K4803" s="157" t="s">
        <v>411</v>
      </c>
    </row>
    <row r="4804" spans="1:11" s="58" customFormat="1" ht="14.85" customHeight="1" x14ac:dyDescent="0.15">
      <c r="A4804" s="154">
        <v>188396</v>
      </c>
      <c r="B4804" s="155">
        <v>88396</v>
      </c>
      <c r="C4804" s="154">
        <v>80</v>
      </c>
      <c r="D4804" s="156" t="s">
        <v>389</v>
      </c>
      <c r="E4804" s="157" t="s">
        <v>417</v>
      </c>
      <c r="F4804" s="157" t="s">
        <v>407</v>
      </c>
      <c r="G4804" s="158">
        <v>2.9999999999999997E-4</v>
      </c>
      <c r="H4804" s="159">
        <v>0</v>
      </c>
      <c r="I4804" s="159">
        <v>0</v>
      </c>
      <c r="J4804" s="158">
        <v>2.9999999999999997E-4</v>
      </c>
      <c r="K4804" s="157" t="s">
        <v>408</v>
      </c>
    </row>
    <row r="4805" spans="1:11" s="58" customFormat="1" ht="14.85" customHeight="1" x14ac:dyDescent="0.15">
      <c r="A4805" s="154">
        <v>188396</v>
      </c>
      <c r="B4805" s="155">
        <v>88396</v>
      </c>
      <c r="C4805" s="154">
        <v>80</v>
      </c>
      <c r="D4805" s="156" t="s">
        <v>389</v>
      </c>
      <c r="E4805" s="157" t="s">
        <v>419</v>
      </c>
      <c r="F4805" s="157" t="s">
        <v>414</v>
      </c>
      <c r="G4805" s="158">
        <v>7.4550200000000002</v>
      </c>
      <c r="H4805" s="159">
        <v>1</v>
      </c>
      <c r="I4805" s="159">
        <v>1</v>
      </c>
      <c r="J4805" s="158">
        <v>83.208680000000001</v>
      </c>
      <c r="K4805" s="157" t="s">
        <v>411</v>
      </c>
    </row>
    <row r="4806" spans="1:11" s="58" customFormat="1" ht="14.85" customHeight="1" x14ac:dyDescent="0.15">
      <c r="A4806" s="154">
        <v>188396</v>
      </c>
      <c r="B4806" s="155">
        <v>88396</v>
      </c>
      <c r="C4806" s="154">
        <v>80</v>
      </c>
      <c r="D4806" s="156" t="s">
        <v>389</v>
      </c>
      <c r="E4806" s="157" t="s">
        <v>419</v>
      </c>
      <c r="F4806" s="157" t="s">
        <v>414</v>
      </c>
      <c r="G4806" s="158">
        <v>-11.52628</v>
      </c>
      <c r="H4806" s="159">
        <v>0</v>
      </c>
      <c r="I4806" s="159">
        <v>0</v>
      </c>
      <c r="J4806" s="158">
        <v>65.307239999999993</v>
      </c>
      <c r="K4806" s="157" t="s">
        <v>408</v>
      </c>
    </row>
    <row r="4807" spans="1:11" s="58" customFormat="1" ht="14.85" customHeight="1" x14ac:dyDescent="0.15">
      <c r="A4807" s="154">
        <v>188461</v>
      </c>
      <c r="B4807" s="155">
        <v>88461</v>
      </c>
      <c r="C4807" s="154">
        <v>80</v>
      </c>
      <c r="D4807" s="156" t="s">
        <v>389</v>
      </c>
      <c r="E4807" s="157" t="s">
        <v>412</v>
      </c>
      <c r="F4807" s="157" t="s">
        <v>407</v>
      </c>
      <c r="G4807" s="158">
        <v>-4.0178599999999998</v>
      </c>
      <c r="H4807" s="159">
        <v>-1</v>
      </c>
      <c r="I4807" s="159">
        <v>0</v>
      </c>
      <c r="J4807" s="158">
        <v>1.982</v>
      </c>
      <c r="K4807" s="157" t="s">
        <v>411</v>
      </c>
    </row>
    <row r="4808" spans="1:11" s="58" customFormat="1" ht="14.85" customHeight="1" x14ac:dyDescent="0.15">
      <c r="A4808" s="154">
        <v>188461</v>
      </c>
      <c r="B4808" s="155">
        <v>88461</v>
      </c>
      <c r="C4808" s="154">
        <v>80</v>
      </c>
      <c r="D4808" s="156" t="s">
        <v>389</v>
      </c>
      <c r="E4808" s="157" t="s">
        <v>412</v>
      </c>
      <c r="F4808" s="157" t="s">
        <v>407</v>
      </c>
      <c r="G4808" s="158">
        <v>-1.9193</v>
      </c>
      <c r="H4808" s="159">
        <v>-2</v>
      </c>
      <c r="I4808" s="159">
        <v>1</v>
      </c>
      <c r="J4808" s="158">
        <v>13.540150000000001</v>
      </c>
      <c r="K4808" s="157" t="s">
        <v>408</v>
      </c>
    </row>
    <row r="4809" spans="1:11" s="58" customFormat="1" ht="14.85" customHeight="1" x14ac:dyDescent="0.15">
      <c r="A4809" s="154">
        <v>188461</v>
      </c>
      <c r="B4809" s="155">
        <v>88461</v>
      </c>
      <c r="C4809" s="154">
        <v>80</v>
      </c>
      <c r="D4809" s="156" t="s">
        <v>389</v>
      </c>
      <c r="E4809" s="157" t="s">
        <v>412</v>
      </c>
      <c r="F4809" s="157" t="s">
        <v>413</v>
      </c>
      <c r="G4809" s="158">
        <v>56.894939999999998</v>
      </c>
      <c r="H4809" s="159">
        <v>-1</v>
      </c>
      <c r="I4809" s="159">
        <v>0</v>
      </c>
      <c r="J4809" s="158">
        <v>185.49428</v>
      </c>
      <c r="K4809" s="157" t="s">
        <v>408</v>
      </c>
    </row>
    <row r="4810" spans="1:11" s="58" customFormat="1" ht="14.85" customHeight="1" x14ac:dyDescent="0.15">
      <c r="A4810" s="154">
        <v>188461</v>
      </c>
      <c r="B4810" s="155">
        <v>88461</v>
      </c>
      <c r="C4810" s="154">
        <v>80</v>
      </c>
      <c r="D4810" s="156" t="s">
        <v>389</v>
      </c>
      <c r="E4810" s="157" t="s">
        <v>412</v>
      </c>
      <c r="F4810" s="157" t="s">
        <v>414</v>
      </c>
      <c r="G4810" s="158">
        <v>-62.560420000000001</v>
      </c>
      <c r="H4810" s="159">
        <v>-8</v>
      </c>
      <c r="I4810" s="159">
        <v>5</v>
      </c>
      <c r="J4810" s="158">
        <v>46.593809999999998</v>
      </c>
      <c r="K4810" s="157" t="s">
        <v>411</v>
      </c>
    </row>
    <row r="4811" spans="1:11" s="58" customFormat="1" ht="14.85" customHeight="1" x14ac:dyDescent="0.15">
      <c r="A4811" s="154">
        <v>188461</v>
      </c>
      <c r="B4811" s="155">
        <v>88461</v>
      </c>
      <c r="C4811" s="154">
        <v>80</v>
      </c>
      <c r="D4811" s="156" t="s">
        <v>389</v>
      </c>
      <c r="E4811" s="157" t="s">
        <v>412</v>
      </c>
      <c r="F4811" s="157" t="s">
        <v>414</v>
      </c>
      <c r="G4811" s="158">
        <v>-10.78491</v>
      </c>
      <c r="H4811" s="159">
        <v>-3</v>
      </c>
      <c r="I4811" s="159">
        <v>1</v>
      </c>
      <c r="J4811" s="158">
        <v>33.444540000000003</v>
      </c>
      <c r="K4811" s="157" t="s">
        <v>408</v>
      </c>
    </row>
    <row r="4812" spans="1:11" s="58" customFormat="1" ht="14.85" customHeight="1" x14ac:dyDescent="0.15">
      <c r="A4812" s="154">
        <v>188461</v>
      </c>
      <c r="B4812" s="155">
        <v>88461</v>
      </c>
      <c r="C4812" s="154">
        <v>80</v>
      </c>
      <c r="D4812" s="156" t="s">
        <v>389</v>
      </c>
      <c r="E4812" s="157" t="s">
        <v>412</v>
      </c>
      <c r="F4812" s="157" t="s">
        <v>415</v>
      </c>
      <c r="G4812" s="158">
        <v>0.02</v>
      </c>
      <c r="H4812" s="159">
        <v>0</v>
      </c>
      <c r="I4812" s="159">
        <v>0</v>
      </c>
      <c r="J4812" s="158">
        <v>0.02</v>
      </c>
      <c r="K4812" s="157" t="s">
        <v>411</v>
      </c>
    </row>
    <row r="4813" spans="1:11" s="58" customFormat="1" ht="14.85" customHeight="1" x14ac:dyDescent="0.15">
      <c r="A4813" s="154">
        <v>188461</v>
      </c>
      <c r="B4813" s="155">
        <v>88461</v>
      </c>
      <c r="C4813" s="154">
        <v>80</v>
      </c>
      <c r="D4813" s="156" t="s">
        <v>389</v>
      </c>
      <c r="E4813" s="157" t="s">
        <v>412</v>
      </c>
      <c r="F4813" s="157" t="s">
        <v>416</v>
      </c>
      <c r="G4813" s="158">
        <v>16.82</v>
      </c>
      <c r="H4813" s="159">
        <v>0</v>
      </c>
      <c r="I4813" s="159">
        <v>0</v>
      </c>
      <c r="J4813" s="158">
        <v>16.82</v>
      </c>
      <c r="K4813" s="157" t="s">
        <v>411</v>
      </c>
    </row>
    <row r="4814" spans="1:11" s="58" customFormat="1" ht="14.85" customHeight="1" x14ac:dyDescent="0.15">
      <c r="A4814" s="154">
        <v>188461</v>
      </c>
      <c r="B4814" s="155">
        <v>88461</v>
      </c>
      <c r="C4814" s="154">
        <v>80</v>
      </c>
      <c r="D4814" s="156" t="s">
        <v>389</v>
      </c>
      <c r="E4814" s="157" t="s">
        <v>412</v>
      </c>
      <c r="F4814" s="157" t="s">
        <v>416</v>
      </c>
      <c r="G4814" s="158">
        <v>5.55</v>
      </c>
      <c r="H4814" s="159">
        <v>0</v>
      </c>
      <c r="I4814" s="159">
        <v>0</v>
      </c>
      <c r="J4814" s="158">
        <v>5.55</v>
      </c>
      <c r="K4814" s="157" t="s">
        <v>408</v>
      </c>
    </row>
    <row r="4815" spans="1:11" s="58" customFormat="1" ht="14.85" customHeight="1" x14ac:dyDescent="0.15">
      <c r="A4815" s="154">
        <v>188461</v>
      </c>
      <c r="B4815" s="155">
        <v>88461</v>
      </c>
      <c r="C4815" s="154">
        <v>80</v>
      </c>
      <c r="D4815" s="156" t="s">
        <v>389</v>
      </c>
      <c r="E4815" s="157" t="s">
        <v>417</v>
      </c>
      <c r="F4815" s="157" t="s">
        <v>418</v>
      </c>
      <c r="G4815" s="158">
        <v>3.9740000000000002</v>
      </c>
      <c r="H4815" s="159">
        <v>0</v>
      </c>
      <c r="I4815" s="159">
        <v>0</v>
      </c>
      <c r="J4815" s="158">
        <v>3.9740000000000002</v>
      </c>
      <c r="K4815" s="157" t="s">
        <v>411</v>
      </c>
    </row>
    <row r="4816" spans="1:11" s="58" customFormat="1" ht="14.85" customHeight="1" x14ac:dyDescent="0.15">
      <c r="A4816" s="154">
        <v>188461</v>
      </c>
      <c r="B4816" s="155">
        <v>88461</v>
      </c>
      <c r="C4816" s="154">
        <v>80</v>
      </c>
      <c r="D4816" s="156" t="s">
        <v>389</v>
      </c>
      <c r="E4816" s="157" t="s">
        <v>417</v>
      </c>
      <c r="F4816" s="157" t="s">
        <v>418</v>
      </c>
      <c r="G4816" s="158">
        <v>10.96</v>
      </c>
      <c r="H4816" s="159">
        <v>0</v>
      </c>
      <c r="I4816" s="159">
        <v>0</v>
      </c>
      <c r="J4816" s="158">
        <v>10.96</v>
      </c>
      <c r="K4816" s="157" t="s">
        <v>408</v>
      </c>
    </row>
    <row r="4817" spans="1:11" s="58" customFormat="1" ht="14.85" customHeight="1" x14ac:dyDescent="0.15">
      <c r="A4817" s="154">
        <v>188461</v>
      </c>
      <c r="B4817" s="155">
        <v>88461</v>
      </c>
      <c r="C4817" s="154">
        <v>80</v>
      </c>
      <c r="D4817" s="156" t="s">
        <v>389</v>
      </c>
      <c r="E4817" s="157" t="s">
        <v>417</v>
      </c>
      <c r="F4817" s="157" t="s">
        <v>407</v>
      </c>
      <c r="G4817" s="158">
        <v>8.9999999999999993E-3</v>
      </c>
      <c r="H4817" s="159">
        <v>0</v>
      </c>
      <c r="I4817" s="159">
        <v>0</v>
      </c>
      <c r="J4817" s="158">
        <v>8.9999999999999993E-3</v>
      </c>
      <c r="K4817" s="157" t="s">
        <v>411</v>
      </c>
    </row>
    <row r="4818" spans="1:11" s="58" customFormat="1" ht="14.85" customHeight="1" x14ac:dyDescent="0.15">
      <c r="A4818" s="154">
        <v>188461</v>
      </c>
      <c r="B4818" s="155">
        <v>88461</v>
      </c>
      <c r="C4818" s="154">
        <v>80</v>
      </c>
      <c r="D4818" s="156" t="s">
        <v>389</v>
      </c>
      <c r="E4818" s="157" t="s">
        <v>417</v>
      </c>
      <c r="F4818" s="157" t="s">
        <v>407</v>
      </c>
      <c r="G4818" s="158">
        <v>1.17E-2</v>
      </c>
      <c r="H4818" s="159">
        <v>0</v>
      </c>
      <c r="I4818" s="159">
        <v>0</v>
      </c>
      <c r="J4818" s="158">
        <v>1.17E-2</v>
      </c>
      <c r="K4818" s="157" t="s">
        <v>408</v>
      </c>
    </row>
    <row r="4819" spans="1:11" s="58" customFormat="1" ht="14.85" customHeight="1" x14ac:dyDescent="0.15">
      <c r="A4819" s="154">
        <v>188461</v>
      </c>
      <c r="B4819" s="155">
        <v>88461</v>
      </c>
      <c r="C4819" s="154">
        <v>80</v>
      </c>
      <c r="D4819" s="156" t="s">
        <v>389</v>
      </c>
      <c r="E4819" s="157" t="s">
        <v>419</v>
      </c>
      <c r="F4819" s="157" t="s">
        <v>414</v>
      </c>
      <c r="G4819" s="158">
        <v>61.116070000000001</v>
      </c>
      <c r="H4819" s="159">
        <v>0</v>
      </c>
      <c r="I4819" s="159">
        <v>0</v>
      </c>
      <c r="J4819" s="158">
        <v>117.17809</v>
      </c>
      <c r="K4819" s="157" t="s">
        <v>411</v>
      </c>
    </row>
    <row r="4820" spans="1:11" s="58" customFormat="1" ht="14.85" customHeight="1" x14ac:dyDescent="0.15">
      <c r="A4820" s="154">
        <v>188461</v>
      </c>
      <c r="B4820" s="155">
        <v>88461</v>
      </c>
      <c r="C4820" s="154">
        <v>80</v>
      </c>
      <c r="D4820" s="156" t="s">
        <v>389</v>
      </c>
      <c r="E4820" s="157" t="s">
        <v>419</v>
      </c>
      <c r="F4820" s="157" t="s">
        <v>414</v>
      </c>
      <c r="G4820" s="158">
        <v>2.1813500000000001</v>
      </c>
      <c r="H4820" s="159">
        <v>0</v>
      </c>
      <c r="I4820" s="159">
        <v>0</v>
      </c>
      <c r="J4820" s="158">
        <v>32.060809999999996</v>
      </c>
      <c r="K4820" s="157" t="s">
        <v>408</v>
      </c>
    </row>
    <row r="4821" spans="1:11" s="58" customFormat="1" ht="14.85" customHeight="1" x14ac:dyDescent="0.15">
      <c r="A4821" s="154">
        <v>188501</v>
      </c>
      <c r="B4821" s="155">
        <v>88501</v>
      </c>
      <c r="C4821" s="154">
        <v>80</v>
      </c>
      <c r="D4821" s="156" t="s">
        <v>389</v>
      </c>
      <c r="E4821" s="157" t="s">
        <v>412</v>
      </c>
      <c r="F4821" s="157" t="s">
        <v>407</v>
      </c>
      <c r="G4821" s="158">
        <v>-13.212960000000001</v>
      </c>
      <c r="H4821" s="159">
        <v>-2</v>
      </c>
      <c r="I4821" s="159">
        <v>0</v>
      </c>
      <c r="J4821" s="158">
        <v>2.7000000000000001E-3</v>
      </c>
      <c r="K4821" s="157" t="s">
        <v>411</v>
      </c>
    </row>
    <row r="4822" spans="1:11" s="58" customFormat="1" ht="14.85" customHeight="1" x14ac:dyDescent="0.15">
      <c r="A4822" s="154">
        <v>188501</v>
      </c>
      <c r="B4822" s="155">
        <v>88501</v>
      </c>
      <c r="C4822" s="154">
        <v>80</v>
      </c>
      <c r="D4822" s="156" t="s">
        <v>389</v>
      </c>
      <c r="E4822" s="157" t="s">
        <v>412</v>
      </c>
      <c r="F4822" s="157" t="s">
        <v>407</v>
      </c>
      <c r="G4822" s="158">
        <v>-47.27178</v>
      </c>
      <c r="H4822" s="159">
        <v>-3</v>
      </c>
      <c r="I4822" s="159">
        <v>2</v>
      </c>
      <c r="J4822" s="158">
        <v>7.8000299999999996</v>
      </c>
      <c r="K4822" s="157" t="s">
        <v>408</v>
      </c>
    </row>
    <row r="4823" spans="1:11" s="58" customFormat="1" ht="14.85" customHeight="1" x14ac:dyDescent="0.15">
      <c r="A4823" s="154">
        <v>188501</v>
      </c>
      <c r="B4823" s="155">
        <v>88501</v>
      </c>
      <c r="C4823" s="154">
        <v>80</v>
      </c>
      <c r="D4823" s="156" t="s">
        <v>389</v>
      </c>
      <c r="E4823" s="157" t="s">
        <v>412</v>
      </c>
      <c r="F4823" s="157" t="s">
        <v>413</v>
      </c>
      <c r="G4823" s="158">
        <v>497.92660000000001</v>
      </c>
      <c r="H4823" s="159">
        <v>10</v>
      </c>
      <c r="I4823" s="159">
        <v>13</v>
      </c>
      <c r="J4823" s="158">
        <v>1014.9677799999999</v>
      </c>
      <c r="K4823" s="157" t="s">
        <v>408</v>
      </c>
    </row>
    <row r="4824" spans="1:11" s="58" customFormat="1" ht="14.85" customHeight="1" x14ac:dyDescent="0.15">
      <c r="A4824" s="154">
        <v>188501</v>
      </c>
      <c r="B4824" s="155">
        <v>88501</v>
      </c>
      <c r="C4824" s="154">
        <v>80</v>
      </c>
      <c r="D4824" s="156" t="s">
        <v>389</v>
      </c>
      <c r="E4824" s="157" t="s">
        <v>412</v>
      </c>
      <c r="F4824" s="157" t="s">
        <v>414</v>
      </c>
      <c r="G4824" s="158">
        <v>10.03762</v>
      </c>
      <c r="H4824" s="159">
        <v>-5</v>
      </c>
      <c r="I4824" s="159">
        <v>0</v>
      </c>
      <c r="J4824" s="158">
        <v>53.935220000000001</v>
      </c>
      <c r="K4824" s="157" t="s">
        <v>411</v>
      </c>
    </row>
    <row r="4825" spans="1:11" s="58" customFormat="1" ht="14.85" customHeight="1" x14ac:dyDescent="0.15">
      <c r="A4825" s="154">
        <v>188501</v>
      </c>
      <c r="B4825" s="155">
        <v>88501</v>
      </c>
      <c r="C4825" s="154">
        <v>80</v>
      </c>
      <c r="D4825" s="156" t="s">
        <v>389</v>
      </c>
      <c r="E4825" s="157" t="s">
        <v>412</v>
      </c>
      <c r="F4825" s="157" t="s">
        <v>414</v>
      </c>
      <c r="G4825" s="158">
        <v>36.662790000000001</v>
      </c>
      <c r="H4825" s="159">
        <v>-3</v>
      </c>
      <c r="I4825" s="159">
        <v>0</v>
      </c>
      <c r="J4825" s="158">
        <v>118.80858000000001</v>
      </c>
      <c r="K4825" s="157" t="s">
        <v>408</v>
      </c>
    </row>
    <row r="4826" spans="1:11" s="58" customFormat="1" ht="14.85" customHeight="1" x14ac:dyDescent="0.15">
      <c r="A4826" s="154">
        <v>188501</v>
      </c>
      <c r="B4826" s="155">
        <v>88501</v>
      </c>
      <c r="C4826" s="154">
        <v>80</v>
      </c>
      <c r="D4826" s="156" t="s">
        <v>389</v>
      </c>
      <c r="E4826" s="157" t="s">
        <v>412</v>
      </c>
      <c r="F4826" s="157" t="s">
        <v>415</v>
      </c>
      <c r="G4826" s="158">
        <v>-26.86</v>
      </c>
      <c r="H4826" s="159">
        <v>0</v>
      </c>
      <c r="I4826" s="159">
        <v>0</v>
      </c>
      <c r="J4826" s="158">
        <v>3.02</v>
      </c>
      <c r="K4826" s="157" t="s">
        <v>411</v>
      </c>
    </row>
    <row r="4827" spans="1:11" s="58" customFormat="1" ht="14.85" customHeight="1" x14ac:dyDescent="0.15">
      <c r="A4827" s="154">
        <v>188501</v>
      </c>
      <c r="B4827" s="155">
        <v>88501</v>
      </c>
      <c r="C4827" s="154">
        <v>80</v>
      </c>
      <c r="D4827" s="156" t="s">
        <v>389</v>
      </c>
      <c r="E4827" s="157" t="s">
        <v>412</v>
      </c>
      <c r="F4827" s="157" t="s">
        <v>415</v>
      </c>
      <c r="G4827" s="158">
        <v>5.2</v>
      </c>
      <c r="H4827" s="159">
        <v>0</v>
      </c>
      <c r="I4827" s="159">
        <v>0</v>
      </c>
      <c r="J4827" s="158">
        <v>5.26</v>
      </c>
      <c r="K4827" s="157" t="s">
        <v>408</v>
      </c>
    </row>
    <row r="4828" spans="1:11" s="58" customFormat="1" ht="14.85" customHeight="1" x14ac:dyDescent="0.15">
      <c r="A4828" s="154">
        <v>188501</v>
      </c>
      <c r="B4828" s="155">
        <v>88501</v>
      </c>
      <c r="C4828" s="154">
        <v>80</v>
      </c>
      <c r="D4828" s="156" t="s">
        <v>389</v>
      </c>
      <c r="E4828" s="157" t="s">
        <v>412</v>
      </c>
      <c r="F4828" s="157" t="s">
        <v>416</v>
      </c>
      <c r="G4828" s="158">
        <v>-20.92719</v>
      </c>
      <c r="H4828" s="159">
        <v>-1</v>
      </c>
      <c r="I4828" s="159">
        <v>0</v>
      </c>
      <c r="J4828" s="158">
        <v>11.485300000000001</v>
      </c>
      <c r="K4828" s="157" t="s">
        <v>411</v>
      </c>
    </row>
    <row r="4829" spans="1:11" s="58" customFormat="1" ht="14.85" customHeight="1" x14ac:dyDescent="0.15">
      <c r="A4829" s="154">
        <v>188501</v>
      </c>
      <c r="B4829" s="155">
        <v>88501</v>
      </c>
      <c r="C4829" s="154">
        <v>80</v>
      </c>
      <c r="D4829" s="156" t="s">
        <v>389</v>
      </c>
      <c r="E4829" s="157" t="s">
        <v>412</v>
      </c>
      <c r="F4829" s="157" t="s">
        <v>416</v>
      </c>
      <c r="G4829" s="158">
        <v>2.8130000000000002</v>
      </c>
      <c r="H4829" s="159">
        <v>-1</v>
      </c>
      <c r="I4829" s="159">
        <v>0</v>
      </c>
      <c r="J4829" s="158">
        <v>4.4067800000000004</v>
      </c>
      <c r="K4829" s="157" t="s">
        <v>408</v>
      </c>
    </row>
    <row r="4830" spans="1:11" s="58" customFormat="1" ht="14.85" customHeight="1" x14ac:dyDescent="0.15">
      <c r="A4830" s="154">
        <v>188501</v>
      </c>
      <c r="B4830" s="155">
        <v>88501</v>
      </c>
      <c r="C4830" s="154">
        <v>80</v>
      </c>
      <c r="D4830" s="156" t="s">
        <v>389</v>
      </c>
      <c r="E4830" s="157" t="s">
        <v>417</v>
      </c>
      <c r="F4830" s="157" t="s">
        <v>418</v>
      </c>
      <c r="G4830" s="158">
        <v>85</v>
      </c>
      <c r="H4830" s="159">
        <v>1</v>
      </c>
      <c r="I4830" s="159">
        <v>1</v>
      </c>
      <c r="J4830" s="158">
        <v>120</v>
      </c>
      <c r="K4830" s="157" t="s">
        <v>411</v>
      </c>
    </row>
    <row r="4831" spans="1:11" s="58" customFormat="1" ht="14.85" customHeight="1" x14ac:dyDescent="0.15">
      <c r="A4831" s="154">
        <v>188501</v>
      </c>
      <c r="B4831" s="155">
        <v>88501</v>
      </c>
      <c r="C4831" s="154">
        <v>80</v>
      </c>
      <c r="D4831" s="156" t="s">
        <v>389</v>
      </c>
      <c r="E4831" s="157" t="s">
        <v>417</v>
      </c>
      <c r="F4831" s="157" t="s">
        <v>418</v>
      </c>
      <c r="G4831" s="158">
        <v>1.2041999999999999</v>
      </c>
      <c r="H4831" s="159">
        <v>0</v>
      </c>
      <c r="I4831" s="159">
        <v>0</v>
      </c>
      <c r="J4831" s="158">
        <v>1.2041999999999999</v>
      </c>
      <c r="K4831" s="157" t="s">
        <v>408</v>
      </c>
    </row>
    <row r="4832" spans="1:11" s="58" customFormat="1" ht="14.85" customHeight="1" x14ac:dyDescent="0.15">
      <c r="A4832" s="154">
        <v>188501</v>
      </c>
      <c r="B4832" s="155">
        <v>88501</v>
      </c>
      <c r="C4832" s="154">
        <v>80</v>
      </c>
      <c r="D4832" s="156" t="s">
        <v>389</v>
      </c>
      <c r="E4832" s="157" t="s">
        <v>417</v>
      </c>
      <c r="F4832" s="157" t="s">
        <v>407</v>
      </c>
      <c r="G4832" s="158">
        <v>-1.4190700000000001</v>
      </c>
      <c r="H4832" s="159">
        <v>-2</v>
      </c>
      <c r="I4832" s="159">
        <v>0</v>
      </c>
      <c r="J4832" s="158">
        <v>27.968859999999999</v>
      </c>
      <c r="K4832" s="157" t="s">
        <v>411</v>
      </c>
    </row>
    <row r="4833" spans="1:11" s="58" customFormat="1" ht="14.85" customHeight="1" x14ac:dyDescent="0.15">
      <c r="A4833" s="154">
        <v>188501</v>
      </c>
      <c r="B4833" s="155">
        <v>88501</v>
      </c>
      <c r="C4833" s="154">
        <v>80</v>
      </c>
      <c r="D4833" s="156" t="s">
        <v>389</v>
      </c>
      <c r="E4833" s="157" t="s">
        <v>417</v>
      </c>
      <c r="F4833" s="157" t="s">
        <v>407</v>
      </c>
      <c r="G4833" s="158">
        <v>-5.4673600000000002</v>
      </c>
      <c r="H4833" s="159">
        <v>1</v>
      </c>
      <c r="I4833" s="159">
        <v>2</v>
      </c>
      <c r="J4833" s="158">
        <v>13.37147</v>
      </c>
      <c r="K4833" s="157" t="s">
        <v>408</v>
      </c>
    </row>
    <row r="4834" spans="1:11" s="58" customFormat="1" ht="14.85" customHeight="1" x14ac:dyDescent="0.15">
      <c r="A4834" s="154">
        <v>188501</v>
      </c>
      <c r="B4834" s="155">
        <v>88501</v>
      </c>
      <c r="C4834" s="154">
        <v>80</v>
      </c>
      <c r="D4834" s="156" t="s">
        <v>389</v>
      </c>
      <c r="E4834" s="157" t="s">
        <v>419</v>
      </c>
      <c r="F4834" s="157" t="s">
        <v>414</v>
      </c>
      <c r="G4834" s="158">
        <v>65.791399999999996</v>
      </c>
      <c r="H4834" s="159">
        <v>-2</v>
      </c>
      <c r="I4834" s="159">
        <v>2</v>
      </c>
      <c r="J4834" s="158">
        <v>291.04223000000002</v>
      </c>
      <c r="K4834" s="157" t="s">
        <v>411</v>
      </c>
    </row>
    <row r="4835" spans="1:11" s="58" customFormat="1" ht="14.85" customHeight="1" x14ac:dyDescent="0.15">
      <c r="A4835" s="154">
        <v>188501</v>
      </c>
      <c r="B4835" s="155">
        <v>88501</v>
      </c>
      <c r="C4835" s="154">
        <v>80</v>
      </c>
      <c r="D4835" s="156" t="s">
        <v>389</v>
      </c>
      <c r="E4835" s="157" t="s">
        <v>419</v>
      </c>
      <c r="F4835" s="157" t="s">
        <v>414</v>
      </c>
      <c r="G4835" s="158">
        <v>33.454619999999998</v>
      </c>
      <c r="H4835" s="159">
        <v>-2</v>
      </c>
      <c r="I4835" s="159">
        <v>0</v>
      </c>
      <c r="J4835" s="158">
        <v>86.06156</v>
      </c>
      <c r="K4835" s="157" t="s">
        <v>408</v>
      </c>
    </row>
    <row r="4836" spans="1:11" s="58" customFormat="1" ht="14.85" customHeight="1" x14ac:dyDescent="0.15">
      <c r="A4836" s="154">
        <v>188551</v>
      </c>
      <c r="B4836" s="155">
        <v>88551</v>
      </c>
      <c r="C4836" s="154">
        <v>80</v>
      </c>
      <c r="D4836" s="156" t="s">
        <v>389</v>
      </c>
      <c r="E4836" s="157" t="s">
        <v>412</v>
      </c>
      <c r="F4836" s="157" t="s">
        <v>407</v>
      </c>
      <c r="G4836" s="158">
        <v>0.28409000000000001</v>
      </c>
      <c r="H4836" s="159">
        <v>-2</v>
      </c>
      <c r="I4836" s="159">
        <v>0</v>
      </c>
      <c r="J4836" s="158">
        <v>1.8693500000000001</v>
      </c>
      <c r="K4836" s="157" t="s">
        <v>411</v>
      </c>
    </row>
    <row r="4837" spans="1:11" s="58" customFormat="1" ht="14.85" customHeight="1" x14ac:dyDescent="0.15">
      <c r="A4837" s="154">
        <v>188551</v>
      </c>
      <c r="B4837" s="155">
        <v>88551</v>
      </c>
      <c r="C4837" s="154">
        <v>80</v>
      </c>
      <c r="D4837" s="156" t="s">
        <v>389</v>
      </c>
      <c r="E4837" s="157" t="s">
        <v>412</v>
      </c>
      <c r="F4837" s="157" t="s">
        <v>407</v>
      </c>
      <c r="G4837" s="158">
        <v>-0.2</v>
      </c>
      <c r="H4837" s="159">
        <v>-1</v>
      </c>
      <c r="I4837" s="159">
        <v>0</v>
      </c>
      <c r="J4837" s="158">
        <v>0.1</v>
      </c>
      <c r="K4837" s="157" t="s">
        <v>408</v>
      </c>
    </row>
    <row r="4838" spans="1:11" s="58" customFormat="1" ht="14.85" customHeight="1" x14ac:dyDescent="0.15">
      <c r="A4838" s="154">
        <v>188551</v>
      </c>
      <c r="B4838" s="155">
        <v>88551</v>
      </c>
      <c r="C4838" s="154">
        <v>80</v>
      </c>
      <c r="D4838" s="156" t="s">
        <v>389</v>
      </c>
      <c r="E4838" s="157" t="s">
        <v>412</v>
      </c>
      <c r="F4838" s="157" t="s">
        <v>413</v>
      </c>
      <c r="G4838" s="158">
        <v>168.77078</v>
      </c>
      <c r="H4838" s="159">
        <v>-1</v>
      </c>
      <c r="I4838" s="159">
        <v>1</v>
      </c>
      <c r="J4838" s="158">
        <v>424.99320999999998</v>
      </c>
      <c r="K4838" s="157" t="s">
        <v>408</v>
      </c>
    </row>
    <row r="4839" spans="1:11" s="58" customFormat="1" ht="14.85" customHeight="1" x14ac:dyDescent="0.15">
      <c r="A4839" s="154">
        <v>188551</v>
      </c>
      <c r="B4839" s="155">
        <v>88551</v>
      </c>
      <c r="C4839" s="154">
        <v>80</v>
      </c>
      <c r="D4839" s="156" t="s">
        <v>389</v>
      </c>
      <c r="E4839" s="157" t="s">
        <v>412</v>
      </c>
      <c r="F4839" s="157" t="s">
        <v>414</v>
      </c>
      <c r="G4839" s="158">
        <v>17.700050000000001</v>
      </c>
      <c r="H4839" s="159">
        <v>0</v>
      </c>
      <c r="I4839" s="159">
        <v>2</v>
      </c>
      <c r="J4839" s="158">
        <v>73.246340000000004</v>
      </c>
      <c r="K4839" s="157" t="s">
        <v>411</v>
      </c>
    </row>
    <row r="4840" spans="1:11" s="58" customFormat="1" ht="14.85" customHeight="1" x14ac:dyDescent="0.15">
      <c r="A4840" s="154">
        <v>188551</v>
      </c>
      <c r="B4840" s="155">
        <v>88551</v>
      </c>
      <c r="C4840" s="154">
        <v>80</v>
      </c>
      <c r="D4840" s="156" t="s">
        <v>389</v>
      </c>
      <c r="E4840" s="157" t="s">
        <v>412</v>
      </c>
      <c r="F4840" s="157" t="s">
        <v>414</v>
      </c>
      <c r="G4840" s="158">
        <v>52.649270000000001</v>
      </c>
      <c r="H4840" s="159">
        <v>-4</v>
      </c>
      <c r="I4840" s="159">
        <v>1</v>
      </c>
      <c r="J4840" s="158">
        <v>83.045180000000002</v>
      </c>
      <c r="K4840" s="157" t="s">
        <v>408</v>
      </c>
    </row>
    <row r="4841" spans="1:11" s="58" customFormat="1" ht="14.85" customHeight="1" x14ac:dyDescent="0.15">
      <c r="A4841" s="154">
        <v>188551</v>
      </c>
      <c r="B4841" s="155">
        <v>88551</v>
      </c>
      <c r="C4841" s="154">
        <v>80</v>
      </c>
      <c r="D4841" s="156" t="s">
        <v>389</v>
      </c>
      <c r="E4841" s="157" t="s">
        <v>412</v>
      </c>
      <c r="F4841" s="157" t="s">
        <v>415</v>
      </c>
      <c r="G4841" s="158">
        <v>-16.38</v>
      </c>
      <c r="H4841" s="159">
        <v>0</v>
      </c>
      <c r="I4841" s="159">
        <v>0</v>
      </c>
      <c r="J4841" s="158">
        <v>1</v>
      </c>
      <c r="K4841" s="157" t="s">
        <v>411</v>
      </c>
    </row>
    <row r="4842" spans="1:11" s="58" customFormat="1" ht="14.85" customHeight="1" x14ac:dyDescent="0.15">
      <c r="A4842" s="154">
        <v>188551</v>
      </c>
      <c r="B4842" s="155">
        <v>88551</v>
      </c>
      <c r="C4842" s="154">
        <v>80</v>
      </c>
      <c r="D4842" s="156" t="s">
        <v>389</v>
      </c>
      <c r="E4842" s="157" t="s">
        <v>412</v>
      </c>
      <c r="F4842" s="157" t="s">
        <v>415</v>
      </c>
      <c r="G4842" s="158">
        <v>-50.7</v>
      </c>
      <c r="H4842" s="159">
        <v>0</v>
      </c>
      <c r="I4842" s="159">
        <v>0</v>
      </c>
      <c r="J4842" s="158">
        <v>10.76</v>
      </c>
      <c r="K4842" s="157" t="s">
        <v>408</v>
      </c>
    </row>
    <row r="4843" spans="1:11" s="58" customFormat="1" ht="14.85" customHeight="1" x14ac:dyDescent="0.15">
      <c r="A4843" s="154">
        <v>188551</v>
      </c>
      <c r="B4843" s="155">
        <v>88551</v>
      </c>
      <c r="C4843" s="154">
        <v>80</v>
      </c>
      <c r="D4843" s="156" t="s">
        <v>389</v>
      </c>
      <c r="E4843" s="157" t="s">
        <v>412</v>
      </c>
      <c r="F4843" s="157" t="s">
        <v>416</v>
      </c>
      <c r="G4843" s="158">
        <v>-82.480580000000003</v>
      </c>
      <c r="H4843" s="159">
        <v>-5</v>
      </c>
      <c r="I4843" s="159">
        <v>0</v>
      </c>
      <c r="J4843" s="158">
        <v>8.8049300000000006</v>
      </c>
      <c r="K4843" s="157" t="s">
        <v>411</v>
      </c>
    </row>
    <row r="4844" spans="1:11" s="58" customFormat="1" ht="14.85" customHeight="1" x14ac:dyDescent="0.15">
      <c r="A4844" s="154">
        <v>188551</v>
      </c>
      <c r="B4844" s="155">
        <v>88551</v>
      </c>
      <c r="C4844" s="154">
        <v>80</v>
      </c>
      <c r="D4844" s="156" t="s">
        <v>389</v>
      </c>
      <c r="E4844" s="157" t="s">
        <v>412</v>
      </c>
      <c r="F4844" s="157" t="s">
        <v>416</v>
      </c>
      <c r="G4844" s="158">
        <v>-30.1966</v>
      </c>
      <c r="H4844" s="159">
        <v>-2</v>
      </c>
      <c r="I4844" s="159">
        <v>0</v>
      </c>
      <c r="J4844" s="158">
        <v>2.9074399999999998</v>
      </c>
      <c r="K4844" s="157" t="s">
        <v>408</v>
      </c>
    </row>
    <row r="4845" spans="1:11" s="58" customFormat="1" ht="14.85" customHeight="1" x14ac:dyDescent="0.15">
      <c r="A4845" s="154">
        <v>188551</v>
      </c>
      <c r="B4845" s="155">
        <v>88551</v>
      </c>
      <c r="C4845" s="154">
        <v>80</v>
      </c>
      <c r="D4845" s="156" t="s">
        <v>389</v>
      </c>
      <c r="E4845" s="157" t="s">
        <v>417</v>
      </c>
      <c r="F4845" s="157" t="s">
        <v>418</v>
      </c>
      <c r="G4845" s="158">
        <v>-96.203639999999993</v>
      </c>
      <c r="H4845" s="159">
        <v>-3</v>
      </c>
      <c r="I4845" s="159">
        <v>0</v>
      </c>
      <c r="J4845" s="158">
        <v>4.5676399999999999</v>
      </c>
      <c r="K4845" s="157" t="s">
        <v>411</v>
      </c>
    </row>
    <row r="4846" spans="1:11" s="58" customFormat="1" ht="14.85" customHeight="1" x14ac:dyDescent="0.15">
      <c r="A4846" s="154">
        <v>188551</v>
      </c>
      <c r="B4846" s="155">
        <v>88551</v>
      </c>
      <c r="C4846" s="154">
        <v>80</v>
      </c>
      <c r="D4846" s="156" t="s">
        <v>389</v>
      </c>
      <c r="E4846" s="157" t="s">
        <v>417</v>
      </c>
      <c r="F4846" s="157" t="s">
        <v>418</v>
      </c>
      <c r="G4846" s="158">
        <v>-8.7073699999999992</v>
      </c>
      <c r="H4846" s="159">
        <v>0</v>
      </c>
      <c r="I4846" s="159">
        <v>0</v>
      </c>
      <c r="J4846" s="158">
        <v>4.0352499999999996</v>
      </c>
      <c r="K4846" s="157" t="s">
        <v>408</v>
      </c>
    </row>
    <row r="4847" spans="1:11" s="58" customFormat="1" ht="14.85" customHeight="1" x14ac:dyDescent="0.15">
      <c r="A4847" s="154">
        <v>188551</v>
      </c>
      <c r="B4847" s="155">
        <v>88551</v>
      </c>
      <c r="C4847" s="154">
        <v>80</v>
      </c>
      <c r="D4847" s="156" t="s">
        <v>389</v>
      </c>
      <c r="E4847" s="157" t="s">
        <v>417</v>
      </c>
      <c r="F4847" s="157" t="s">
        <v>407</v>
      </c>
      <c r="G4847" s="158">
        <v>16.91207</v>
      </c>
      <c r="H4847" s="159">
        <v>0</v>
      </c>
      <c r="I4847" s="159">
        <v>2</v>
      </c>
      <c r="J4847" s="158">
        <v>250.12066999999999</v>
      </c>
      <c r="K4847" s="157" t="s">
        <v>411</v>
      </c>
    </row>
    <row r="4848" spans="1:11" s="58" customFormat="1" ht="14.85" customHeight="1" x14ac:dyDescent="0.15">
      <c r="A4848" s="154">
        <v>188551</v>
      </c>
      <c r="B4848" s="155">
        <v>88551</v>
      </c>
      <c r="C4848" s="154">
        <v>80</v>
      </c>
      <c r="D4848" s="156" t="s">
        <v>389</v>
      </c>
      <c r="E4848" s="157" t="s">
        <v>417</v>
      </c>
      <c r="F4848" s="157" t="s">
        <v>407</v>
      </c>
      <c r="G4848" s="158">
        <v>18.598420000000001</v>
      </c>
      <c r="H4848" s="159">
        <v>-3</v>
      </c>
      <c r="I4848" s="159">
        <v>0</v>
      </c>
      <c r="J4848" s="158">
        <v>297.39688999999998</v>
      </c>
      <c r="K4848" s="157" t="s">
        <v>408</v>
      </c>
    </row>
    <row r="4849" spans="1:11" s="58" customFormat="1" ht="14.85" customHeight="1" x14ac:dyDescent="0.15">
      <c r="A4849" s="154">
        <v>188551</v>
      </c>
      <c r="B4849" s="155">
        <v>88551</v>
      </c>
      <c r="C4849" s="154">
        <v>80</v>
      </c>
      <c r="D4849" s="156" t="s">
        <v>389</v>
      </c>
      <c r="E4849" s="157" t="s">
        <v>419</v>
      </c>
      <c r="F4849" s="157" t="s">
        <v>414</v>
      </c>
      <c r="G4849" s="158">
        <v>74.688389999999998</v>
      </c>
      <c r="H4849" s="159">
        <v>1</v>
      </c>
      <c r="I4849" s="159">
        <v>1</v>
      </c>
      <c r="J4849" s="158">
        <v>256.82526000000001</v>
      </c>
      <c r="K4849" s="157" t="s">
        <v>411</v>
      </c>
    </row>
    <row r="4850" spans="1:11" s="58" customFormat="1" ht="14.85" customHeight="1" x14ac:dyDescent="0.15">
      <c r="A4850" s="154">
        <v>188551</v>
      </c>
      <c r="B4850" s="155">
        <v>88551</v>
      </c>
      <c r="C4850" s="154">
        <v>80</v>
      </c>
      <c r="D4850" s="156" t="s">
        <v>389</v>
      </c>
      <c r="E4850" s="157" t="s">
        <v>419</v>
      </c>
      <c r="F4850" s="157" t="s">
        <v>414</v>
      </c>
      <c r="G4850" s="158">
        <v>26.92388</v>
      </c>
      <c r="H4850" s="159">
        <v>1</v>
      </c>
      <c r="I4850" s="159">
        <v>1</v>
      </c>
      <c r="J4850" s="158">
        <v>155.39713</v>
      </c>
      <c r="K4850" s="157" t="s">
        <v>408</v>
      </c>
    </row>
    <row r="4851" spans="1:11" s="58" customFormat="1" ht="14.85" customHeight="1" x14ac:dyDescent="0.15">
      <c r="A4851" s="154">
        <v>188587</v>
      </c>
      <c r="B4851" s="155">
        <v>88587</v>
      </c>
      <c r="C4851" s="154">
        <v>80</v>
      </c>
      <c r="D4851" s="156" t="s">
        <v>389</v>
      </c>
      <c r="E4851" s="157" t="s">
        <v>412</v>
      </c>
      <c r="F4851" s="157" t="s">
        <v>407</v>
      </c>
      <c r="G4851" s="158">
        <v>-7.2823799999999999</v>
      </c>
      <c r="H4851" s="159">
        <v>-12</v>
      </c>
      <c r="I4851" s="159">
        <v>0</v>
      </c>
      <c r="J4851" s="158">
        <v>5.2964700000000002</v>
      </c>
      <c r="K4851" s="157" t="s">
        <v>411</v>
      </c>
    </row>
    <row r="4852" spans="1:11" s="58" customFormat="1" ht="14.85" customHeight="1" x14ac:dyDescent="0.15">
      <c r="A4852" s="154">
        <v>188587</v>
      </c>
      <c r="B4852" s="155">
        <v>88587</v>
      </c>
      <c r="C4852" s="154">
        <v>80</v>
      </c>
      <c r="D4852" s="156" t="s">
        <v>389</v>
      </c>
      <c r="E4852" s="157" t="s">
        <v>412</v>
      </c>
      <c r="F4852" s="157" t="s">
        <v>407</v>
      </c>
      <c r="G4852" s="158">
        <v>-15.33357</v>
      </c>
      <c r="H4852" s="159">
        <v>-1</v>
      </c>
      <c r="I4852" s="159">
        <v>1</v>
      </c>
      <c r="J4852" s="158">
        <v>43.31532</v>
      </c>
      <c r="K4852" s="157" t="s">
        <v>408</v>
      </c>
    </row>
    <row r="4853" spans="1:11" s="58" customFormat="1" ht="14.85" customHeight="1" x14ac:dyDescent="0.15">
      <c r="A4853" s="154">
        <v>188587</v>
      </c>
      <c r="B4853" s="155">
        <v>88587</v>
      </c>
      <c r="C4853" s="154">
        <v>80</v>
      </c>
      <c r="D4853" s="156" t="s">
        <v>389</v>
      </c>
      <c r="E4853" s="157" t="s">
        <v>412</v>
      </c>
      <c r="F4853" s="157" t="s">
        <v>413</v>
      </c>
      <c r="G4853" s="158">
        <v>99.647480000000002</v>
      </c>
      <c r="H4853" s="159">
        <v>5</v>
      </c>
      <c r="I4853" s="159">
        <v>7</v>
      </c>
      <c r="J4853" s="158">
        <v>131.84655000000001</v>
      </c>
      <c r="K4853" s="157" t="s">
        <v>408</v>
      </c>
    </row>
    <row r="4854" spans="1:11" s="58" customFormat="1" ht="14.85" customHeight="1" x14ac:dyDescent="0.15">
      <c r="A4854" s="154">
        <v>188587</v>
      </c>
      <c r="B4854" s="155">
        <v>88587</v>
      </c>
      <c r="C4854" s="154">
        <v>80</v>
      </c>
      <c r="D4854" s="156" t="s">
        <v>389</v>
      </c>
      <c r="E4854" s="157" t="s">
        <v>412</v>
      </c>
      <c r="F4854" s="157" t="s">
        <v>414</v>
      </c>
      <c r="G4854" s="158">
        <v>0.91954000000000002</v>
      </c>
      <c r="H4854" s="159">
        <v>-3</v>
      </c>
      <c r="I4854" s="159">
        <v>3</v>
      </c>
      <c r="J4854" s="158">
        <v>59.438679999999998</v>
      </c>
      <c r="K4854" s="157" t="s">
        <v>411</v>
      </c>
    </row>
    <row r="4855" spans="1:11" s="58" customFormat="1" ht="14.85" customHeight="1" x14ac:dyDescent="0.15">
      <c r="A4855" s="154">
        <v>188587</v>
      </c>
      <c r="B4855" s="155">
        <v>88587</v>
      </c>
      <c r="C4855" s="154">
        <v>80</v>
      </c>
      <c r="D4855" s="156" t="s">
        <v>389</v>
      </c>
      <c r="E4855" s="157" t="s">
        <v>412</v>
      </c>
      <c r="F4855" s="157" t="s">
        <v>414</v>
      </c>
      <c r="G4855" s="158">
        <v>-15.33048</v>
      </c>
      <c r="H4855" s="159">
        <v>-1</v>
      </c>
      <c r="I4855" s="159">
        <v>3</v>
      </c>
      <c r="J4855" s="158">
        <v>42.38259</v>
      </c>
      <c r="K4855" s="157" t="s">
        <v>408</v>
      </c>
    </row>
    <row r="4856" spans="1:11" s="58" customFormat="1" ht="14.85" customHeight="1" x14ac:dyDescent="0.15">
      <c r="A4856" s="154">
        <v>188587</v>
      </c>
      <c r="B4856" s="155">
        <v>88587</v>
      </c>
      <c r="C4856" s="154">
        <v>80</v>
      </c>
      <c r="D4856" s="156" t="s">
        <v>389</v>
      </c>
      <c r="E4856" s="157" t="s">
        <v>412</v>
      </c>
      <c r="F4856" s="157" t="s">
        <v>415</v>
      </c>
      <c r="G4856" s="158">
        <v>-0.18</v>
      </c>
      <c r="H4856" s="159">
        <v>0</v>
      </c>
      <c r="I4856" s="159">
        <v>0</v>
      </c>
      <c r="J4856" s="158">
        <v>0.02</v>
      </c>
      <c r="K4856" s="157" t="s">
        <v>411</v>
      </c>
    </row>
    <row r="4857" spans="1:11" s="58" customFormat="1" ht="14.85" customHeight="1" x14ac:dyDescent="0.15">
      <c r="A4857" s="154">
        <v>188587</v>
      </c>
      <c r="B4857" s="155">
        <v>88587</v>
      </c>
      <c r="C4857" s="154">
        <v>80</v>
      </c>
      <c r="D4857" s="156" t="s">
        <v>389</v>
      </c>
      <c r="E4857" s="157" t="s">
        <v>412</v>
      </c>
      <c r="F4857" s="157" t="s">
        <v>415</v>
      </c>
      <c r="G4857" s="158">
        <v>0.46</v>
      </c>
      <c r="H4857" s="159">
        <v>0</v>
      </c>
      <c r="I4857" s="159">
        <v>0</v>
      </c>
      <c r="J4857" s="158">
        <v>0.46</v>
      </c>
      <c r="K4857" s="157" t="s">
        <v>408</v>
      </c>
    </row>
    <row r="4858" spans="1:11" s="58" customFormat="1" ht="14.85" customHeight="1" x14ac:dyDescent="0.15">
      <c r="A4858" s="154">
        <v>188587</v>
      </c>
      <c r="B4858" s="155">
        <v>88587</v>
      </c>
      <c r="C4858" s="154">
        <v>80</v>
      </c>
      <c r="D4858" s="156" t="s">
        <v>389</v>
      </c>
      <c r="E4858" s="157" t="s">
        <v>412</v>
      </c>
      <c r="F4858" s="157" t="s">
        <v>416</v>
      </c>
      <c r="G4858" s="158">
        <v>10.76033</v>
      </c>
      <c r="H4858" s="159">
        <v>2</v>
      </c>
      <c r="I4858" s="159">
        <v>4</v>
      </c>
      <c r="J4858" s="158">
        <v>18.682369999999999</v>
      </c>
      <c r="K4858" s="157" t="s">
        <v>411</v>
      </c>
    </row>
    <row r="4859" spans="1:11" s="58" customFormat="1" ht="14.85" customHeight="1" x14ac:dyDescent="0.15">
      <c r="A4859" s="154">
        <v>188587</v>
      </c>
      <c r="B4859" s="155">
        <v>88587</v>
      </c>
      <c r="C4859" s="154">
        <v>80</v>
      </c>
      <c r="D4859" s="156" t="s">
        <v>389</v>
      </c>
      <c r="E4859" s="157" t="s">
        <v>412</v>
      </c>
      <c r="F4859" s="157" t="s">
        <v>416</v>
      </c>
      <c r="G4859" s="158">
        <v>-17.897379999999998</v>
      </c>
      <c r="H4859" s="159">
        <v>-2</v>
      </c>
      <c r="I4859" s="159">
        <v>0</v>
      </c>
      <c r="J4859" s="158">
        <v>7.9020900000000003</v>
      </c>
      <c r="K4859" s="157" t="s">
        <v>408</v>
      </c>
    </row>
    <row r="4860" spans="1:11" s="58" customFormat="1" ht="14.85" customHeight="1" x14ac:dyDescent="0.15">
      <c r="A4860" s="154">
        <v>188587</v>
      </c>
      <c r="B4860" s="155">
        <v>88587</v>
      </c>
      <c r="C4860" s="154">
        <v>80</v>
      </c>
      <c r="D4860" s="156" t="s">
        <v>389</v>
      </c>
      <c r="E4860" s="157" t="s">
        <v>417</v>
      </c>
      <c r="F4860" s="157" t="s">
        <v>418</v>
      </c>
      <c r="G4860" s="158">
        <v>-17.8276</v>
      </c>
      <c r="H4860" s="159">
        <v>0</v>
      </c>
      <c r="I4860" s="159">
        <v>0</v>
      </c>
      <c r="J4860" s="158">
        <v>2.1724000000000001</v>
      </c>
      <c r="K4860" s="157" t="s">
        <v>411</v>
      </c>
    </row>
    <row r="4861" spans="1:11" s="58" customFormat="1" ht="14.85" customHeight="1" x14ac:dyDescent="0.15">
      <c r="A4861" s="154">
        <v>188587</v>
      </c>
      <c r="B4861" s="155">
        <v>88587</v>
      </c>
      <c r="C4861" s="154">
        <v>80</v>
      </c>
      <c r="D4861" s="156" t="s">
        <v>389</v>
      </c>
      <c r="E4861" s="157" t="s">
        <v>417</v>
      </c>
      <c r="F4861" s="157" t="s">
        <v>418</v>
      </c>
      <c r="G4861" s="158">
        <v>-229.17660000000001</v>
      </c>
      <c r="H4861" s="159">
        <v>-3</v>
      </c>
      <c r="I4861" s="159">
        <v>0</v>
      </c>
      <c r="J4861" s="158">
        <v>2.089</v>
      </c>
      <c r="K4861" s="157" t="s">
        <v>408</v>
      </c>
    </row>
    <row r="4862" spans="1:11" s="58" customFormat="1" ht="14.85" customHeight="1" x14ac:dyDescent="0.15">
      <c r="A4862" s="154">
        <v>188587</v>
      </c>
      <c r="B4862" s="155">
        <v>88587</v>
      </c>
      <c r="C4862" s="154">
        <v>80</v>
      </c>
      <c r="D4862" s="156" t="s">
        <v>389</v>
      </c>
      <c r="E4862" s="157" t="s">
        <v>417</v>
      </c>
      <c r="F4862" s="157" t="s">
        <v>407</v>
      </c>
      <c r="G4862" s="158">
        <v>-1.34877</v>
      </c>
      <c r="H4862" s="159">
        <v>-1</v>
      </c>
      <c r="I4862" s="159">
        <v>0</v>
      </c>
      <c r="J4862" s="158">
        <v>2.2115900000000002</v>
      </c>
      <c r="K4862" s="157" t="s">
        <v>411</v>
      </c>
    </row>
    <row r="4863" spans="1:11" s="58" customFormat="1" ht="14.85" customHeight="1" x14ac:dyDescent="0.15">
      <c r="A4863" s="154">
        <v>188587</v>
      </c>
      <c r="B4863" s="155">
        <v>88587</v>
      </c>
      <c r="C4863" s="154">
        <v>80</v>
      </c>
      <c r="D4863" s="156" t="s">
        <v>389</v>
      </c>
      <c r="E4863" s="157" t="s">
        <v>417</v>
      </c>
      <c r="F4863" s="157" t="s">
        <v>407</v>
      </c>
      <c r="G4863" s="158">
        <v>-0.76227999999999996</v>
      </c>
      <c r="H4863" s="159">
        <v>-5</v>
      </c>
      <c r="I4863" s="159">
        <v>0</v>
      </c>
      <c r="J4863" s="158">
        <v>7.3833099999999998</v>
      </c>
      <c r="K4863" s="157" t="s">
        <v>408</v>
      </c>
    </row>
    <row r="4864" spans="1:11" s="58" customFormat="1" ht="14.85" customHeight="1" x14ac:dyDescent="0.15">
      <c r="A4864" s="154">
        <v>188587</v>
      </c>
      <c r="B4864" s="155">
        <v>88587</v>
      </c>
      <c r="C4864" s="154">
        <v>80</v>
      </c>
      <c r="D4864" s="156" t="s">
        <v>389</v>
      </c>
      <c r="E4864" s="157" t="s">
        <v>419</v>
      </c>
      <c r="F4864" s="157" t="s">
        <v>414</v>
      </c>
      <c r="G4864" s="158">
        <v>31.99502</v>
      </c>
      <c r="H4864" s="159">
        <v>-4</v>
      </c>
      <c r="I4864" s="159">
        <v>0</v>
      </c>
      <c r="J4864" s="158">
        <v>139.90370999999999</v>
      </c>
      <c r="K4864" s="157" t="s">
        <v>411</v>
      </c>
    </row>
    <row r="4865" spans="1:11" s="58" customFormat="1" ht="14.85" customHeight="1" x14ac:dyDescent="0.15">
      <c r="A4865" s="154">
        <v>188587</v>
      </c>
      <c r="B4865" s="155">
        <v>88587</v>
      </c>
      <c r="C4865" s="154">
        <v>80</v>
      </c>
      <c r="D4865" s="156" t="s">
        <v>389</v>
      </c>
      <c r="E4865" s="157" t="s">
        <v>419</v>
      </c>
      <c r="F4865" s="157" t="s">
        <v>414</v>
      </c>
      <c r="G4865" s="158">
        <v>54.144329999999997</v>
      </c>
      <c r="H4865" s="159">
        <v>-2</v>
      </c>
      <c r="I4865" s="159">
        <v>0</v>
      </c>
      <c r="J4865" s="158">
        <v>194.69149999999999</v>
      </c>
      <c r="K4865" s="157" t="s">
        <v>408</v>
      </c>
    </row>
    <row r="4866" spans="1:11" s="58" customFormat="1" ht="14.85" customHeight="1" x14ac:dyDescent="0.15">
      <c r="A4866" s="154">
        <v>188631</v>
      </c>
      <c r="B4866" s="155">
        <v>88631</v>
      </c>
      <c r="C4866" s="154">
        <v>80</v>
      </c>
      <c r="D4866" s="156" t="s">
        <v>389</v>
      </c>
      <c r="E4866" s="157" t="s">
        <v>412</v>
      </c>
      <c r="F4866" s="157" t="s">
        <v>407</v>
      </c>
      <c r="G4866" s="158">
        <v>2.4881899999999999</v>
      </c>
      <c r="H4866" s="159">
        <v>-1</v>
      </c>
      <c r="I4866" s="159">
        <v>1</v>
      </c>
      <c r="J4866" s="158">
        <v>15.80092</v>
      </c>
      <c r="K4866" s="157" t="s">
        <v>411</v>
      </c>
    </row>
    <row r="4867" spans="1:11" s="58" customFormat="1" ht="14.85" customHeight="1" x14ac:dyDescent="0.15">
      <c r="A4867" s="154">
        <v>188631</v>
      </c>
      <c r="B4867" s="155">
        <v>88631</v>
      </c>
      <c r="C4867" s="154">
        <v>80</v>
      </c>
      <c r="D4867" s="156" t="s">
        <v>389</v>
      </c>
      <c r="E4867" s="157" t="s">
        <v>412</v>
      </c>
      <c r="F4867" s="157" t="s">
        <v>407</v>
      </c>
      <c r="G4867" s="158">
        <v>3.3732500000000001</v>
      </c>
      <c r="H4867" s="159">
        <v>-1</v>
      </c>
      <c r="I4867" s="159">
        <v>1</v>
      </c>
      <c r="J4867" s="158">
        <v>6.1192099999999998</v>
      </c>
      <c r="K4867" s="157" t="s">
        <v>408</v>
      </c>
    </row>
    <row r="4868" spans="1:11" s="58" customFormat="1" ht="14.85" customHeight="1" x14ac:dyDescent="0.15">
      <c r="A4868" s="154">
        <v>188631</v>
      </c>
      <c r="B4868" s="155">
        <v>88631</v>
      </c>
      <c r="C4868" s="154">
        <v>80</v>
      </c>
      <c r="D4868" s="156" t="s">
        <v>389</v>
      </c>
      <c r="E4868" s="157" t="s">
        <v>412</v>
      </c>
      <c r="F4868" s="157" t="s">
        <v>413</v>
      </c>
      <c r="G4868" s="158">
        <v>-71.514669999999995</v>
      </c>
      <c r="H4868" s="159">
        <v>9</v>
      </c>
      <c r="I4868" s="159">
        <v>11</v>
      </c>
      <c r="J4868" s="158">
        <v>267.04707999999999</v>
      </c>
      <c r="K4868" s="157" t="s">
        <v>408</v>
      </c>
    </row>
    <row r="4869" spans="1:11" s="58" customFormat="1" ht="14.85" customHeight="1" x14ac:dyDescent="0.15">
      <c r="A4869" s="154">
        <v>188631</v>
      </c>
      <c r="B4869" s="155">
        <v>88631</v>
      </c>
      <c r="C4869" s="154">
        <v>80</v>
      </c>
      <c r="D4869" s="156" t="s">
        <v>389</v>
      </c>
      <c r="E4869" s="157" t="s">
        <v>412</v>
      </c>
      <c r="F4869" s="157" t="s">
        <v>414</v>
      </c>
      <c r="G4869" s="158">
        <v>65.894869999999997</v>
      </c>
      <c r="H4869" s="159">
        <v>0</v>
      </c>
      <c r="I4869" s="159">
        <v>4</v>
      </c>
      <c r="J4869" s="158">
        <v>429.19997000000001</v>
      </c>
      <c r="K4869" s="157" t="s">
        <v>411</v>
      </c>
    </row>
    <row r="4870" spans="1:11" s="58" customFormat="1" ht="14.85" customHeight="1" x14ac:dyDescent="0.15">
      <c r="A4870" s="154">
        <v>188631</v>
      </c>
      <c r="B4870" s="155">
        <v>88631</v>
      </c>
      <c r="C4870" s="154">
        <v>80</v>
      </c>
      <c r="D4870" s="156" t="s">
        <v>389</v>
      </c>
      <c r="E4870" s="157" t="s">
        <v>412</v>
      </c>
      <c r="F4870" s="157" t="s">
        <v>414</v>
      </c>
      <c r="G4870" s="158">
        <v>50.139620000000001</v>
      </c>
      <c r="H4870" s="159">
        <v>-5</v>
      </c>
      <c r="I4870" s="159">
        <v>2</v>
      </c>
      <c r="J4870" s="158">
        <v>209.17487</v>
      </c>
      <c r="K4870" s="157" t="s">
        <v>408</v>
      </c>
    </row>
    <row r="4871" spans="1:11" s="58" customFormat="1" ht="14.85" customHeight="1" x14ac:dyDescent="0.15">
      <c r="A4871" s="154">
        <v>188631</v>
      </c>
      <c r="B4871" s="155">
        <v>88631</v>
      </c>
      <c r="C4871" s="154">
        <v>80</v>
      </c>
      <c r="D4871" s="156" t="s">
        <v>389</v>
      </c>
      <c r="E4871" s="157" t="s">
        <v>412</v>
      </c>
      <c r="F4871" s="157" t="s">
        <v>415</v>
      </c>
      <c r="G4871" s="158">
        <v>2.68</v>
      </c>
      <c r="H4871" s="159">
        <v>0</v>
      </c>
      <c r="I4871" s="159">
        <v>0</v>
      </c>
      <c r="J4871" s="158">
        <v>2.68</v>
      </c>
      <c r="K4871" s="157" t="s">
        <v>411</v>
      </c>
    </row>
    <row r="4872" spans="1:11" s="58" customFormat="1" ht="14.85" customHeight="1" x14ac:dyDescent="0.15">
      <c r="A4872" s="154">
        <v>188631</v>
      </c>
      <c r="B4872" s="155">
        <v>88631</v>
      </c>
      <c r="C4872" s="154">
        <v>80</v>
      </c>
      <c r="D4872" s="156" t="s">
        <v>389</v>
      </c>
      <c r="E4872" s="157" t="s">
        <v>412</v>
      </c>
      <c r="F4872" s="157" t="s">
        <v>415</v>
      </c>
      <c r="G4872" s="158">
        <v>18.04</v>
      </c>
      <c r="H4872" s="159">
        <v>0</v>
      </c>
      <c r="I4872" s="159">
        <v>0</v>
      </c>
      <c r="J4872" s="158">
        <v>26.14</v>
      </c>
      <c r="K4872" s="157" t="s">
        <v>408</v>
      </c>
    </row>
    <row r="4873" spans="1:11" s="58" customFormat="1" ht="14.85" customHeight="1" x14ac:dyDescent="0.15">
      <c r="A4873" s="154">
        <v>188631</v>
      </c>
      <c r="B4873" s="155">
        <v>88631</v>
      </c>
      <c r="C4873" s="154">
        <v>80</v>
      </c>
      <c r="D4873" s="156" t="s">
        <v>389</v>
      </c>
      <c r="E4873" s="157" t="s">
        <v>412</v>
      </c>
      <c r="F4873" s="157" t="s">
        <v>416</v>
      </c>
      <c r="G4873" s="158">
        <v>4.0506000000000002</v>
      </c>
      <c r="H4873" s="159">
        <v>-2</v>
      </c>
      <c r="I4873" s="159">
        <v>0</v>
      </c>
      <c r="J4873" s="158">
        <v>11.64499</v>
      </c>
      <c r="K4873" s="157" t="s">
        <v>411</v>
      </c>
    </row>
    <row r="4874" spans="1:11" s="58" customFormat="1" ht="14.85" customHeight="1" x14ac:dyDescent="0.15">
      <c r="A4874" s="154">
        <v>188631</v>
      </c>
      <c r="B4874" s="155">
        <v>88631</v>
      </c>
      <c r="C4874" s="154">
        <v>80</v>
      </c>
      <c r="D4874" s="156" t="s">
        <v>389</v>
      </c>
      <c r="E4874" s="157" t="s">
        <v>412</v>
      </c>
      <c r="F4874" s="157" t="s">
        <v>416</v>
      </c>
      <c r="G4874" s="158">
        <v>-63.084949999999999</v>
      </c>
      <c r="H4874" s="159">
        <v>-2</v>
      </c>
      <c r="I4874" s="159">
        <v>0</v>
      </c>
      <c r="J4874" s="158">
        <v>0.88914000000000004</v>
      </c>
      <c r="K4874" s="157" t="s">
        <v>408</v>
      </c>
    </row>
    <row r="4875" spans="1:11" s="58" customFormat="1" ht="14.85" customHeight="1" x14ac:dyDescent="0.15">
      <c r="A4875" s="154">
        <v>188631</v>
      </c>
      <c r="B4875" s="155">
        <v>88631</v>
      </c>
      <c r="C4875" s="154">
        <v>80</v>
      </c>
      <c r="D4875" s="156" t="s">
        <v>389</v>
      </c>
      <c r="E4875" s="157" t="s">
        <v>417</v>
      </c>
      <c r="F4875" s="157" t="s">
        <v>418</v>
      </c>
      <c r="G4875" s="158">
        <v>45</v>
      </c>
      <c r="H4875" s="159">
        <v>1</v>
      </c>
      <c r="I4875" s="159">
        <v>1</v>
      </c>
      <c r="J4875" s="158">
        <v>50</v>
      </c>
      <c r="K4875" s="157" t="s">
        <v>411</v>
      </c>
    </row>
    <row r="4876" spans="1:11" s="58" customFormat="1" ht="14.85" customHeight="1" x14ac:dyDescent="0.15">
      <c r="A4876" s="154">
        <v>188631</v>
      </c>
      <c r="B4876" s="155">
        <v>88631</v>
      </c>
      <c r="C4876" s="154">
        <v>80</v>
      </c>
      <c r="D4876" s="156" t="s">
        <v>389</v>
      </c>
      <c r="E4876" s="157" t="s">
        <v>417</v>
      </c>
      <c r="F4876" s="157" t="s">
        <v>418</v>
      </c>
      <c r="G4876" s="158">
        <v>100.66200000000001</v>
      </c>
      <c r="H4876" s="159">
        <v>1</v>
      </c>
      <c r="I4876" s="159">
        <v>1</v>
      </c>
      <c r="J4876" s="158">
        <v>101.962</v>
      </c>
      <c r="K4876" s="157" t="s">
        <v>408</v>
      </c>
    </row>
    <row r="4877" spans="1:11" s="58" customFormat="1" ht="14.85" customHeight="1" x14ac:dyDescent="0.15">
      <c r="A4877" s="154">
        <v>188631</v>
      </c>
      <c r="B4877" s="155">
        <v>88631</v>
      </c>
      <c r="C4877" s="154">
        <v>80</v>
      </c>
      <c r="D4877" s="156" t="s">
        <v>389</v>
      </c>
      <c r="E4877" s="157" t="s">
        <v>417</v>
      </c>
      <c r="F4877" s="157" t="s">
        <v>407</v>
      </c>
      <c r="G4877" s="158">
        <v>0.53093999999999997</v>
      </c>
      <c r="H4877" s="159">
        <v>0</v>
      </c>
      <c r="I4877" s="159">
        <v>0</v>
      </c>
      <c r="J4877" s="158">
        <v>0.80954000000000004</v>
      </c>
      <c r="K4877" s="157" t="s">
        <v>411</v>
      </c>
    </row>
    <row r="4878" spans="1:11" s="58" customFormat="1" ht="14.85" customHeight="1" x14ac:dyDescent="0.15">
      <c r="A4878" s="154">
        <v>188631</v>
      </c>
      <c r="B4878" s="155">
        <v>88631</v>
      </c>
      <c r="C4878" s="154">
        <v>80</v>
      </c>
      <c r="D4878" s="156" t="s">
        <v>389</v>
      </c>
      <c r="E4878" s="157" t="s">
        <v>417</v>
      </c>
      <c r="F4878" s="157" t="s">
        <v>407</v>
      </c>
      <c r="G4878" s="158">
        <v>2.7E-2</v>
      </c>
      <c r="H4878" s="159">
        <v>2</v>
      </c>
      <c r="I4878" s="159">
        <v>2</v>
      </c>
      <c r="J4878" s="158">
        <v>26.067</v>
      </c>
      <c r="K4878" s="157" t="s">
        <v>408</v>
      </c>
    </row>
    <row r="4879" spans="1:11" s="58" customFormat="1" ht="14.85" customHeight="1" x14ac:dyDescent="0.15">
      <c r="A4879" s="154">
        <v>188631</v>
      </c>
      <c r="B4879" s="155">
        <v>88631</v>
      </c>
      <c r="C4879" s="154">
        <v>80</v>
      </c>
      <c r="D4879" s="156" t="s">
        <v>389</v>
      </c>
      <c r="E4879" s="157" t="s">
        <v>419</v>
      </c>
      <c r="F4879" s="157" t="s">
        <v>414</v>
      </c>
      <c r="G4879" s="158">
        <v>27.757020000000001</v>
      </c>
      <c r="H4879" s="159">
        <v>-2</v>
      </c>
      <c r="I4879" s="159">
        <v>1</v>
      </c>
      <c r="J4879" s="158">
        <v>105.05298000000001</v>
      </c>
      <c r="K4879" s="157" t="s">
        <v>411</v>
      </c>
    </row>
    <row r="4880" spans="1:11" s="58" customFormat="1" ht="14.85" customHeight="1" x14ac:dyDescent="0.15">
      <c r="A4880" s="154">
        <v>188631</v>
      </c>
      <c r="B4880" s="155">
        <v>88631</v>
      </c>
      <c r="C4880" s="154">
        <v>80</v>
      </c>
      <c r="D4880" s="156" t="s">
        <v>389</v>
      </c>
      <c r="E4880" s="157" t="s">
        <v>419</v>
      </c>
      <c r="F4880" s="157" t="s">
        <v>414</v>
      </c>
      <c r="G4880" s="158">
        <v>5.2065000000000001</v>
      </c>
      <c r="H4880" s="159">
        <v>-4</v>
      </c>
      <c r="I4880" s="159">
        <v>0</v>
      </c>
      <c r="J4880" s="158">
        <v>149.71995999999999</v>
      </c>
      <c r="K4880" s="157" t="s">
        <v>408</v>
      </c>
    </row>
    <row r="4881" spans="1:11" s="58" customFormat="1" ht="14.85" customHeight="1" x14ac:dyDescent="0.15">
      <c r="A4881" s="154">
        <v>188666</v>
      </c>
      <c r="B4881" s="155">
        <v>88666</v>
      </c>
      <c r="C4881" s="154">
        <v>80</v>
      </c>
      <c r="D4881" s="156" t="s">
        <v>389</v>
      </c>
      <c r="E4881" s="157" t="s">
        <v>412</v>
      </c>
      <c r="F4881" s="157" t="s">
        <v>407</v>
      </c>
      <c r="G4881" s="158">
        <v>9.7357600000000009</v>
      </c>
      <c r="H4881" s="159">
        <v>-1</v>
      </c>
      <c r="I4881" s="159">
        <v>2</v>
      </c>
      <c r="J4881" s="158">
        <v>24.834309999999999</v>
      </c>
      <c r="K4881" s="157" t="s">
        <v>411</v>
      </c>
    </row>
    <row r="4882" spans="1:11" s="58" customFormat="1" ht="14.85" customHeight="1" x14ac:dyDescent="0.15">
      <c r="A4882" s="154">
        <v>188666</v>
      </c>
      <c r="B4882" s="155">
        <v>88666</v>
      </c>
      <c r="C4882" s="154">
        <v>80</v>
      </c>
      <c r="D4882" s="156" t="s">
        <v>389</v>
      </c>
      <c r="E4882" s="157" t="s">
        <v>412</v>
      </c>
      <c r="F4882" s="157" t="s">
        <v>407</v>
      </c>
      <c r="G4882" s="158">
        <v>-1.2557799999999999</v>
      </c>
      <c r="H4882" s="159">
        <v>-1</v>
      </c>
      <c r="I4882" s="159">
        <v>6</v>
      </c>
      <c r="J4882" s="158">
        <v>5.8769799999999996</v>
      </c>
      <c r="K4882" s="157" t="s">
        <v>408</v>
      </c>
    </row>
    <row r="4883" spans="1:11" s="58" customFormat="1" ht="14.85" customHeight="1" x14ac:dyDescent="0.15">
      <c r="A4883" s="154">
        <v>188666</v>
      </c>
      <c r="B4883" s="155">
        <v>88666</v>
      </c>
      <c r="C4883" s="154">
        <v>80</v>
      </c>
      <c r="D4883" s="156" t="s">
        <v>389</v>
      </c>
      <c r="E4883" s="157" t="s">
        <v>412</v>
      </c>
      <c r="F4883" s="157" t="s">
        <v>413</v>
      </c>
      <c r="G4883" s="158">
        <v>5.7446900000000003</v>
      </c>
      <c r="H4883" s="159">
        <v>3</v>
      </c>
      <c r="I4883" s="159">
        <v>4</v>
      </c>
      <c r="J4883" s="158">
        <v>120.05329999999999</v>
      </c>
      <c r="K4883" s="157" t="s">
        <v>408</v>
      </c>
    </row>
    <row r="4884" spans="1:11" s="58" customFormat="1" ht="14.85" customHeight="1" x14ac:dyDescent="0.15">
      <c r="A4884" s="154">
        <v>188666</v>
      </c>
      <c r="B4884" s="155">
        <v>88666</v>
      </c>
      <c r="C4884" s="154">
        <v>80</v>
      </c>
      <c r="D4884" s="156" t="s">
        <v>389</v>
      </c>
      <c r="E4884" s="157" t="s">
        <v>412</v>
      </c>
      <c r="F4884" s="157" t="s">
        <v>414</v>
      </c>
      <c r="G4884" s="158">
        <v>-9.2430800000000009</v>
      </c>
      <c r="H4884" s="159">
        <v>-4</v>
      </c>
      <c r="I4884" s="159">
        <v>4</v>
      </c>
      <c r="J4884" s="158">
        <v>52.47193</v>
      </c>
      <c r="K4884" s="157" t="s">
        <v>411</v>
      </c>
    </row>
    <row r="4885" spans="1:11" s="58" customFormat="1" ht="14.85" customHeight="1" x14ac:dyDescent="0.15">
      <c r="A4885" s="154">
        <v>188666</v>
      </c>
      <c r="B4885" s="155">
        <v>88666</v>
      </c>
      <c r="C4885" s="154">
        <v>80</v>
      </c>
      <c r="D4885" s="156" t="s">
        <v>389</v>
      </c>
      <c r="E4885" s="157" t="s">
        <v>412</v>
      </c>
      <c r="F4885" s="157" t="s">
        <v>414</v>
      </c>
      <c r="G4885" s="158">
        <v>222.85642000000001</v>
      </c>
      <c r="H4885" s="159">
        <v>-7</v>
      </c>
      <c r="I4885" s="159">
        <v>0</v>
      </c>
      <c r="J4885" s="158">
        <v>246.29034999999999</v>
      </c>
      <c r="K4885" s="157" t="s">
        <v>408</v>
      </c>
    </row>
    <row r="4886" spans="1:11" s="58" customFormat="1" ht="14.85" customHeight="1" x14ac:dyDescent="0.15">
      <c r="A4886" s="154">
        <v>188666</v>
      </c>
      <c r="B4886" s="155">
        <v>88666</v>
      </c>
      <c r="C4886" s="154">
        <v>80</v>
      </c>
      <c r="D4886" s="156" t="s">
        <v>389</v>
      </c>
      <c r="E4886" s="157" t="s">
        <v>412</v>
      </c>
      <c r="F4886" s="157" t="s">
        <v>415</v>
      </c>
      <c r="G4886" s="158">
        <v>-0.1</v>
      </c>
      <c r="H4886" s="159">
        <v>0</v>
      </c>
      <c r="I4886" s="159">
        <v>0</v>
      </c>
      <c r="J4886" s="158">
        <v>2.02</v>
      </c>
      <c r="K4886" s="157" t="s">
        <v>411</v>
      </c>
    </row>
    <row r="4887" spans="1:11" s="58" customFormat="1" ht="14.85" customHeight="1" x14ac:dyDescent="0.15">
      <c r="A4887" s="154">
        <v>188666</v>
      </c>
      <c r="B4887" s="155">
        <v>88666</v>
      </c>
      <c r="C4887" s="154">
        <v>80</v>
      </c>
      <c r="D4887" s="156" t="s">
        <v>389</v>
      </c>
      <c r="E4887" s="157" t="s">
        <v>412</v>
      </c>
      <c r="F4887" s="157" t="s">
        <v>415</v>
      </c>
      <c r="G4887" s="158">
        <v>-13.66</v>
      </c>
      <c r="H4887" s="159">
        <v>0</v>
      </c>
      <c r="I4887" s="159">
        <v>0</v>
      </c>
      <c r="J4887" s="158">
        <v>1.56</v>
      </c>
      <c r="K4887" s="157" t="s">
        <v>408</v>
      </c>
    </row>
    <row r="4888" spans="1:11" s="58" customFormat="1" ht="14.85" customHeight="1" x14ac:dyDescent="0.15">
      <c r="A4888" s="154">
        <v>188666</v>
      </c>
      <c r="B4888" s="155">
        <v>88666</v>
      </c>
      <c r="C4888" s="154">
        <v>80</v>
      </c>
      <c r="D4888" s="156" t="s">
        <v>389</v>
      </c>
      <c r="E4888" s="157" t="s">
        <v>412</v>
      </c>
      <c r="F4888" s="157" t="s">
        <v>416</v>
      </c>
      <c r="G4888" s="158">
        <v>68.746809999999996</v>
      </c>
      <c r="H4888" s="159">
        <v>0</v>
      </c>
      <c r="I4888" s="159">
        <v>1</v>
      </c>
      <c r="J4888" s="158">
        <v>73.16122</v>
      </c>
      <c r="K4888" s="157" t="s">
        <v>411</v>
      </c>
    </row>
    <row r="4889" spans="1:11" s="58" customFormat="1" ht="14.85" customHeight="1" x14ac:dyDescent="0.15">
      <c r="A4889" s="154">
        <v>188666</v>
      </c>
      <c r="B4889" s="155">
        <v>88666</v>
      </c>
      <c r="C4889" s="154">
        <v>80</v>
      </c>
      <c r="D4889" s="156" t="s">
        <v>389</v>
      </c>
      <c r="E4889" s="157" t="s">
        <v>412</v>
      </c>
      <c r="F4889" s="157" t="s">
        <v>416</v>
      </c>
      <c r="G4889" s="158">
        <v>23.613610000000001</v>
      </c>
      <c r="H4889" s="159">
        <v>-1</v>
      </c>
      <c r="I4889" s="159">
        <v>0</v>
      </c>
      <c r="J4889" s="158">
        <v>26.961649999999999</v>
      </c>
      <c r="K4889" s="157" t="s">
        <v>408</v>
      </c>
    </row>
    <row r="4890" spans="1:11" s="58" customFormat="1" ht="14.85" customHeight="1" x14ac:dyDescent="0.15">
      <c r="A4890" s="154">
        <v>188666</v>
      </c>
      <c r="B4890" s="155">
        <v>88666</v>
      </c>
      <c r="C4890" s="154">
        <v>80</v>
      </c>
      <c r="D4890" s="156" t="s">
        <v>389</v>
      </c>
      <c r="E4890" s="157" t="s">
        <v>417</v>
      </c>
      <c r="F4890" s="157" t="s">
        <v>418</v>
      </c>
      <c r="G4890" s="158">
        <v>-39.687399999999997</v>
      </c>
      <c r="H4890" s="159">
        <v>0</v>
      </c>
      <c r="I4890" s="159">
        <v>0</v>
      </c>
      <c r="J4890" s="158">
        <v>2.8126000000000002</v>
      </c>
      <c r="K4890" s="157" t="s">
        <v>411</v>
      </c>
    </row>
    <row r="4891" spans="1:11" s="58" customFormat="1" ht="14.85" customHeight="1" x14ac:dyDescent="0.15">
      <c r="A4891" s="154">
        <v>188666</v>
      </c>
      <c r="B4891" s="155">
        <v>88666</v>
      </c>
      <c r="C4891" s="154">
        <v>80</v>
      </c>
      <c r="D4891" s="156" t="s">
        <v>389</v>
      </c>
      <c r="E4891" s="157" t="s">
        <v>417</v>
      </c>
      <c r="F4891" s="157" t="s">
        <v>418</v>
      </c>
      <c r="G4891" s="158">
        <v>-70.08963</v>
      </c>
      <c r="H4891" s="159">
        <v>-1</v>
      </c>
      <c r="I4891" s="159">
        <v>0</v>
      </c>
      <c r="J4891" s="158">
        <v>9.0839999999999996</v>
      </c>
      <c r="K4891" s="157" t="s">
        <v>408</v>
      </c>
    </row>
    <row r="4892" spans="1:11" s="58" customFormat="1" ht="14.85" customHeight="1" x14ac:dyDescent="0.15">
      <c r="A4892" s="154">
        <v>188666</v>
      </c>
      <c r="B4892" s="155">
        <v>88666</v>
      </c>
      <c r="C4892" s="154">
        <v>80</v>
      </c>
      <c r="D4892" s="156" t="s">
        <v>389</v>
      </c>
      <c r="E4892" s="157" t="s">
        <v>417</v>
      </c>
      <c r="F4892" s="157" t="s">
        <v>407</v>
      </c>
      <c r="G4892" s="158">
        <v>1.173</v>
      </c>
      <c r="H4892" s="159">
        <v>4</v>
      </c>
      <c r="I4892" s="159">
        <v>4</v>
      </c>
      <c r="J4892" s="158">
        <v>9.9295399999999994</v>
      </c>
      <c r="K4892" s="157" t="s">
        <v>411</v>
      </c>
    </row>
    <row r="4893" spans="1:11" s="58" customFormat="1" ht="14.85" customHeight="1" x14ac:dyDescent="0.15">
      <c r="A4893" s="154">
        <v>188666</v>
      </c>
      <c r="B4893" s="155">
        <v>88666</v>
      </c>
      <c r="C4893" s="154">
        <v>80</v>
      </c>
      <c r="D4893" s="156" t="s">
        <v>389</v>
      </c>
      <c r="E4893" s="157" t="s">
        <v>417</v>
      </c>
      <c r="F4893" s="157" t="s">
        <v>407</v>
      </c>
      <c r="G4893" s="158">
        <v>10.58473</v>
      </c>
      <c r="H4893" s="159">
        <v>0</v>
      </c>
      <c r="I4893" s="159">
        <v>0</v>
      </c>
      <c r="J4893" s="158">
        <v>14.753629999999999</v>
      </c>
      <c r="K4893" s="157" t="s">
        <v>408</v>
      </c>
    </row>
    <row r="4894" spans="1:11" s="58" customFormat="1" ht="14.85" customHeight="1" x14ac:dyDescent="0.15">
      <c r="A4894" s="154">
        <v>188666</v>
      </c>
      <c r="B4894" s="155">
        <v>88666</v>
      </c>
      <c r="C4894" s="154">
        <v>80</v>
      </c>
      <c r="D4894" s="156" t="s">
        <v>389</v>
      </c>
      <c r="E4894" s="157" t="s">
        <v>419</v>
      </c>
      <c r="F4894" s="157" t="s">
        <v>414</v>
      </c>
      <c r="G4894" s="158">
        <v>-93.619259999999997</v>
      </c>
      <c r="H4894" s="159">
        <v>-1</v>
      </c>
      <c r="I4894" s="159">
        <v>1</v>
      </c>
      <c r="J4894" s="158">
        <v>217.30297999999999</v>
      </c>
      <c r="K4894" s="157" t="s">
        <v>411</v>
      </c>
    </row>
    <row r="4895" spans="1:11" s="58" customFormat="1" ht="14.85" customHeight="1" x14ac:dyDescent="0.15">
      <c r="A4895" s="154">
        <v>188666</v>
      </c>
      <c r="B4895" s="155">
        <v>88666</v>
      </c>
      <c r="C4895" s="154">
        <v>80</v>
      </c>
      <c r="D4895" s="156" t="s">
        <v>389</v>
      </c>
      <c r="E4895" s="157" t="s">
        <v>419</v>
      </c>
      <c r="F4895" s="157" t="s">
        <v>414</v>
      </c>
      <c r="G4895" s="158">
        <v>1.41412</v>
      </c>
      <c r="H4895" s="159">
        <v>-3</v>
      </c>
      <c r="I4895" s="159">
        <v>0</v>
      </c>
      <c r="J4895" s="158">
        <v>94.700850000000003</v>
      </c>
      <c r="K4895" s="157" t="s">
        <v>408</v>
      </c>
    </row>
    <row r="4896" spans="1:11" s="58" customFormat="1" ht="14.85" customHeight="1" x14ac:dyDescent="0.15">
      <c r="A4896" s="154">
        <v>188716</v>
      </c>
      <c r="B4896" s="155">
        <v>88716</v>
      </c>
      <c r="C4896" s="154">
        <v>80</v>
      </c>
      <c r="D4896" s="156" t="s">
        <v>389</v>
      </c>
      <c r="E4896" s="157" t="s">
        <v>412</v>
      </c>
      <c r="F4896" s="157" t="s">
        <v>407</v>
      </c>
      <c r="G4896" s="158">
        <v>-41.64</v>
      </c>
      <c r="H4896" s="159">
        <v>-9</v>
      </c>
      <c r="I4896" s="159">
        <v>1</v>
      </c>
      <c r="J4896" s="158">
        <v>20.234559999999998</v>
      </c>
      <c r="K4896" s="157" t="s">
        <v>411</v>
      </c>
    </row>
    <row r="4897" spans="1:11" s="58" customFormat="1" ht="14.85" customHeight="1" x14ac:dyDescent="0.15">
      <c r="A4897" s="154">
        <v>188716</v>
      </c>
      <c r="B4897" s="155">
        <v>88716</v>
      </c>
      <c r="C4897" s="154">
        <v>80</v>
      </c>
      <c r="D4897" s="156" t="s">
        <v>389</v>
      </c>
      <c r="E4897" s="157" t="s">
        <v>412</v>
      </c>
      <c r="F4897" s="157" t="s">
        <v>407</v>
      </c>
      <c r="G4897" s="158">
        <v>-1.87351</v>
      </c>
      <c r="H4897" s="159">
        <v>-2</v>
      </c>
      <c r="I4897" s="159">
        <v>0</v>
      </c>
      <c r="J4897" s="158">
        <v>17.415749999999999</v>
      </c>
      <c r="K4897" s="157" t="s">
        <v>408</v>
      </c>
    </row>
    <row r="4898" spans="1:11" s="58" customFormat="1" ht="14.85" customHeight="1" x14ac:dyDescent="0.15">
      <c r="A4898" s="154">
        <v>188716</v>
      </c>
      <c r="B4898" s="155">
        <v>88716</v>
      </c>
      <c r="C4898" s="154">
        <v>80</v>
      </c>
      <c r="D4898" s="156" t="s">
        <v>389</v>
      </c>
      <c r="E4898" s="157" t="s">
        <v>412</v>
      </c>
      <c r="F4898" s="157" t="s">
        <v>413</v>
      </c>
      <c r="G4898" s="158">
        <v>51.137709999999998</v>
      </c>
      <c r="H4898" s="159">
        <v>0</v>
      </c>
      <c r="I4898" s="159">
        <v>2</v>
      </c>
      <c r="J4898" s="158">
        <v>390.32501000000002</v>
      </c>
      <c r="K4898" s="157" t="s">
        <v>408</v>
      </c>
    </row>
    <row r="4899" spans="1:11" s="58" customFormat="1" ht="14.85" customHeight="1" x14ac:dyDescent="0.15">
      <c r="A4899" s="154">
        <v>188716</v>
      </c>
      <c r="B4899" s="155">
        <v>88716</v>
      </c>
      <c r="C4899" s="154">
        <v>80</v>
      </c>
      <c r="D4899" s="156" t="s">
        <v>389</v>
      </c>
      <c r="E4899" s="157" t="s">
        <v>412</v>
      </c>
      <c r="F4899" s="157" t="s">
        <v>414</v>
      </c>
      <c r="G4899" s="158">
        <v>38.833100000000002</v>
      </c>
      <c r="H4899" s="159">
        <v>3</v>
      </c>
      <c r="I4899" s="159">
        <v>5</v>
      </c>
      <c r="J4899" s="158">
        <v>109.17169</v>
      </c>
      <c r="K4899" s="157" t="s">
        <v>411</v>
      </c>
    </row>
    <row r="4900" spans="1:11" s="58" customFormat="1" ht="14.85" customHeight="1" x14ac:dyDescent="0.15">
      <c r="A4900" s="154">
        <v>188716</v>
      </c>
      <c r="B4900" s="155">
        <v>88716</v>
      </c>
      <c r="C4900" s="154">
        <v>80</v>
      </c>
      <c r="D4900" s="156" t="s">
        <v>389</v>
      </c>
      <c r="E4900" s="157" t="s">
        <v>412</v>
      </c>
      <c r="F4900" s="157" t="s">
        <v>414</v>
      </c>
      <c r="G4900" s="158">
        <v>9.2779900000000008</v>
      </c>
      <c r="H4900" s="159">
        <v>-1</v>
      </c>
      <c r="I4900" s="159">
        <v>0</v>
      </c>
      <c r="J4900" s="158">
        <v>46.86647</v>
      </c>
      <c r="K4900" s="157" t="s">
        <v>408</v>
      </c>
    </row>
    <row r="4901" spans="1:11" s="58" customFormat="1" ht="14.85" customHeight="1" x14ac:dyDescent="0.15">
      <c r="A4901" s="154">
        <v>188716</v>
      </c>
      <c r="B4901" s="155">
        <v>88716</v>
      </c>
      <c r="C4901" s="154">
        <v>80</v>
      </c>
      <c r="D4901" s="156" t="s">
        <v>389</v>
      </c>
      <c r="E4901" s="157" t="s">
        <v>412</v>
      </c>
      <c r="F4901" s="157" t="s">
        <v>415</v>
      </c>
      <c r="G4901" s="158">
        <v>7.08</v>
      </c>
      <c r="H4901" s="159">
        <v>0</v>
      </c>
      <c r="I4901" s="159">
        <v>0</v>
      </c>
      <c r="J4901" s="158">
        <v>7.28</v>
      </c>
      <c r="K4901" s="157" t="s">
        <v>411</v>
      </c>
    </row>
    <row r="4902" spans="1:11" s="58" customFormat="1" ht="14.85" customHeight="1" x14ac:dyDescent="0.15">
      <c r="A4902" s="154">
        <v>188716</v>
      </c>
      <c r="B4902" s="155">
        <v>88716</v>
      </c>
      <c r="C4902" s="154">
        <v>80</v>
      </c>
      <c r="D4902" s="156" t="s">
        <v>389</v>
      </c>
      <c r="E4902" s="157" t="s">
        <v>412</v>
      </c>
      <c r="F4902" s="157" t="s">
        <v>415</v>
      </c>
      <c r="G4902" s="158">
        <v>9.9600000000000009</v>
      </c>
      <c r="H4902" s="159">
        <v>0</v>
      </c>
      <c r="I4902" s="159">
        <v>0</v>
      </c>
      <c r="J4902" s="158">
        <v>10.06</v>
      </c>
      <c r="K4902" s="157" t="s">
        <v>408</v>
      </c>
    </row>
    <row r="4903" spans="1:11" s="58" customFormat="1" ht="14.85" customHeight="1" x14ac:dyDescent="0.15">
      <c r="A4903" s="154">
        <v>188716</v>
      </c>
      <c r="B4903" s="155">
        <v>88716</v>
      </c>
      <c r="C4903" s="154">
        <v>80</v>
      </c>
      <c r="D4903" s="156" t="s">
        <v>389</v>
      </c>
      <c r="E4903" s="157" t="s">
        <v>412</v>
      </c>
      <c r="F4903" s="157" t="s">
        <v>416</v>
      </c>
      <c r="G4903" s="158">
        <v>46.067619999999998</v>
      </c>
      <c r="H4903" s="159">
        <v>0</v>
      </c>
      <c r="I4903" s="159">
        <v>1</v>
      </c>
      <c r="J4903" s="158">
        <v>48.81315</v>
      </c>
      <c r="K4903" s="157" t="s">
        <v>411</v>
      </c>
    </row>
    <row r="4904" spans="1:11" s="58" customFormat="1" ht="14.85" customHeight="1" x14ac:dyDescent="0.15">
      <c r="A4904" s="154">
        <v>188716</v>
      </c>
      <c r="B4904" s="155">
        <v>88716</v>
      </c>
      <c r="C4904" s="154">
        <v>80</v>
      </c>
      <c r="D4904" s="156" t="s">
        <v>389</v>
      </c>
      <c r="E4904" s="157" t="s">
        <v>412</v>
      </c>
      <c r="F4904" s="157" t="s">
        <v>416</v>
      </c>
      <c r="G4904" s="158">
        <v>41.749569999999999</v>
      </c>
      <c r="H4904" s="159">
        <v>-2</v>
      </c>
      <c r="I4904" s="159">
        <v>0</v>
      </c>
      <c r="J4904" s="158">
        <v>46.82676</v>
      </c>
      <c r="K4904" s="157" t="s">
        <v>408</v>
      </c>
    </row>
    <row r="4905" spans="1:11" s="58" customFormat="1" ht="14.85" customHeight="1" x14ac:dyDescent="0.15">
      <c r="A4905" s="154">
        <v>188716</v>
      </c>
      <c r="B4905" s="155">
        <v>88716</v>
      </c>
      <c r="C4905" s="154">
        <v>80</v>
      </c>
      <c r="D4905" s="156" t="s">
        <v>389</v>
      </c>
      <c r="E4905" s="157" t="s">
        <v>417</v>
      </c>
      <c r="F4905" s="157" t="s">
        <v>418</v>
      </c>
      <c r="G4905" s="158">
        <v>2.64</v>
      </c>
      <c r="H4905" s="159">
        <v>0</v>
      </c>
      <c r="I4905" s="159">
        <v>0</v>
      </c>
      <c r="J4905" s="158">
        <v>2.64</v>
      </c>
      <c r="K4905" s="157" t="s">
        <v>411</v>
      </c>
    </row>
    <row r="4906" spans="1:11" s="58" customFormat="1" ht="14.85" customHeight="1" x14ac:dyDescent="0.15">
      <c r="A4906" s="154">
        <v>188716</v>
      </c>
      <c r="B4906" s="155">
        <v>88716</v>
      </c>
      <c r="C4906" s="154">
        <v>80</v>
      </c>
      <c r="D4906" s="156" t="s">
        <v>389</v>
      </c>
      <c r="E4906" s="157" t="s">
        <v>417</v>
      </c>
      <c r="F4906" s="157" t="s">
        <v>418</v>
      </c>
      <c r="G4906" s="158">
        <v>-0.73036000000000001</v>
      </c>
      <c r="H4906" s="159">
        <v>0</v>
      </c>
      <c r="I4906" s="159">
        <v>0</v>
      </c>
      <c r="J4906" s="158">
        <v>1.2696400000000001</v>
      </c>
      <c r="K4906" s="157" t="s">
        <v>408</v>
      </c>
    </row>
    <row r="4907" spans="1:11" s="58" customFormat="1" ht="14.85" customHeight="1" x14ac:dyDescent="0.15">
      <c r="A4907" s="154">
        <v>188716</v>
      </c>
      <c r="B4907" s="155">
        <v>88716</v>
      </c>
      <c r="C4907" s="154">
        <v>80</v>
      </c>
      <c r="D4907" s="156" t="s">
        <v>389</v>
      </c>
      <c r="E4907" s="157" t="s">
        <v>417</v>
      </c>
      <c r="F4907" s="157" t="s">
        <v>407</v>
      </c>
      <c r="G4907" s="158">
        <v>-1.8567800000000001</v>
      </c>
      <c r="H4907" s="159">
        <v>-2</v>
      </c>
      <c r="I4907" s="159">
        <v>0</v>
      </c>
      <c r="J4907" s="158">
        <v>18.400839999999999</v>
      </c>
      <c r="K4907" s="157" t="s">
        <v>411</v>
      </c>
    </row>
    <row r="4908" spans="1:11" s="58" customFormat="1" ht="14.85" customHeight="1" x14ac:dyDescent="0.15">
      <c r="A4908" s="154">
        <v>188716</v>
      </c>
      <c r="B4908" s="155">
        <v>88716</v>
      </c>
      <c r="C4908" s="154">
        <v>80</v>
      </c>
      <c r="D4908" s="156" t="s">
        <v>389</v>
      </c>
      <c r="E4908" s="157" t="s">
        <v>417</v>
      </c>
      <c r="F4908" s="157" t="s">
        <v>407</v>
      </c>
      <c r="G4908" s="158">
        <v>0.21659999999999999</v>
      </c>
      <c r="H4908" s="159">
        <v>0</v>
      </c>
      <c r="I4908" s="159">
        <v>0</v>
      </c>
      <c r="J4908" s="158">
        <v>9.7851700000000008</v>
      </c>
      <c r="K4908" s="157" t="s">
        <v>408</v>
      </c>
    </row>
    <row r="4909" spans="1:11" s="58" customFormat="1" ht="14.85" customHeight="1" x14ac:dyDescent="0.15">
      <c r="A4909" s="154">
        <v>188716</v>
      </c>
      <c r="B4909" s="155">
        <v>88716</v>
      </c>
      <c r="C4909" s="154">
        <v>80</v>
      </c>
      <c r="D4909" s="156" t="s">
        <v>389</v>
      </c>
      <c r="E4909" s="157" t="s">
        <v>419</v>
      </c>
      <c r="F4909" s="157" t="s">
        <v>414</v>
      </c>
      <c r="G4909" s="158">
        <v>10.37792</v>
      </c>
      <c r="H4909" s="159">
        <v>-1</v>
      </c>
      <c r="I4909" s="159">
        <v>0</v>
      </c>
      <c r="J4909" s="158">
        <v>91.432209999999998</v>
      </c>
      <c r="K4909" s="157" t="s">
        <v>411</v>
      </c>
    </row>
    <row r="4910" spans="1:11" s="58" customFormat="1" ht="14.85" customHeight="1" x14ac:dyDescent="0.15">
      <c r="A4910" s="154">
        <v>188716</v>
      </c>
      <c r="B4910" s="155">
        <v>88716</v>
      </c>
      <c r="C4910" s="154">
        <v>80</v>
      </c>
      <c r="D4910" s="156" t="s">
        <v>389</v>
      </c>
      <c r="E4910" s="157" t="s">
        <v>419</v>
      </c>
      <c r="F4910" s="157" t="s">
        <v>414</v>
      </c>
      <c r="G4910" s="158">
        <v>-7.5564200000000001</v>
      </c>
      <c r="H4910" s="159">
        <v>0</v>
      </c>
      <c r="I4910" s="159">
        <v>1</v>
      </c>
      <c r="J4910" s="158">
        <v>46.235169999999997</v>
      </c>
      <c r="K4910" s="157" t="s">
        <v>408</v>
      </c>
    </row>
    <row r="4911" spans="1:11" s="58" customFormat="1" ht="14.85" customHeight="1" x14ac:dyDescent="0.15">
      <c r="A4911" s="160"/>
      <c r="B4911" s="161"/>
      <c r="C4911" s="160"/>
      <c r="D4911" s="160"/>
      <c r="E4911" s="160"/>
      <c r="F4911" s="161" t="s">
        <v>424</v>
      </c>
      <c r="G4911" s="162">
        <v>71186.250070000198</v>
      </c>
      <c r="H4911" s="163">
        <v>-4228</v>
      </c>
      <c r="I4911" s="161"/>
      <c r="J4911" s="161"/>
      <c r="K4911" s="161"/>
    </row>
    <row r="4912" spans="1:11" s="58" customFormat="1" ht="14.85" customHeight="1" x14ac:dyDescent="0.15">
      <c r="A4912" s="160"/>
      <c r="B4912" s="161"/>
      <c r="C4912" s="160"/>
      <c r="D4912" s="160"/>
      <c r="E4912" s="160"/>
      <c r="F4912" s="160"/>
      <c r="G4912" s="161"/>
      <c r="H4912" s="161"/>
      <c r="I4912" s="161"/>
      <c r="J4912" s="161"/>
      <c r="K4912" s="161"/>
    </row>
    <row r="4913" spans="1:11" s="58" customFormat="1" ht="14.85" customHeight="1" x14ac:dyDescent="0.15">
      <c r="A4913" s="164"/>
      <c r="B4913" s="164"/>
      <c r="C4913" s="164"/>
      <c r="D4913" s="164"/>
      <c r="E4913" s="164"/>
      <c r="F4913" s="164"/>
      <c r="G4913" s="164"/>
      <c r="H4913" s="164"/>
      <c r="I4913" s="164"/>
      <c r="J4913" s="164"/>
      <c r="K4913" s="164"/>
    </row>
    <row r="4914" spans="1:11" s="58" customFormat="1" ht="14.85" customHeight="1" x14ac:dyDescent="0.25">
      <c r="A4914"/>
      <c r="B4914"/>
      <c r="C4914"/>
      <c r="D4914"/>
      <c r="E4914"/>
      <c r="F4914"/>
      <c r="G4914"/>
      <c r="H4914"/>
      <c r="I4914"/>
      <c r="J4914"/>
      <c r="K4914"/>
    </row>
    <row r="4915" spans="1:11" s="58" customFormat="1" ht="14.85" customHeight="1" x14ac:dyDescent="0.25">
      <c r="A4915"/>
      <c r="B4915"/>
      <c r="C4915"/>
      <c r="D4915"/>
      <c r="E4915"/>
      <c r="F4915"/>
      <c r="G4915"/>
      <c r="H4915"/>
      <c r="I4915"/>
      <c r="J4915"/>
      <c r="K4915"/>
    </row>
    <row r="4916" spans="1:11" s="58" customFormat="1" ht="14.85" customHeight="1" x14ac:dyDescent="0.25">
      <c r="A4916"/>
      <c r="B4916"/>
      <c r="C4916"/>
      <c r="D4916"/>
      <c r="E4916"/>
      <c r="F4916"/>
      <c r="G4916"/>
      <c r="H4916"/>
      <c r="I4916"/>
      <c r="J4916"/>
      <c r="K4916"/>
    </row>
    <row r="4917" spans="1:11" s="58" customFormat="1" ht="14.85" customHeight="1" x14ac:dyDescent="0.25">
      <c r="A4917"/>
      <c r="B4917"/>
      <c r="C4917"/>
      <c r="D4917"/>
      <c r="E4917"/>
      <c r="F4917"/>
      <c r="G4917"/>
      <c r="H4917"/>
      <c r="I4917"/>
      <c r="J4917"/>
      <c r="K4917"/>
    </row>
    <row r="4918" spans="1:11" s="58" customFormat="1" ht="14.85" customHeight="1" x14ac:dyDescent="0.25">
      <c r="A4918"/>
      <c r="B4918"/>
      <c r="C4918"/>
      <c r="D4918"/>
      <c r="E4918"/>
      <c r="F4918"/>
      <c r="G4918"/>
      <c r="H4918"/>
      <c r="I4918"/>
      <c r="J4918"/>
      <c r="K4918"/>
    </row>
    <row r="4919" spans="1:11" s="58" customFormat="1" ht="14.85" customHeight="1" x14ac:dyDescent="0.25">
      <c r="A4919"/>
      <c r="B4919"/>
      <c r="C4919"/>
      <c r="D4919"/>
      <c r="E4919"/>
      <c r="F4919"/>
      <c r="G4919"/>
      <c r="H4919"/>
      <c r="I4919"/>
      <c r="J4919"/>
      <c r="K4919"/>
    </row>
    <row r="4920" spans="1:11" s="58" customFormat="1" ht="14.85" customHeight="1" x14ac:dyDescent="0.25">
      <c r="A4920"/>
      <c r="B4920"/>
      <c r="C4920"/>
      <c r="D4920"/>
      <c r="E4920"/>
      <c r="F4920"/>
      <c r="G4920"/>
      <c r="H4920"/>
      <c r="I4920"/>
      <c r="J4920"/>
      <c r="K4920"/>
    </row>
    <row r="4921" spans="1:11" s="58" customFormat="1" ht="14.85" customHeight="1" x14ac:dyDescent="0.25">
      <c r="A4921"/>
      <c r="B4921"/>
      <c r="C4921"/>
      <c r="D4921"/>
      <c r="E4921"/>
      <c r="F4921"/>
      <c r="G4921"/>
      <c r="H4921"/>
      <c r="I4921"/>
      <c r="J4921"/>
      <c r="K4921"/>
    </row>
    <row r="4922" spans="1:11" s="58" customFormat="1" ht="14.85" customHeight="1" x14ac:dyDescent="0.25">
      <c r="A4922"/>
      <c r="B4922"/>
      <c r="C4922"/>
      <c r="D4922"/>
      <c r="E4922"/>
      <c r="F4922"/>
      <c r="G4922"/>
      <c r="H4922"/>
      <c r="I4922"/>
      <c r="J4922"/>
      <c r="K4922"/>
    </row>
    <row r="4923" spans="1:11" s="58" customFormat="1" ht="14.85" customHeight="1" x14ac:dyDescent="0.25">
      <c r="A4923"/>
      <c r="B4923"/>
      <c r="C4923"/>
      <c r="D4923"/>
      <c r="E4923"/>
      <c r="F4923"/>
      <c r="G4923"/>
      <c r="H4923"/>
      <c r="I4923"/>
      <c r="J4923"/>
      <c r="K4923"/>
    </row>
    <row r="4924" spans="1:11" s="58" customFormat="1" ht="14.85" customHeight="1" x14ac:dyDescent="0.25">
      <c r="A4924"/>
      <c r="B4924"/>
      <c r="C4924"/>
      <c r="D4924"/>
      <c r="E4924"/>
      <c r="F4924"/>
      <c r="G4924"/>
      <c r="H4924"/>
      <c r="I4924"/>
      <c r="J4924"/>
      <c r="K4924"/>
    </row>
    <row r="4925" spans="1:11" s="58" customFormat="1" ht="14.85" customHeight="1" x14ac:dyDescent="0.25">
      <c r="A4925"/>
      <c r="B4925"/>
      <c r="C4925"/>
      <c r="D4925"/>
      <c r="E4925"/>
      <c r="F4925"/>
      <c r="G4925"/>
      <c r="H4925"/>
      <c r="I4925"/>
      <c r="J4925"/>
      <c r="K4925"/>
    </row>
    <row r="4926" spans="1:11" s="58" customFormat="1" ht="14.85" customHeight="1" x14ac:dyDescent="0.25">
      <c r="A4926"/>
      <c r="B4926"/>
      <c r="C4926"/>
      <c r="D4926"/>
      <c r="E4926"/>
      <c r="F4926"/>
      <c r="G4926"/>
      <c r="H4926"/>
      <c r="I4926"/>
      <c r="J4926"/>
      <c r="K4926"/>
    </row>
    <row r="4927" spans="1:11" s="58" customFormat="1" ht="14.85" customHeight="1" x14ac:dyDescent="0.25">
      <c r="A4927"/>
      <c r="B4927"/>
      <c r="C4927"/>
      <c r="D4927"/>
      <c r="E4927"/>
      <c r="F4927"/>
      <c r="G4927"/>
      <c r="H4927"/>
      <c r="I4927"/>
      <c r="J4927"/>
      <c r="K4927"/>
    </row>
    <row r="4928" spans="1:11" s="58" customFormat="1" ht="14.85" customHeight="1" x14ac:dyDescent="0.25">
      <c r="A4928"/>
      <c r="B4928"/>
      <c r="C4928"/>
      <c r="D4928"/>
      <c r="E4928"/>
      <c r="F4928"/>
      <c r="G4928"/>
      <c r="H4928"/>
      <c r="I4928"/>
      <c r="J4928"/>
      <c r="K4928"/>
    </row>
    <row r="4929" spans="1:11" s="58" customFormat="1" ht="14.85" customHeight="1" x14ac:dyDescent="0.25">
      <c r="A4929"/>
      <c r="B4929"/>
      <c r="C4929"/>
      <c r="D4929"/>
      <c r="E4929"/>
      <c r="F4929"/>
      <c r="G4929"/>
      <c r="H4929"/>
      <c r="I4929"/>
      <c r="J4929"/>
      <c r="K4929"/>
    </row>
    <row r="4930" spans="1:11" s="58" customFormat="1" ht="14.85" customHeight="1" x14ac:dyDescent="0.25">
      <c r="A4930"/>
      <c r="B4930"/>
      <c r="C4930"/>
      <c r="D4930"/>
      <c r="E4930"/>
      <c r="F4930"/>
      <c r="G4930"/>
      <c r="H4930"/>
      <c r="I4930"/>
      <c r="J4930"/>
      <c r="K4930"/>
    </row>
    <row r="4931" spans="1:11" s="58" customFormat="1" ht="14.85" customHeight="1" x14ac:dyDescent="0.25">
      <c r="A4931"/>
      <c r="B4931"/>
      <c r="C4931"/>
      <c r="D4931"/>
      <c r="E4931"/>
      <c r="F4931"/>
      <c r="G4931"/>
      <c r="H4931"/>
      <c r="I4931"/>
      <c r="J4931"/>
      <c r="K4931"/>
    </row>
    <row r="4932" spans="1:11" s="58" customFormat="1" ht="14.85" customHeight="1" x14ac:dyDescent="0.25">
      <c r="A4932"/>
      <c r="B4932"/>
      <c r="C4932"/>
      <c r="D4932"/>
      <c r="E4932"/>
      <c r="F4932"/>
      <c r="G4932"/>
      <c r="H4932"/>
      <c r="I4932"/>
      <c r="J4932"/>
      <c r="K4932"/>
    </row>
    <row r="4933" spans="1:11" s="58" customFormat="1" ht="14.85" customHeight="1" x14ac:dyDescent="0.25">
      <c r="A4933"/>
      <c r="B4933"/>
      <c r="C4933"/>
      <c r="D4933"/>
      <c r="E4933"/>
      <c r="F4933"/>
      <c r="G4933"/>
      <c r="H4933"/>
      <c r="I4933"/>
      <c r="J4933"/>
      <c r="K4933"/>
    </row>
    <row r="4934" spans="1:11" s="58" customFormat="1" ht="14.85" customHeight="1" x14ac:dyDescent="0.25">
      <c r="A4934"/>
      <c r="B4934"/>
      <c r="C4934"/>
      <c r="D4934"/>
      <c r="E4934"/>
      <c r="F4934"/>
      <c r="G4934"/>
      <c r="H4934"/>
      <c r="I4934"/>
      <c r="J4934"/>
      <c r="K4934"/>
    </row>
    <row r="4935" spans="1:11" s="58" customFormat="1" ht="14.85" customHeight="1" x14ac:dyDescent="0.25">
      <c r="A4935"/>
      <c r="B4935"/>
      <c r="C4935"/>
      <c r="D4935"/>
      <c r="E4935"/>
      <c r="F4935"/>
      <c r="G4935"/>
      <c r="H4935"/>
      <c r="I4935"/>
      <c r="J4935"/>
      <c r="K4935"/>
    </row>
    <row r="4936" spans="1:11" s="58" customFormat="1" ht="14.85" customHeight="1" x14ac:dyDescent="0.25">
      <c r="A4936"/>
      <c r="B4936"/>
      <c r="C4936"/>
      <c r="D4936"/>
      <c r="E4936"/>
      <c r="F4936"/>
      <c r="G4936"/>
      <c r="H4936"/>
      <c r="I4936"/>
      <c r="J4936"/>
      <c r="K4936"/>
    </row>
    <row r="4937" spans="1:11" s="58" customFormat="1" ht="14.85" customHeight="1" x14ac:dyDescent="0.25">
      <c r="A4937"/>
      <c r="B4937"/>
      <c r="C4937"/>
      <c r="D4937"/>
      <c r="E4937"/>
      <c r="F4937"/>
      <c r="G4937"/>
      <c r="H4937"/>
      <c r="I4937"/>
      <c r="J4937"/>
      <c r="K4937"/>
    </row>
    <row r="4938" spans="1:11" s="58" customFormat="1" ht="14.85" customHeight="1" x14ac:dyDescent="0.25">
      <c r="A4938"/>
      <c r="B4938"/>
      <c r="C4938"/>
      <c r="D4938"/>
      <c r="E4938"/>
      <c r="F4938"/>
      <c r="G4938"/>
      <c r="H4938"/>
      <c r="I4938"/>
      <c r="J4938"/>
      <c r="K4938"/>
    </row>
    <row r="4939" spans="1:11" s="58" customFormat="1" ht="14.85" customHeight="1" x14ac:dyDescent="0.25">
      <c r="A4939"/>
      <c r="B4939"/>
      <c r="C4939"/>
      <c r="D4939"/>
      <c r="E4939"/>
      <c r="F4939"/>
      <c r="G4939"/>
      <c r="H4939"/>
      <c r="I4939"/>
      <c r="J4939"/>
      <c r="K4939"/>
    </row>
    <row r="4940" spans="1:11" s="58" customFormat="1" ht="14.85" customHeight="1" x14ac:dyDescent="0.25">
      <c r="A4940"/>
      <c r="B4940"/>
      <c r="C4940"/>
      <c r="D4940"/>
      <c r="E4940"/>
      <c r="F4940"/>
      <c r="G4940"/>
      <c r="H4940"/>
      <c r="I4940"/>
      <c r="J4940"/>
      <c r="K4940"/>
    </row>
    <row r="4941" spans="1:11" s="58" customFormat="1" ht="14.85" customHeight="1" x14ac:dyDescent="0.25">
      <c r="A4941"/>
      <c r="B4941"/>
      <c r="C4941"/>
      <c r="D4941"/>
      <c r="E4941"/>
      <c r="F4941"/>
      <c r="G4941"/>
      <c r="H4941"/>
      <c r="I4941"/>
      <c r="J4941"/>
      <c r="K4941"/>
    </row>
    <row r="4942" spans="1:11" s="58" customFormat="1" ht="14.85" customHeight="1" x14ac:dyDescent="0.25">
      <c r="A4942"/>
      <c r="B4942"/>
      <c r="C4942"/>
      <c r="D4942"/>
      <c r="E4942"/>
      <c r="F4942"/>
      <c r="G4942"/>
      <c r="H4942"/>
      <c r="I4942"/>
      <c r="J4942"/>
      <c r="K4942"/>
    </row>
    <row r="4943" spans="1:11" s="58" customFormat="1" ht="14.85" customHeight="1" x14ac:dyDescent="0.25">
      <c r="A4943"/>
      <c r="B4943"/>
      <c r="C4943"/>
      <c r="D4943"/>
      <c r="E4943"/>
      <c r="F4943"/>
      <c r="G4943"/>
      <c r="H4943"/>
      <c r="I4943"/>
      <c r="J4943"/>
      <c r="K4943"/>
    </row>
    <row r="4944" spans="1:11" s="58" customFormat="1" ht="14.85" customHeight="1" x14ac:dyDescent="0.25">
      <c r="A4944"/>
      <c r="B4944"/>
      <c r="C4944"/>
      <c r="D4944"/>
      <c r="E4944"/>
      <c r="F4944"/>
      <c r="G4944"/>
      <c r="H4944"/>
      <c r="I4944"/>
      <c r="J4944"/>
      <c r="K4944"/>
    </row>
    <row r="4945" spans="1:11" s="58" customFormat="1" ht="14.85" customHeight="1" x14ac:dyDescent="0.25">
      <c r="A4945"/>
      <c r="B4945"/>
      <c r="C4945"/>
      <c r="D4945"/>
      <c r="E4945"/>
      <c r="F4945"/>
      <c r="G4945"/>
      <c r="H4945"/>
      <c r="I4945"/>
      <c r="J4945"/>
      <c r="K4945"/>
    </row>
    <row r="4946" spans="1:11" s="58" customFormat="1" ht="14.85" customHeight="1" x14ac:dyDescent="0.25">
      <c r="A4946"/>
      <c r="B4946"/>
      <c r="C4946"/>
      <c r="D4946"/>
      <c r="E4946"/>
      <c r="F4946"/>
      <c r="G4946"/>
      <c r="H4946"/>
      <c r="I4946"/>
      <c r="J4946"/>
      <c r="K4946"/>
    </row>
    <row r="4947" spans="1:11" s="58" customFormat="1" ht="14.85" customHeight="1" x14ac:dyDescent="0.25">
      <c r="A4947"/>
      <c r="B4947"/>
      <c r="C4947"/>
      <c r="D4947"/>
      <c r="E4947"/>
      <c r="F4947"/>
      <c r="G4947"/>
      <c r="H4947"/>
      <c r="I4947"/>
      <c r="J4947"/>
      <c r="K4947"/>
    </row>
    <row r="4948" spans="1:11" s="58" customFormat="1" ht="14.85" customHeight="1" x14ac:dyDescent="0.25">
      <c r="A4948"/>
      <c r="B4948"/>
      <c r="C4948"/>
      <c r="D4948"/>
      <c r="E4948"/>
      <c r="F4948"/>
      <c r="G4948"/>
      <c r="H4948"/>
      <c r="I4948"/>
      <c r="J4948"/>
      <c r="K4948"/>
    </row>
    <row r="4949" spans="1:11" s="58" customFormat="1" ht="14.85" customHeight="1" x14ac:dyDescent="0.25">
      <c r="A4949"/>
      <c r="B4949"/>
      <c r="C4949"/>
      <c r="D4949"/>
      <c r="E4949"/>
      <c r="F4949"/>
      <c r="G4949"/>
      <c r="H4949"/>
      <c r="I4949"/>
      <c r="J4949"/>
      <c r="K4949"/>
    </row>
    <row r="4950" spans="1:11" s="58" customFormat="1" ht="14.85" customHeight="1" x14ac:dyDescent="0.25">
      <c r="A4950"/>
      <c r="B4950"/>
      <c r="C4950"/>
      <c r="D4950"/>
      <c r="E4950"/>
      <c r="F4950"/>
      <c r="G4950"/>
      <c r="H4950"/>
      <c r="I4950"/>
      <c r="J4950"/>
      <c r="K4950"/>
    </row>
    <row r="4951" spans="1:11" s="58" customFormat="1" ht="14.85" customHeight="1" x14ac:dyDescent="0.25">
      <c r="A4951"/>
      <c r="B4951"/>
      <c r="C4951"/>
      <c r="D4951"/>
      <c r="E4951"/>
      <c r="F4951"/>
      <c r="G4951"/>
      <c r="H4951"/>
      <c r="I4951"/>
      <c r="J4951"/>
      <c r="K4951"/>
    </row>
    <row r="4952" spans="1:11" s="58" customFormat="1" ht="14.85" customHeight="1" x14ac:dyDescent="0.25">
      <c r="A4952"/>
      <c r="B4952"/>
      <c r="C4952"/>
      <c r="D4952"/>
      <c r="E4952"/>
      <c r="F4952"/>
      <c r="G4952"/>
      <c r="H4952"/>
      <c r="I4952"/>
      <c r="J4952"/>
      <c r="K4952"/>
    </row>
    <row r="4953" spans="1:11" s="58" customFormat="1" ht="14.85" customHeight="1" x14ac:dyDescent="0.25">
      <c r="A4953"/>
      <c r="B4953"/>
      <c r="C4953"/>
      <c r="D4953"/>
      <c r="E4953"/>
      <c r="F4953"/>
      <c r="G4953"/>
      <c r="H4953"/>
      <c r="I4953"/>
      <c r="J4953"/>
      <c r="K4953"/>
    </row>
    <row r="4954" spans="1:11" s="58" customFormat="1" ht="14.85" customHeight="1" x14ac:dyDescent="0.25">
      <c r="A4954"/>
      <c r="B4954"/>
      <c r="C4954"/>
      <c r="D4954"/>
      <c r="E4954"/>
      <c r="F4954"/>
      <c r="G4954"/>
      <c r="H4954"/>
      <c r="I4954"/>
      <c r="J4954"/>
      <c r="K4954"/>
    </row>
    <row r="4955" spans="1:11" s="58" customFormat="1" ht="14.85" customHeight="1" x14ac:dyDescent="0.25">
      <c r="A4955"/>
      <c r="B4955"/>
      <c r="C4955"/>
      <c r="D4955"/>
      <c r="E4955"/>
      <c r="F4955"/>
      <c r="G4955"/>
      <c r="H4955"/>
      <c r="I4955"/>
      <c r="J4955"/>
      <c r="K4955"/>
    </row>
    <row r="4956" spans="1:11" s="58" customFormat="1" ht="14.85" customHeight="1" x14ac:dyDescent="0.25">
      <c r="A4956"/>
      <c r="B4956"/>
      <c r="C4956"/>
      <c r="D4956"/>
      <c r="E4956"/>
      <c r="F4956"/>
      <c r="G4956"/>
      <c r="H4956"/>
      <c r="I4956"/>
      <c r="J4956"/>
      <c r="K4956"/>
    </row>
    <row r="4957" spans="1:11" s="58" customFormat="1" ht="14.85" customHeight="1" x14ac:dyDescent="0.25">
      <c r="A4957"/>
      <c r="B4957"/>
      <c r="C4957"/>
      <c r="D4957"/>
      <c r="E4957"/>
      <c r="F4957"/>
      <c r="G4957"/>
      <c r="H4957"/>
      <c r="I4957"/>
      <c r="J4957"/>
      <c r="K4957"/>
    </row>
    <row r="4958" spans="1:11" s="58" customFormat="1" ht="14.85" customHeight="1" x14ac:dyDescent="0.25">
      <c r="A4958"/>
      <c r="B4958"/>
      <c r="C4958"/>
      <c r="D4958"/>
      <c r="E4958"/>
      <c r="F4958"/>
      <c r="G4958"/>
      <c r="H4958"/>
      <c r="I4958"/>
      <c r="J4958"/>
      <c r="K4958"/>
    </row>
    <row r="4959" spans="1:11" s="58" customFormat="1" ht="14.85" customHeight="1" x14ac:dyDescent="0.25">
      <c r="A4959"/>
      <c r="B4959"/>
      <c r="C4959"/>
      <c r="D4959"/>
      <c r="E4959"/>
      <c r="F4959"/>
      <c r="G4959"/>
      <c r="H4959"/>
      <c r="I4959"/>
      <c r="J4959"/>
      <c r="K4959"/>
    </row>
    <row r="4960" spans="1:11" s="58" customFormat="1" ht="14.85" customHeight="1" x14ac:dyDescent="0.25">
      <c r="A4960"/>
      <c r="B4960"/>
      <c r="C4960"/>
      <c r="D4960"/>
      <c r="E4960"/>
      <c r="F4960"/>
      <c r="G4960"/>
      <c r="H4960"/>
      <c r="I4960"/>
      <c r="J4960"/>
      <c r="K4960"/>
    </row>
    <row r="4961" spans="1:11" s="58" customFormat="1" ht="14.85" customHeight="1" x14ac:dyDescent="0.25">
      <c r="A4961"/>
      <c r="B4961"/>
      <c r="C4961"/>
      <c r="D4961"/>
      <c r="E4961"/>
      <c r="F4961"/>
      <c r="G4961"/>
      <c r="H4961"/>
      <c r="I4961"/>
      <c r="J4961"/>
      <c r="K4961"/>
    </row>
    <row r="4962" spans="1:11" s="58" customFormat="1" ht="14.85" customHeight="1" x14ac:dyDescent="0.25">
      <c r="A4962"/>
      <c r="B4962"/>
      <c r="C4962"/>
      <c r="D4962"/>
      <c r="E4962"/>
      <c r="F4962"/>
      <c r="G4962"/>
      <c r="H4962"/>
      <c r="I4962"/>
      <c r="J4962"/>
      <c r="K4962"/>
    </row>
    <row r="4963" spans="1:11" s="58" customFormat="1" ht="14.85" customHeight="1" x14ac:dyDescent="0.25">
      <c r="A4963"/>
      <c r="B4963"/>
      <c r="C4963"/>
      <c r="D4963"/>
      <c r="E4963"/>
      <c r="F4963"/>
      <c r="G4963"/>
      <c r="H4963"/>
      <c r="I4963"/>
      <c r="J4963"/>
      <c r="K4963"/>
    </row>
    <row r="4964" spans="1:11" s="58" customFormat="1" ht="14.85" customHeight="1" x14ac:dyDescent="0.25">
      <c r="A4964"/>
      <c r="B4964"/>
      <c r="C4964"/>
      <c r="D4964"/>
      <c r="E4964"/>
      <c r="F4964"/>
      <c r="G4964"/>
      <c r="H4964"/>
      <c r="I4964"/>
      <c r="J4964"/>
      <c r="K4964"/>
    </row>
    <row r="4965" spans="1:11" s="58" customFormat="1" ht="14.85" customHeight="1" x14ac:dyDescent="0.25">
      <c r="A4965"/>
      <c r="B4965"/>
      <c r="C4965"/>
      <c r="D4965"/>
      <c r="E4965"/>
      <c r="F4965"/>
      <c r="G4965"/>
      <c r="H4965"/>
      <c r="I4965"/>
      <c r="J4965"/>
      <c r="K4965"/>
    </row>
    <row r="4966" spans="1:11" s="58" customFormat="1" ht="14.85" customHeight="1" x14ac:dyDescent="0.25">
      <c r="A4966"/>
      <c r="B4966"/>
      <c r="C4966"/>
      <c r="D4966"/>
      <c r="E4966"/>
      <c r="F4966"/>
      <c r="G4966"/>
      <c r="H4966"/>
      <c r="I4966"/>
      <c r="J4966"/>
      <c r="K4966"/>
    </row>
    <row r="4967" spans="1:11" s="58" customFormat="1" ht="14.85" customHeight="1" x14ac:dyDescent="0.25">
      <c r="A4967"/>
      <c r="B4967"/>
      <c r="C4967"/>
      <c r="D4967"/>
      <c r="E4967"/>
      <c r="F4967"/>
      <c r="G4967"/>
      <c r="H4967"/>
      <c r="I4967"/>
      <c r="J4967"/>
      <c r="K4967"/>
    </row>
    <row r="4968" spans="1:11" s="58" customFormat="1" ht="14.85" customHeight="1" x14ac:dyDescent="0.25">
      <c r="A4968"/>
      <c r="B4968"/>
      <c r="C4968"/>
      <c r="D4968"/>
      <c r="E4968"/>
      <c r="F4968"/>
      <c r="G4968"/>
      <c r="H4968"/>
      <c r="I4968"/>
      <c r="J4968"/>
      <c r="K4968"/>
    </row>
    <row r="4969" spans="1:11" s="58" customFormat="1" ht="14.85" customHeight="1" x14ac:dyDescent="0.25">
      <c r="A4969"/>
      <c r="B4969"/>
      <c r="C4969"/>
      <c r="D4969"/>
      <c r="E4969"/>
      <c r="F4969"/>
      <c r="G4969"/>
      <c r="H4969"/>
      <c r="I4969"/>
      <c r="J4969"/>
      <c r="K4969"/>
    </row>
    <row r="4970" spans="1:11" s="58" customFormat="1" ht="14.85" customHeight="1" x14ac:dyDescent="0.25">
      <c r="A4970"/>
      <c r="B4970"/>
      <c r="C4970"/>
      <c r="D4970"/>
      <c r="E4970"/>
      <c r="F4970"/>
      <c r="G4970"/>
      <c r="H4970"/>
      <c r="I4970"/>
      <c r="J4970"/>
      <c r="K4970"/>
    </row>
    <row r="4971" spans="1:11" s="58" customFormat="1" ht="14.85" customHeight="1" x14ac:dyDescent="0.25">
      <c r="A4971"/>
      <c r="B4971"/>
      <c r="C4971"/>
      <c r="D4971"/>
      <c r="E4971"/>
      <c r="F4971"/>
      <c r="G4971"/>
      <c r="H4971"/>
      <c r="I4971"/>
      <c r="J4971"/>
      <c r="K4971"/>
    </row>
    <row r="4972" spans="1:11" s="58" customFormat="1" ht="14.85" customHeight="1" x14ac:dyDescent="0.25">
      <c r="A4972"/>
      <c r="B4972"/>
      <c r="C4972"/>
      <c r="D4972"/>
      <c r="E4972"/>
      <c r="F4972"/>
      <c r="G4972"/>
      <c r="H4972"/>
      <c r="I4972"/>
      <c r="J4972"/>
      <c r="K4972"/>
    </row>
    <row r="4973" spans="1:11" s="58" customFormat="1" ht="14.85" customHeight="1" x14ac:dyDescent="0.25">
      <c r="A4973"/>
      <c r="B4973"/>
      <c r="C4973"/>
      <c r="D4973"/>
      <c r="E4973"/>
      <c r="F4973"/>
      <c r="G4973"/>
      <c r="H4973"/>
      <c r="I4973"/>
      <c r="J4973"/>
      <c r="K4973"/>
    </row>
    <row r="4974" spans="1:11" s="58" customFormat="1" ht="14.85" customHeight="1" x14ac:dyDescent="0.25">
      <c r="A4974"/>
      <c r="B4974"/>
      <c r="C4974"/>
      <c r="D4974"/>
      <c r="E4974"/>
      <c r="F4974"/>
      <c r="G4974"/>
      <c r="H4974"/>
      <c r="I4974"/>
      <c r="J4974"/>
      <c r="K4974"/>
    </row>
    <row r="4975" spans="1:11" s="58" customFormat="1" ht="14.85" customHeight="1" x14ac:dyDescent="0.25">
      <c r="A4975"/>
      <c r="B4975"/>
      <c r="C4975"/>
      <c r="D4975"/>
      <c r="E4975"/>
      <c r="F4975"/>
      <c r="G4975"/>
      <c r="H4975"/>
      <c r="I4975"/>
      <c r="J4975"/>
      <c r="K4975"/>
    </row>
    <row r="4976" spans="1:11" s="58" customFormat="1" ht="14.85" customHeight="1" x14ac:dyDescent="0.25">
      <c r="A4976"/>
      <c r="B4976"/>
      <c r="C4976"/>
      <c r="D4976"/>
      <c r="E4976"/>
      <c r="F4976"/>
      <c r="G4976"/>
      <c r="H4976"/>
      <c r="I4976"/>
      <c r="J4976"/>
      <c r="K4976"/>
    </row>
    <row r="4977" spans="1:11" s="58" customFormat="1" ht="14.85" customHeight="1" x14ac:dyDescent="0.25">
      <c r="A4977"/>
      <c r="B4977"/>
      <c r="C4977"/>
      <c r="D4977"/>
      <c r="E4977"/>
      <c r="F4977"/>
      <c r="G4977"/>
      <c r="H4977"/>
      <c r="I4977"/>
      <c r="J4977"/>
      <c r="K4977"/>
    </row>
    <row r="4978" spans="1:11" s="58" customFormat="1" ht="14.85" customHeight="1" x14ac:dyDescent="0.25">
      <c r="A4978"/>
      <c r="B4978"/>
      <c r="C4978"/>
      <c r="D4978"/>
      <c r="E4978"/>
      <c r="F4978"/>
      <c r="G4978"/>
      <c r="H4978"/>
      <c r="I4978"/>
      <c r="J4978"/>
      <c r="K4978"/>
    </row>
    <row r="4979" spans="1:11" s="58" customFormat="1" ht="14.85" customHeight="1" x14ac:dyDescent="0.25">
      <c r="A4979"/>
      <c r="B4979"/>
      <c r="C4979"/>
      <c r="D4979"/>
      <c r="E4979"/>
      <c r="F4979"/>
      <c r="G4979"/>
      <c r="H4979"/>
      <c r="I4979"/>
      <c r="J4979"/>
      <c r="K4979"/>
    </row>
    <row r="4980" spans="1:11" s="58" customFormat="1" ht="14.85" customHeight="1" x14ac:dyDescent="0.25">
      <c r="A4980"/>
      <c r="B4980"/>
      <c r="C4980"/>
      <c r="D4980"/>
      <c r="E4980"/>
      <c r="F4980"/>
      <c r="G4980"/>
      <c r="H4980"/>
      <c r="I4980"/>
      <c r="J4980"/>
      <c r="K4980"/>
    </row>
    <row r="4981" spans="1:11" s="58" customFormat="1" ht="14.85" customHeight="1" x14ac:dyDescent="0.25">
      <c r="A4981"/>
      <c r="B4981"/>
      <c r="C4981"/>
      <c r="D4981"/>
      <c r="E4981"/>
      <c r="F4981"/>
      <c r="G4981"/>
      <c r="H4981"/>
      <c r="I4981"/>
      <c r="J4981"/>
      <c r="K4981"/>
    </row>
    <row r="4982" spans="1:11" s="58" customFormat="1" ht="14.85" customHeight="1" x14ac:dyDescent="0.25">
      <c r="A4982"/>
      <c r="B4982"/>
      <c r="C4982"/>
      <c r="D4982"/>
      <c r="E4982"/>
      <c r="F4982"/>
      <c r="G4982"/>
      <c r="H4982"/>
      <c r="I4982"/>
      <c r="J4982"/>
      <c r="K4982"/>
    </row>
    <row r="4983" spans="1:11" s="58" customFormat="1" ht="14.85" customHeight="1" x14ac:dyDescent="0.25">
      <c r="A4983"/>
      <c r="B4983"/>
      <c r="C4983"/>
      <c r="D4983"/>
      <c r="E4983"/>
      <c r="F4983"/>
      <c r="G4983"/>
      <c r="H4983"/>
      <c r="I4983"/>
      <c r="J4983"/>
      <c r="K4983"/>
    </row>
    <row r="4984" spans="1:11" s="58" customFormat="1" ht="14.85" customHeight="1" x14ac:dyDescent="0.25">
      <c r="A4984"/>
      <c r="B4984"/>
      <c r="C4984"/>
      <c r="D4984"/>
      <c r="E4984"/>
      <c r="F4984"/>
      <c r="G4984"/>
      <c r="H4984"/>
      <c r="I4984"/>
      <c r="J4984"/>
      <c r="K4984"/>
    </row>
    <row r="4985" spans="1:11" s="58" customFormat="1" ht="14.85" customHeight="1" x14ac:dyDescent="0.25">
      <c r="A4985"/>
      <c r="B4985"/>
      <c r="C4985"/>
      <c r="D4985"/>
      <c r="E4985"/>
      <c r="F4985"/>
      <c r="G4985"/>
      <c r="H4985"/>
      <c r="I4985"/>
      <c r="J4985"/>
      <c r="K4985"/>
    </row>
    <row r="4986" spans="1:11" s="58" customFormat="1" ht="14.85" customHeight="1" x14ac:dyDescent="0.25">
      <c r="A4986"/>
      <c r="B4986"/>
      <c r="C4986"/>
      <c r="D4986"/>
      <c r="E4986"/>
      <c r="F4986"/>
      <c r="G4986"/>
      <c r="H4986"/>
      <c r="I4986"/>
      <c r="J4986"/>
      <c r="K4986"/>
    </row>
    <row r="4987" spans="1:11" s="58" customFormat="1" ht="14.85" customHeight="1" x14ac:dyDescent="0.25">
      <c r="A4987"/>
      <c r="B4987"/>
      <c r="C4987"/>
      <c r="D4987"/>
      <c r="E4987"/>
      <c r="F4987"/>
      <c r="G4987"/>
      <c r="H4987"/>
      <c r="I4987"/>
      <c r="J4987"/>
      <c r="K4987"/>
    </row>
    <row r="4988" spans="1:11" s="58" customFormat="1" ht="14.85" customHeight="1" x14ac:dyDescent="0.25">
      <c r="A4988"/>
      <c r="B4988"/>
      <c r="C4988"/>
      <c r="D4988"/>
      <c r="E4988"/>
      <c r="F4988"/>
      <c r="G4988"/>
      <c r="H4988"/>
      <c r="I4988"/>
      <c r="J4988"/>
      <c r="K4988"/>
    </row>
    <row r="4989" spans="1:11" s="58" customFormat="1" ht="14.85" customHeight="1" x14ac:dyDescent="0.25">
      <c r="A4989"/>
      <c r="B4989"/>
      <c r="C4989"/>
      <c r="D4989"/>
      <c r="E4989"/>
      <c r="F4989"/>
      <c r="G4989"/>
      <c r="H4989"/>
      <c r="I4989"/>
      <c r="J4989"/>
      <c r="K4989"/>
    </row>
    <row r="4990" spans="1:11" s="58" customFormat="1" ht="14.85" customHeight="1" x14ac:dyDescent="0.25">
      <c r="A4990"/>
      <c r="B4990"/>
      <c r="C4990"/>
      <c r="D4990"/>
      <c r="E4990"/>
      <c r="F4990"/>
      <c r="G4990"/>
      <c r="H4990"/>
      <c r="I4990"/>
      <c r="J4990"/>
      <c r="K4990"/>
    </row>
    <row r="4991" spans="1:11" s="58" customFormat="1" ht="14.85" customHeight="1" x14ac:dyDescent="0.25">
      <c r="A4991"/>
      <c r="B4991"/>
      <c r="C4991"/>
      <c r="D4991"/>
      <c r="E4991"/>
      <c r="F4991"/>
      <c r="G4991"/>
      <c r="H4991"/>
      <c r="I4991"/>
      <c r="J4991"/>
      <c r="K4991"/>
    </row>
    <row r="4992" spans="1:11" s="58" customFormat="1" ht="14.85" customHeight="1" x14ac:dyDescent="0.25">
      <c r="A4992"/>
      <c r="B4992"/>
      <c r="C4992"/>
      <c r="D4992"/>
      <c r="E4992"/>
      <c r="F4992"/>
      <c r="G4992"/>
      <c r="H4992"/>
      <c r="I4992"/>
      <c r="J4992"/>
      <c r="K4992"/>
    </row>
    <row r="4993" spans="1:11" s="58" customFormat="1" ht="14.85" customHeight="1" x14ac:dyDescent="0.25">
      <c r="A4993"/>
      <c r="B4993"/>
      <c r="C4993"/>
      <c r="D4993"/>
      <c r="E4993"/>
      <c r="F4993"/>
      <c r="G4993"/>
      <c r="H4993"/>
      <c r="I4993"/>
      <c r="J4993"/>
      <c r="K4993"/>
    </row>
    <row r="4994" spans="1:11" s="58" customFormat="1" ht="14.85" customHeight="1" x14ac:dyDescent="0.25">
      <c r="A4994"/>
      <c r="B4994"/>
      <c r="C4994"/>
      <c r="D4994"/>
      <c r="E4994"/>
      <c r="F4994"/>
      <c r="G4994"/>
      <c r="H4994"/>
      <c r="I4994"/>
      <c r="J4994"/>
      <c r="K4994"/>
    </row>
    <row r="4995" spans="1:11" s="58" customFormat="1" ht="14.85" customHeight="1" x14ac:dyDescent="0.25">
      <c r="A4995"/>
      <c r="B4995"/>
      <c r="C4995"/>
      <c r="D4995"/>
      <c r="E4995"/>
      <c r="F4995"/>
      <c r="G4995"/>
      <c r="H4995"/>
      <c r="I4995"/>
      <c r="J4995"/>
      <c r="K4995"/>
    </row>
    <row r="4996" spans="1:11" s="58" customFormat="1" ht="14.85" customHeight="1" x14ac:dyDescent="0.25">
      <c r="A4996"/>
      <c r="B4996"/>
      <c r="C4996"/>
      <c r="D4996"/>
      <c r="E4996"/>
      <c r="F4996"/>
      <c r="G4996"/>
      <c r="H4996"/>
      <c r="I4996"/>
      <c r="J4996"/>
      <c r="K4996"/>
    </row>
    <row r="4997" spans="1:11" s="58" customFormat="1" ht="14.85" customHeight="1" x14ac:dyDescent="0.25">
      <c r="A4997"/>
      <c r="B4997"/>
      <c r="C4997"/>
      <c r="D4997"/>
      <c r="E4997"/>
      <c r="F4997"/>
      <c r="G4997"/>
      <c r="H4997"/>
      <c r="I4997"/>
      <c r="J4997"/>
      <c r="K4997"/>
    </row>
    <row r="4998" spans="1:11" s="58" customFormat="1" ht="14.85" customHeight="1" x14ac:dyDescent="0.25">
      <c r="A4998"/>
      <c r="B4998"/>
      <c r="C4998"/>
      <c r="D4998"/>
      <c r="E4998"/>
      <c r="F4998"/>
      <c r="G4998"/>
      <c r="H4998"/>
      <c r="I4998"/>
      <c r="J4998"/>
      <c r="K4998"/>
    </row>
    <row r="4999" spans="1:11" s="58" customFormat="1" ht="14.85" customHeight="1" x14ac:dyDescent="0.25">
      <c r="A4999"/>
      <c r="B4999"/>
      <c r="C4999"/>
      <c r="D4999"/>
      <c r="E4999"/>
      <c r="F4999"/>
      <c r="G4999"/>
      <c r="H4999"/>
      <c r="I4999"/>
      <c r="J4999"/>
      <c r="K4999"/>
    </row>
    <row r="5000" spans="1:11" s="58" customFormat="1" ht="14.85" customHeight="1" x14ac:dyDescent="0.25">
      <c r="A5000"/>
      <c r="B5000"/>
      <c r="C5000"/>
      <c r="D5000"/>
      <c r="E5000"/>
      <c r="F5000"/>
      <c r="G5000"/>
      <c r="H5000"/>
      <c r="I5000"/>
      <c r="J5000"/>
      <c r="K5000"/>
    </row>
    <row r="5001" spans="1:11" s="58" customFormat="1" ht="14.85" customHeight="1" x14ac:dyDescent="0.25">
      <c r="A5001"/>
      <c r="B5001"/>
      <c r="C5001"/>
      <c r="D5001"/>
      <c r="E5001"/>
      <c r="F5001"/>
      <c r="G5001"/>
      <c r="H5001"/>
      <c r="I5001"/>
      <c r="J5001"/>
      <c r="K5001"/>
    </row>
    <row r="5002" spans="1:11" s="58" customFormat="1" ht="14.85" customHeight="1" x14ac:dyDescent="0.25">
      <c r="A5002"/>
      <c r="B5002"/>
      <c r="C5002"/>
      <c r="D5002"/>
      <c r="E5002"/>
      <c r="F5002"/>
      <c r="G5002"/>
      <c r="H5002"/>
      <c r="I5002"/>
      <c r="J5002"/>
      <c r="K5002"/>
    </row>
    <row r="5003" spans="1:11" s="58" customFormat="1" ht="14.85" customHeight="1" x14ac:dyDescent="0.25">
      <c r="A5003"/>
      <c r="B5003"/>
      <c r="C5003"/>
      <c r="D5003"/>
      <c r="E5003"/>
      <c r="F5003"/>
      <c r="G5003"/>
      <c r="H5003"/>
      <c r="I5003"/>
      <c r="J5003"/>
      <c r="K5003"/>
    </row>
    <row r="5004" spans="1:11" s="58" customFormat="1" ht="14.85" customHeight="1" x14ac:dyDescent="0.25">
      <c r="A5004"/>
      <c r="B5004"/>
      <c r="C5004"/>
      <c r="D5004"/>
      <c r="E5004"/>
      <c r="F5004"/>
      <c r="G5004"/>
      <c r="H5004"/>
      <c r="I5004"/>
      <c r="J5004"/>
      <c r="K5004"/>
    </row>
    <row r="5005" spans="1:11" s="58" customFormat="1" ht="14.85" customHeight="1" x14ac:dyDescent="0.25">
      <c r="A5005"/>
      <c r="B5005"/>
      <c r="C5005"/>
      <c r="D5005"/>
      <c r="E5005"/>
      <c r="F5005"/>
      <c r="G5005"/>
      <c r="H5005"/>
      <c r="I5005"/>
      <c r="J5005"/>
      <c r="K5005"/>
    </row>
    <row r="5006" spans="1:11" s="58" customFormat="1" ht="14.85" customHeight="1" x14ac:dyDescent="0.25">
      <c r="A5006"/>
      <c r="B5006"/>
      <c r="C5006"/>
      <c r="D5006"/>
      <c r="E5006"/>
      <c r="F5006"/>
      <c r="G5006"/>
      <c r="H5006"/>
      <c r="I5006"/>
      <c r="J5006"/>
      <c r="K5006"/>
    </row>
    <row r="5007" spans="1:11" s="58" customFormat="1" ht="14.85" customHeight="1" x14ac:dyDescent="0.25">
      <c r="A5007"/>
      <c r="B5007"/>
      <c r="C5007"/>
      <c r="D5007"/>
      <c r="E5007"/>
      <c r="F5007"/>
      <c r="G5007"/>
      <c r="H5007"/>
      <c r="I5007"/>
      <c r="J5007"/>
      <c r="K5007"/>
    </row>
    <row r="5008" spans="1:11" s="58" customFormat="1" ht="14.85" customHeight="1" x14ac:dyDescent="0.25">
      <c r="A5008"/>
      <c r="B5008"/>
      <c r="C5008"/>
      <c r="D5008"/>
      <c r="E5008"/>
      <c r="F5008"/>
      <c r="G5008"/>
      <c r="H5008"/>
      <c r="I5008"/>
      <c r="J5008"/>
      <c r="K5008"/>
    </row>
    <row r="5009" spans="1:11" s="58" customFormat="1" ht="14.85" customHeight="1" x14ac:dyDescent="0.25">
      <c r="A5009"/>
      <c r="B5009"/>
      <c r="C5009"/>
      <c r="D5009"/>
      <c r="E5009"/>
      <c r="F5009"/>
      <c r="G5009"/>
      <c r="H5009"/>
      <c r="I5009"/>
      <c r="J5009"/>
      <c r="K5009"/>
    </row>
    <row r="5010" spans="1:11" s="58" customFormat="1" ht="14.85" customHeight="1" x14ac:dyDescent="0.25">
      <c r="A5010"/>
      <c r="B5010"/>
      <c r="C5010"/>
      <c r="D5010"/>
      <c r="E5010"/>
      <c r="F5010"/>
      <c r="G5010"/>
      <c r="H5010"/>
      <c r="I5010"/>
      <c r="J5010"/>
      <c r="K5010"/>
    </row>
    <row r="5011" spans="1:11" s="58" customFormat="1" ht="14.85" customHeight="1" x14ac:dyDescent="0.25">
      <c r="A5011"/>
      <c r="B5011"/>
      <c r="C5011"/>
      <c r="D5011"/>
      <c r="E5011"/>
      <c r="F5011"/>
      <c r="G5011"/>
      <c r="H5011"/>
      <c r="I5011"/>
      <c r="J5011"/>
      <c r="K5011"/>
    </row>
    <row r="5012" spans="1:11" s="58" customFormat="1" ht="14.85" customHeight="1" x14ac:dyDescent="0.25">
      <c r="A5012"/>
      <c r="B5012"/>
      <c r="C5012"/>
      <c r="D5012"/>
      <c r="E5012"/>
      <c r="F5012"/>
      <c r="G5012"/>
      <c r="H5012"/>
      <c r="I5012"/>
      <c r="J5012"/>
      <c r="K5012"/>
    </row>
    <row r="5013" spans="1:11" s="58" customFormat="1" ht="14.85" customHeight="1" x14ac:dyDescent="0.25">
      <c r="A5013"/>
      <c r="B5013"/>
      <c r="C5013"/>
      <c r="D5013"/>
      <c r="E5013"/>
      <c r="F5013"/>
      <c r="G5013"/>
      <c r="H5013"/>
      <c r="I5013"/>
      <c r="J5013"/>
      <c r="K5013"/>
    </row>
    <row r="5014" spans="1:11" s="58" customFormat="1" ht="14.85" customHeight="1" x14ac:dyDescent="0.25">
      <c r="A5014"/>
      <c r="B5014"/>
      <c r="C5014"/>
      <c r="D5014"/>
      <c r="E5014"/>
      <c r="F5014"/>
      <c r="G5014"/>
      <c r="H5014"/>
      <c r="I5014"/>
      <c r="J5014"/>
      <c r="K5014"/>
    </row>
    <row r="5015" spans="1:11" s="58" customFormat="1" ht="14.85" customHeight="1" x14ac:dyDescent="0.25">
      <c r="A5015"/>
      <c r="B5015"/>
      <c r="C5015"/>
      <c r="D5015"/>
      <c r="E5015"/>
      <c r="F5015"/>
      <c r="G5015"/>
      <c r="H5015"/>
      <c r="I5015"/>
      <c r="J5015"/>
      <c r="K5015"/>
    </row>
    <row r="5016" spans="1:11" s="58" customFormat="1" ht="14.85" customHeight="1" x14ac:dyDescent="0.25">
      <c r="A5016"/>
      <c r="B5016"/>
      <c r="C5016"/>
      <c r="D5016"/>
      <c r="E5016"/>
      <c r="F5016"/>
      <c r="G5016"/>
      <c r="H5016"/>
      <c r="I5016"/>
      <c r="J5016"/>
      <c r="K5016"/>
    </row>
    <row r="5017" spans="1:11" s="58" customFormat="1" ht="14.85" customHeight="1" x14ac:dyDescent="0.25">
      <c r="A5017"/>
      <c r="B5017"/>
      <c r="C5017"/>
      <c r="D5017"/>
      <c r="E5017"/>
      <c r="F5017"/>
      <c r="G5017"/>
      <c r="H5017"/>
      <c r="I5017"/>
      <c r="J5017"/>
      <c r="K5017"/>
    </row>
    <row r="5018" spans="1:11" s="58" customFormat="1" ht="14.85" customHeight="1" x14ac:dyDescent="0.25">
      <c r="A5018"/>
      <c r="B5018"/>
      <c r="C5018"/>
      <c r="D5018"/>
      <c r="E5018"/>
      <c r="F5018"/>
      <c r="G5018"/>
      <c r="H5018"/>
      <c r="I5018"/>
      <c r="J5018"/>
      <c r="K5018"/>
    </row>
    <row r="5019" spans="1:11" s="58" customFormat="1" ht="14.85" customHeight="1" x14ac:dyDescent="0.25">
      <c r="A5019"/>
      <c r="B5019"/>
      <c r="C5019"/>
      <c r="D5019"/>
      <c r="E5019"/>
      <c r="F5019"/>
      <c r="G5019"/>
      <c r="H5019"/>
      <c r="I5019"/>
      <c r="J5019"/>
      <c r="K5019"/>
    </row>
    <row r="5020" spans="1:11" s="58" customFormat="1" ht="14.85" customHeight="1" x14ac:dyDescent="0.25">
      <c r="A5020"/>
      <c r="B5020"/>
      <c r="C5020"/>
      <c r="D5020"/>
      <c r="E5020"/>
      <c r="F5020"/>
      <c r="G5020"/>
      <c r="H5020"/>
      <c r="I5020"/>
      <c r="J5020"/>
      <c r="K5020"/>
    </row>
    <row r="5021" spans="1:11" s="58" customFormat="1" ht="14.85" customHeight="1" x14ac:dyDescent="0.25">
      <c r="A5021"/>
      <c r="B5021"/>
      <c r="C5021"/>
      <c r="D5021"/>
      <c r="E5021"/>
      <c r="F5021"/>
      <c r="G5021"/>
      <c r="H5021"/>
      <c r="I5021"/>
      <c r="J5021"/>
      <c r="K5021"/>
    </row>
    <row r="5022" spans="1:11" s="58" customFormat="1" ht="14.85" customHeight="1" x14ac:dyDescent="0.25">
      <c r="A5022"/>
      <c r="B5022"/>
      <c r="C5022"/>
      <c r="D5022"/>
      <c r="E5022"/>
      <c r="F5022"/>
      <c r="G5022"/>
      <c r="H5022"/>
      <c r="I5022"/>
      <c r="J5022"/>
      <c r="K5022"/>
    </row>
    <row r="5023" spans="1:11" s="58" customFormat="1" ht="14.85" customHeight="1" x14ac:dyDescent="0.25">
      <c r="A5023"/>
      <c r="B5023"/>
      <c r="C5023"/>
      <c r="D5023"/>
      <c r="E5023"/>
      <c r="F5023"/>
      <c r="G5023"/>
      <c r="H5023"/>
      <c r="I5023"/>
      <c r="J5023"/>
      <c r="K5023"/>
    </row>
    <row r="5024" spans="1:11" s="58" customFormat="1" ht="14.85" customHeight="1" x14ac:dyDescent="0.25">
      <c r="A5024"/>
      <c r="B5024"/>
      <c r="C5024"/>
      <c r="D5024"/>
      <c r="E5024"/>
      <c r="F5024"/>
      <c r="G5024"/>
      <c r="H5024"/>
      <c r="I5024"/>
      <c r="J5024"/>
      <c r="K5024"/>
    </row>
    <row r="5025" spans="1:11" s="58" customFormat="1" ht="14.85" customHeight="1" x14ac:dyDescent="0.25">
      <c r="A5025"/>
      <c r="B5025"/>
      <c r="C5025"/>
      <c r="D5025"/>
      <c r="E5025"/>
      <c r="F5025"/>
      <c r="G5025"/>
      <c r="H5025"/>
      <c r="I5025"/>
      <c r="J5025"/>
      <c r="K5025"/>
    </row>
    <row r="5026" spans="1:11" s="58" customFormat="1" ht="14.85" customHeight="1" x14ac:dyDescent="0.25">
      <c r="A5026"/>
      <c r="B5026"/>
      <c r="C5026"/>
      <c r="D5026"/>
      <c r="E5026"/>
      <c r="F5026"/>
      <c r="G5026"/>
      <c r="H5026"/>
      <c r="I5026"/>
      <c r="J5026"/>
      <c r="K5026"/>
    </row>
    <row r="5027" spans="1:11" s="58" customFormat="1" ht="14.85" customHeight="1" x14ac:dyDescent="0.25">
      <c r="A5027"/>
      <c r="B5027"/>
      <c r="C5027"/>
      <c r="D5027"/>
      <c r="E5027"/>
      <c r="F5027"/>
      <c r="G5027"/>
      <c r="H5027"/>
      <c r="I5027"/>
      <c r="J5027"/>
      <c r="K5027"/>
    </row>
    <row r="5028" spans="1:11" s="58" customFormat="1" ht="14.85" customHeight="1" x14ac:dyDescent="0.25">
      <c r="A5028"/>
      <c r="B5028"/>
      <c r="C5028"/>
      <c r="D5028"/>
      <c r="E5028"/>
      <c r="F5028"/>
      <c r="G5028"/>
      <c r="H5028"/>
      <c r="I5028"/>
      <c r="J5028"/>
      <c r="K5028"/>
    </row>
    <row r="5029" spans="1:11" s="58" customFormat="1" ht="14.85" customHeight="1" x14ac:dyDescent="0.25">
      <c r="A5029"/>
      <c r="B5029"/>
      <c r="C5029"/>
      <c r="D5029"/>
      <c r="E5029"/>
      <c r="F5029"/>
      <c r="G5029"/>
      <c r="H5029"/>
      <c r="I5029"/>
      <c r="J5029"/>
      <c r="K5029"/>
    </row>
    <row r="5030" spans="1:11" s="58" customFormat="1" ht="14.85" customHeight="1" x14ac:dyDescent="0.25">
      <c r="A5030"/>
      <c r="B5030"/>
      <c r="C5030"/>
      <c r="D5030"/>
      <c r="E5030"/>
      <c r="F5030"/>
      <c r="G5030"/>
      <c r="H5030"/>
      <c r="I5030"/>
      <c r="J5030"/>
      <c r="K5030"/>
    </row>
    <row r="5031" spans="1:11" s="58" customFormat="1" ht="14.85" customHeight="1" x14ac:dyDescent="0.25">
      <c r="A5031"/>
      <c r="B5031"/>
      <c r="C5031"/>
      <c r="D5031"/>
      <c r="E5031"/>
      <c r="F5031"/>
      <c r="G5031"/>
      <c r="H5031"/>
      <c r="I5031"/>
      <c r="J5031"/>
      <c r="K5031"/>
    </row>
    <row r="5032" spans="1:11" s="58" customFormat="1" ht="14.85" customHeight="1" x14ac:dyDescent="0.25">
      <c r="A5032"/>
      <c r="B5032"/>
      <c r="C5032"/>
      <c r="D5032"/>
      <c r="E5032"/>
      <c r="F5032"/>
      <c r="G5032"/>
      <c r="H5032"/>
      <c r="I5032"/>
      <c r="J5032"/>
      <c r="K5032"/>
    </row>
    <row r="5033" spans="1:11" s="58" customFormat="1" ht="14.85" customHeight="1" x14ac:dyDescent="0.25">
      <c r="A5033"/>
      <c r="B5033"/>
      <c r="C5033"/>
      <c r="D5033"/>
      <c r="E5033"/>
      <c r="F5033"/>
      <c r="G5033"/>
      <c r="H5033"/>
      <c r="I5033"/>
      <c r="J5033"/>
      <c r="K5033"/>
    </row>
    <row r="5034" spans="1:11" s="58" customFormat="1" ht="14.85" customHeight="1" x14ac:dyDescent="0.25">
      <c r="A5034"/>
      <c r="B5034"/>
      <c r="C5034"/>
      <c r="D5034"/>
      <c r="E5034"/>
      <c r="F5034"/>
      <c r="G5034"/>
      <c r="H5034"/>
      <c r="I5034"/>
      <c r="J5034"/>
      <c r="K5034"/>
    </row>
    <row r="5035" spans="1:11" s="58" customFormat="1" ht="14.85" customHeight="1" x14ac:dyDescent="0.25">
      <c r="A5035"/>
      <c r="B5035"/>
      <c r="C5035"/>
      <c r="D5035"/>
      <c r="E5035"/>
      <c r="F5035"/>
      <c r="G5035"/>
      <c r="H5035"/>
      <c r="I5035"/>
      <c r="J5035"/>
      <c r="K5035"/>
    </row>
    <row r="5036" spans="1:11" s="58" customFormat="1" ht="14.85" customHeight="1" x14ac:dyDescent="0.25">
      <c r="A5036"/>
      <c r="B5036"/>
      <c r="C5036"/>
      <c r="D5036"/>
      <c r="E5036"/>
      <c r="F5036"/>
      <c r="G5036"/>
      <c r="H5036"/>
      <c r="I5036"/>
      <c r="J5036"/>
      <c r="K5036"/>
    </row>
    <row r="5037" spans="1:11" s="58" customFormat="1" ht="14.85" customHeight="1" x14ac:dyDescent="0.25">
      <c r="A5037"/>
      <c r="B5037"/>
      <c r="C5037"/>
      <c r="D5037"/>
      <c r="E5037"/>
      <c r="F5037"/>
      <c r="G5037"/>
      <c r="H5037"/>
      <c r="I5037"/>
      <c r="J5037"/>
      <c r="K5037"/>
    </row>
    <row r="5038" spans="1:11" s="58" customFormat="1" ht="14.85" customHeight="1" x14ac:dyDescent="0.25">
      <c r="A5038"/>
      <c r="B5038"/>
      <c r="C5038"/>
      <c r="D5038"/>
      <c r="E5038"/>
      <c r="F5038"/>
      <c r="G5038"/>
      <c r="H5038"/>
      <c r="I5038"/>
      <c r="J5038"/>
      <c r="K5038"/>
    </row>
    <row r="5039" spans="1:11" s="58" customFormat="1" ht="14.85" customHeight="1" x14ac:dyDescent="0.25">
      <c r="A5039"/>
      <c r="B5039"/>
      <c r="C5039"/>
      <c r="D5039"/>
      <c r="E5039"/>
      <c r="F5039"/>
      <c r="G5039"/>
      <c r="H5039"/>
      <c r="I5039"/>
      <c r="J5039"/>
      <c r="K5039"/>
    </row>
    <row r="5040" spans="1:11" s="58" customFormat="1" ht="14.85" customHeight="1" x14ac:dyDescent="0.25">
      <c r="A5040"/>
      <c r="B5040"/>
      <c r="C5040"/>
      <c r="D5040"/>
      <c r="E5040"/>
      <c r="F5040"/>
      <c r="G5040"/>
      <c r="H5040"/>
      <c r="I5040"/>
      <c r="J5040"/>
      <c r="K5040"/>
    </row>
    <row r="5041" spans="1:11" s="58" customFormat="1" ht="14.85" customHeight="1" x14ac:dyDescent="0.25">
      <c r="A5041"/>
      <c r="B5041"/>
      <c r="C5041"/>
      <c r="D5041"/>
      <c r="E5041"/>
      <c r="F5041"/>
      <c r="G5041"/>
      <c r="H5041"/>
      <c r="I5041"/>
      <c r="J5041"/>
      <c r="K5041"/>
    </row>
    <row r="5042" spans="1:11" s="58" customFormat="1" ht="14.85" customHeight="1" x14ac:dyDescent="0.25">
      <c r="A5042"/>
      <c r="B5042"/>
      <c r="C5042"/>
      <c r="D5042"/>
      <c r="E5042"/>
      <c r="F5042"/>
      <c r="G5042"/>
      <c r="H5042"/>
      <c r="I5042"/>
      <c r="J5042"/>
      <c r="K5042"/>
    </row>
    <row r="5043" spans="1:11" s="58" customFormat="1" ht="14.85" customHeight="1" x14ac:dyDescent="0.25">
      <c r="A5043"/>
      <c r="B5043"/>
      <c r="C5043"/>
      <c r="D5043"/>
      <c r="E5043"/>
      <c r="F5043"/>
      <c r="G5043"/>
      <c r="H5043"/>
      <c r="I5043"/>
      <c r="J5043"/>
      <c r="K5043"/>
    </row>
    <row r="5044" spans="1:11" s="58" customFormat="1" ht="14.85" customHeight="1" x14ac:dyDescent="0.25">
      <c r="A5044"/>
      <c r="B5044"/>
      <c r="C5044"/>
      <c r="D5044"/>
      <c r="E5044"/>
      <c r="F5044"/>
      <c r="G5044"/>
      <c r="H5044"/>
      <c r="I5044"/>
      <c r="J5044"/>
      <c r="K5044"/>
    </row>
    <row r="5045" spans="1:11" s="58" customFormat="1" ht="14.85" customHeight="1" x14ac:dyDescent="0.25">
      <c r="A5045"/>
      <c r="B5045"/>
      <c r="C5045"/>
      <c r="D5045"/>
      <c r="E5045"/>
      <c r="F5045"/>
      <c r="G5045"/>
      <c r="H5045"/>
      <c r="I5045"/>
      <c r="J5045"/>
      <c r="K5045"/>
    </row>
    <row r="5046" spans="1:11" s="58" customFormat="1" ht="14.85" customHeight="1" x14ac:dyDescent="0.25">
      <c r="A5046"/>
      <c r="B5046"/>
      <c r="C5046"/>
      <c r="D5046"/>
      <c r="E5046"/>
      <c r="F5046"/>
      <c r="G5046"/>
      <c r="H5046"/>
      <c r="I5046"/>
      <c r="J5046"/>
      <c r="K5046"/>
    </row>
    <row r="5047" spans="1:11" s="58" customFormat="1" ht="14.85" customHeight="1" x14ac:dyDescent="0.25">
      <c r="A5047"/>
      <c r="B5047"/>
      <c r="C5047"/>
      <c r="D5047"/>
      <c r="E5047"/>
      <c r="F5047"/>
      <c r="G5047"/>
      <c r="H5047"/>
      <c r="I5047"/>
      <c r="J5047"/>
      <c r="K5047"/>
    </row>
    <row r="5048" spans="1:11" s="58" customFormat="1" ht="14.85" customHeight="1" x14ac:dyDescent="0.25">
      <c r="A5048"/>
      <c r="B5048"/>
      <c r="C5048"/>
      <c r="D5048"/>
      <c r="E5048"/>
      <c r="F5048"/>
      <c r="G5048"/>
      <c r="H5048"/>
      <c r="I5048"/>
      <c r="J5048"/>
      <c r="K5048"/>
    </row>
    <row r="5049" spans="1:11" s="58" customFormat="1" ht="14.85" customHeight="1" x14ac:dyDescent="0.25">
      <c r="A5049"/>
      <c r="B5049"/>
      <c r="C5049"/>
      <c r="D5049"/>
      <c r="E5049"/>
      <c r="F5049"/>
      <c r="G5049"/>
      <c r="H5049"/>
      <c r="I5049"/>
      <c r="J5049"/>
      <c r="K5049"/>
    </row>
    <row r="5050" spans="1:11" s="58" customFormat="1" ht="14.85" customHeight="1" x14ac:dyDescent="0.25">
      <c r="A5050"/>
      <c r="B5050"/>
      <c r="C5050"/>
      <c r="D5050"/>
      <c r="E5050"/>
      <c r="F5050"/>
      <c r="G5050"/>
      <c r="H5050"/>
      <c r="I5050"/>
      <c r="J5050"/>
      <c r="K5050"/>
    </row>
    <row r="5051" spans="1:11" s="58" customFormat="1" ht="14.85" customHeight="1" x14ac:dyDescent="0.25">
      <c r="A5051"/>
      <c r="B5051"/>
      <c r="C5051"/>
      <c r="D5051"/>
      <c r="E5051"/>
      <c r="F5051"/>
      <c r="G5051"/>
      <c r="H5051"/>
      <c r="I5051"/>
      <c r="J5051"/>
      <c r="K5051"/>
    </row>
    <row r="5052" spans="1:11" s="58" customFormat="1" ht="14.85" customHeight="1" x14ac:dyDescent="0.25">
      <c r="A5052"/>
      <c r="B5052"/>
      <c r="C5052"/>
      <c r="D5052"/>
      <c r="E5052"/>
      <c r="F5052"/>
      <c r="G5052"/>
      <c r="H5052"/>
      <c r="I5052"/>
      <c r="J5052"/>
      <c r="K5052"/>
    </row>
    <row r="5053" spans="1:11" s="58" customFormat="1" ht="14.85" customHeight="1" x14ac:dyDescent="0.25">
      <c r="A5053"/>
      <c r="B5053"/>
      <c r="C5053"/>
      <c r="D5053"/>
      <c r="E5053"/>
      <c r="F5053"/>
      <c r="G5053"/>
      <c r="H5053"/>
      <c r="I5053"/>
      <c r="J5053"/>
      <c r="K5053"/>
    </row>
    <row r="5054" spans="1:11" s="58" customFormat="1" ht="14.85" customHeight="1" x14ac:dyDescent="0.25">
      <c r="A5054"/>
      <c r="B5054"/>
      <c r="C5054"/>
      <c r="D5054"/>
      <c r="E5054"/>
      <c r="F5054"/>
      <c r="G5054"/>
      <c r="H5054"/>
      <c r="I5054"/>
      <c r="J5054"/>
      <c r="K5054"/>
    </row>
    <row r="5055" spans="1:11" s="58" customFormat="1" ht="14.85" customHeight="1" x14ac:dyDescent="0.15"/>
    <row r="5056" spans="1:11" s="58" customFormat="1" ht="14.85" customHeight="1" x14ac:dyDescent="0.15"/>
    <row r="5057" s="58" customFormat="1" ht="14.85" customHeight="1" x14ac:dyDescent="0.15"/>
    <row r="5058" s="58" customFormat="1" ht="14.85" customHeight="1" x14ac:dyDescent="0.15"/>
    <row r="5059" s="58" customFormat="1" ht="14.85" customHeight="1" x14ac:dyDescent="0.15"/>
    <row r="5060" s="58" customFormat="1" ht="14.85" customHeight="1" x14ac:dyDescent="0.15"/>
    <row r="5061" s="58" customFormat="1" ht="14.85" customHeight="1" x14ac:dyDescent="0.15"/>
    <row r="5062" s="58" customFormat="1" ht="14.85" customHeight="1" x14ac:dyDescent="0.15"/>
    <row r="5063" s="58" customFormat="1" ht="14.85" customHeight="1" x14ac:dyDescent="0.15"/>
    <row r="5064" s="58" customFormat="1" ht="14.85" customHeight="1" x14ac:dyDescent="0.15"/>
    <row r="5065" s="58" customFormat="1" ht="14.85" customHeight="1" x14ac:dyDescent="0.15"/>
    <row r="5066" s="58" customFormat="1" ht="14.85" customHeight="1" x14ac:dyDescent="0.15"/>
    <row r="5067" s="58" customFormat="1" ht="14.85" customHeight="1" x14ac:dyDescent="0.15"/>
    <row r="5068" s="58" customFormat="1" ht="14.85" customHeight="1" x14ac:dyDescent="0.15"/>
    <row r="5069" s="58" customFormat="1" ht="14.85" customHeight="1" x14ac:dyDescent="0.15"/>
    <row r="5070" s="58" customFormat="1" ht="14.85" customHeight="1" x14ac:dyDescent="0.15"/>
    <row r="5071" s="58" customFormat="1" ht="14.85" customHeight="1" x14ac:dyDescent="0.15"/>
    <row r="5072" s="58" customFormat="1" ht="14.85" customHeight="1" x14ac:dyDescent="0.15"/>
    <row r="5073" s="58" customFormat="1" ht="14.85" customHeight="1" x14ac:dyDescent="0.15"/>
    <row r="5074" s="58" customFormat="1" ht="14.85" customHeight="1" x14ac:dyDescent="0.15"/>
    <row r="5075" s="58" customFormat="1" ht="14.85" customHeight="1" x14ac:dyDescent="0.15"/>
    <row r="5076" s="58" customFormat="1" ht="14.85" customHeight="1" x14ac:dyDescent="0.15"/>
    <row r="5077" s="58" customFormat="1" ht="14.85" customHeight="1" x14ac:dyDescent="0.15"/>
    <row r="5078" s="58" customFormat="1" ht="14.85" customHeight="1" x14ac:dyDescent="0.15"/>
    <row r="5079" s="58" customFormat="1" ht="14.85" customHeight="1" x14ac:dyDescent="0.15"/>
    <row r="5080" s="58" customFormat="1" ht="14.85" customHeight="1" x14ac:dyDescent="0.15"/>
    <row r="5081" s="58" customFormat="1" ht="14.85" customHeight="1" x14ac:dyDescent="0.15"/>
    <row r="5082" s="58" customFormat="1" ht="14.85" customHeight="1" x14ac:dyDescent="0.15"/>
    <row r="5083" s="58" customFormat="1" ht="14.85" customHeight="1" x14ac:dyDescent="0.15"/>
    <row r="5084" s="58" customFormat="1" ht="14.85" customHeight="1" x14ac:dyDescent="0.15"/>
    <row r="5085" s="58" customFormat="1" ht="14.85" customHeight="1" x14ac:dyDescent="0.15"/>
    <row r="5086" s="58" customFormat="1" ht="14.85" customHeight="1" x14ac:dyDescent="0.15"/>
    <row r="5087" s="58" customFormat="1" ht="14.85" customHeight="1" x14ac:dyDescent="0.15"/>
    <row r="5088" s="58" customFormat="1" ht="14.85" customHeight="1" x14ac:dyDescent="0.15"/>
    <row r="5089" s="58" customFormat="1" ht="14.85" customHeight="1" x14ac:dyDescent="0.15"/>
    <row r="5090" s="58" customFormat="1" ht="14.85" customHeight="1" x14ac:dyDescent="0.15"/>
    <row r="5091" s="58" customFormat="1" ht="14.85" customHeight="1" x14ac:dyDescent="0.15"/>
    <row r="5092" s="58" customFormat="1" ht="14.85" customHeight="1" x14ac:dyDescent="0.15"/>
    <row r="5093" s="58" customFormat="1" ht="14.85" customHeight="1" x14ac:dyDescent="0.15"/>
    <row r="5094" s="58" customFormat="1" ht="14.85" customHeight="1" x14ac:dyDescent="0.15"/>
    <row r="5095" s="58" customFormat="1" ht="14.85" customHeight="1" x14ac:dyDescent="0.15"/>
    <row r="5096" s="58" customFormat="1" ht="14.85" customHeight="1" x14ac:dyDescent="0.15"/>
    <row r="5097" s="58" customFormat="1" ht="14.85" customHeight="1" x14ac:dyDescent="0.15"/>
    <row r="5098" s="58" customFormat="1" ht="14.85" customHeight="1" x14ac:dyDescent="0.15"/>
    <row r="5099" s="58" customFormat="1" ht="14.85" customHeight="1" x14ac:dyDescent="0.15"/>
    <row r="5100" s="58" customFormat="1" ht="14.85" customHeight="1" x14ac:dyDescent="0.15"/>
    <row r="5101" s="58" customFormat="1" ht="14.85" customHeight="1" x14ac:dyDescent="0.15"/>
    <row r="5102" s="58" customFormat="1" ht="14.85" customHeight="1" x14ac:dyDescent="0.15"/>
    <row r="5103" s="58" customFormat="1" ht="14.85" customHeight="1" x14ac:dyDescent="0.15"/>
    <row r="5104" s="58" customFormat="1" ht="14.85" customHeight="1" x14ac:dyDescent="0.15"/>
    <row r="5105" s="58" customFormat="1" ht="14.85" customHeight="1" x14ac:dyDescent="0.15"/>
    <row r="5106" s="58" customFormat="1" ht="14.85" customHeight="1" x14ac:dyDescent="0.15"/>
    <row r="5107" s="58" customFormat="1" ht="14.85" customHeight="1" x14ac:dyDescent="0.15"/>
    <row r="5108" s="58" customFormat="1" ht="14.85" customHeight="1" x14ac:dyDescent="0.15"/>
    <row r="5109" s="58" customFormat="1" ht="14.85" customHeight="1" x14ac:dyDescent="0.15"/>
    <row r="5110" s="58" customFormat="1" ht="14.85" customHeight="1" x14ac:dyDescent="0.15"/>
    <row r="5111" s="58" customFormat="1" ht="14.85" customHeight="1" x14ac:dyDescent="0.15"/>
    <row r="5112" s="58" customFormat="1" ht="14.85" customHeight="1" x14ac:dyDescent="0.15"/>
    <row r="5113" s="58" customFormat="1" ht="14.85" customHeight="1" x14ac:dyDescent="0.15"/>
    <row r="5114" s="58" customFormat="1" ht="14.85" customHeight="1" x14ac:dyDescent="0.15"/>
    <row r="5115" s="58" customFormat="1" ht="14.85" customHeight="1" x14ac:dyDescent="0.15"/>
    <row r="5116" s="58" customFormat="1" ht="14.85" customHeight="1" x14ac:dyDescent="0.15"/>
    <row r="5117" s="58" customFormat="1" ht="14.85" customHeight="1" x14ac:dyDescent="0.15"/>
    <row r="5118" s="58" customFormat="1" ht="14.85" customHeight="1" x14ac:dyDescent="0.15"/>
    <row r="5119" s="58" customFormat="1" ht="14.85" customHeight="1" x14ac:dyDescent="0.15"/>
    <row r="5120" s="58" customFormat="1" ht="14.85" customHeight="1" x14ac:dyDescent="0.15"/>
    <row r="5121" s="58" customFormat="1" ht="14.85" customHeight="1" x14ac:dyDescent="0.15"/>
    <row r="5122" s="58" customFormat="1" ht="14.85" customHeight="1" x14ac:dyDescent="0.15"/>
    <row r="5123" s="58" customFormat="1" ht="14.85" customHeight="1" x14ac:dyDescent="0.15"/>
    <row r="5124" s="58" customFormat="1" ht="14.85" customHeight="1" x14ac:dyDescent="0.15"/>
    <row r="5125" s="58" customFormat="1" ht="14.85" customHeight="1" x14ac:dyDescent="0.15"/>
    <row r="5126" s="58" customFormat="1" ht="14.85" customHeight="1" x14ac:dyDescent="0.15"/>
    <row r="5127" s="58" customFormat="1" ht="14.85" customHeight="1" x14ac:dyDescent="0.15"/>
    <row r="5128" s="58" customFormat="1" ht="14.85" customHeight="1" x14ac:dyDescent="0.15"/>
    <row r="5129" s="58" customFormat="1" ht="14.85" customHeight="1" x14ac:dyDescent="0.15"/>
    <row r="5130" s="58" customFormat="1" ht="14.85" customHeight="1" x14ac:dyDescent="0.15"/>
    <row r="5131" s="58" customFormat="1" ht="14.85" customHeight="1" x14ac:dyDescent="0.15"/>
    <row r="5132" s="58" customFormat="1" ht="14.85" customHeight="1" x14ac:dyDescent="0.15"/>
    <row r="5133" s="58" customFormat="1" ht="14.85" customHeight="1" x14ac:dyDescent="0.15"/>
    <row r="5134" s="58" customFormat="1" ht="14.85" customHeight="1" x14ac:dyDescent="0.15"/>
    <row r="5135" s="58" customFormat="1" ht="14.85" customHeight="1" x14ac:dyDescent="0.15"/>
    <row r="5136" s="58" customFormat="1" ht="14.85" customHeight="1" x14ac:dyDescent="0.15"/>
    <row r="5137" s="58" customFormat="1" ht="14.85" customHeight="1" x14ac:dyDescent="0.15"/>
    <row r="5138" s="58" customFormat="1" ht="14.85" customHeight="1" x14ac:dyDescent="0.15"/>
    <row r="5139" s="58" customFormat="1" ht="14.85" customHeight="1" x14ac:dyDescent="0.15"/>
    <row r="5140" s="58" customFormat="1" ht="14.85" customHeight="1" x14ac:dyDescent="0.15"/>
    <row r="5141" s="58" customFormat="1" ht="14.85" customHeight="1" x14ac:dyDescent="0.15"/>
    <row r="5142" s="58" customFormat="1" ht="14.85" customHeight="1" x14ac:dyDescent="0.15"/>
    <row r="5143" s="58" customFormat="1" ht="14.85" customHeight="1" x14ac:dyDescent="0.15"/>
    <row r="5144" s="58" customFormat="1" ht="14.85" customHeight="1" x14ac:dyDescent="0.15"/>
    <row r="5145" s="58" customFormat="1" ht="14.85" customHeight="1" x14ac:dyDescent="0.15"/>
    <row r="5146" s="58" customFormat="1" ht="14.85" customHeight="1" x14ac:dyDescent="0.15"/>
    <row r="5147" s="58" customFormat="1" ht="14.85" customHeight="1" x14ac:dyDescent="0.15"/>
    <row r="5148" s="58" customFormat="1" ht="14.85" customHeight="1" x14ac:dyDescent="0.15"/>
    <row r="5149" s="58" customFormat="1" ht="14.85" customHeight="1" x14ac:dyDescent="0.15"/>
    <row r="5150" s="58" customFormat="1" ht="14.85" customHeight="1" x14ac:dyDescent="0.15"/>
    <row r="5151" s="58" customFormat="1" ht="14.85" customHeight="1" x14ac:dyDescent="0.15"/>
    <row r="5152" s="58" customFormat="1" ht="14.85" customHeight="1" x14ac:dyDescent="0.15"/>
    <row r="5153" s="58" customFormat="1" ht="14.85" customHeight="1" x14ac:dyDescent="0.15"/>
    <row r="5154" s="58" customFormat="1" ht="14.85" customHeight="1" x14ac:dyDescent="0.15"/>
    <row r="5155" s="58" customFormat="1" ht="14.85" customHeight="1" x14ac:dyDescent="0.15"/>
    <row r="5156" s="58" customFormat="1" ht="14.85" customHeight="1" x14ac:dyDescent="0.15"/>
    <row r="5157" s="58" customFormat="1" ht="14.85" customHeight="1" x14ac:dyDescent="0.15"/>
    <row r="5158" s="58" customFormat="1" ht="14.85" customHeight="1" x14ac:dyDescent="0.15"/>
    <row r="5159" s="58" customFormat="1" ht="14.85" customHeight="1" x14ac:dyDescent="0.15"/>
    <row r="5160" s="58" customFormat="1" ht="14.85" customHeight="1" x14ac:dyDescent="0.15"/>
    <row r="5161" s="58" customFormat="1" ht="14.85" customHeight="1" x14ac:dyDescent="0.15"/>
    <row r="5162" s="58" customFormat="1" ht="14.85" customHeight="1" x14ac:dyDescent="0.15"/>
    <row r="5163" s="58" customFormat="1" ht="14.85" customHeight="1" x14ac:dyDescent="0.15"/>
    <row r="5164" s="58" customFormat="1" ht="14.85" customHeight="1" x14ac:dyDescent="0.15"/>
    <row r="5165" s="58" customFormat="1" ht="14.85" customHeight="1" x14ac:dyDescent="0.15"/>
    <row r="5166" s="58" customFormat="1" ht="14.85" customHeight="1" x14ac:dyDescent="0.15"/>
    <row r="5167" s="58" customFormat="1" ht="14.85" customHeight="1" x14ac:dyDescent="0.15"/>
    <row r="5168" s="58" customFormat="1" ht="14.85" customHeight="1" x14ac:dyDescent="0.15"/>
    <row r="5169" s="58" customFormat="1" ht="14.85" customHeight="1" x14ac:dyDescent="0.15"/>
    <row r="5170" s="58" customFormat="1" ht="14.85" customHeight="1" x14ac:dyDescent="0.15"/>
    <row r="5171" s="58" customFormat="1" ht="14.85" customHeight="1" x14ac:dyDescent="0.15"/>
    <row r="5172" s="58" customFormat="1" ht="14.85" customHeight="1" x14ac:dyDescent="0.15"/>
    <row r="5173" s="58" customFormat="1" ht="14.85" customHeight="1" x14ac:dyDescent="0.15"/>
    <row r="5174" s="58" customFormat="1" ht="14.85" customHeight="1" x14ac:dyDescent="0.15"/>
    <row r="5175" s="58" customFormat="1" ht="14.85" customHeight="1" x14ac:dyDescent="0.15"/>
    <row r="5176" s="58" customFormat="1" ht="14.85" customHeight="1" x14ac:dyDescent="0.15"/>
    <row r="5177" s="58" customFormat="1" ht="14.85" customHeight="1" x14ac:dyDescent="0.15"/>
    <row r="5178" s="58" customFormat="1" ht="14.85" customHeight="1" x14ac:dyDescent="0.15"/>
    <row r="5179" s="58" customFormat="1" ht="14.85" customHeight="1" x14ac:dyDescent="0.15"/>
    <row r="5180" s="58" customFormat="1" ht="14.85" customHeight="1" x14ac:dyDescent="0.15"/>
    <row r="5181" s="58" customFormat="1" ht="14.85" customHeight="1" x14ac:dyDescent="0.15"/>
    <row r="5182" s="58" customFormat="1" ht="14.85" customHeight="1" x14ac:dyDescent="0.15"/>
    <row r="5183" s="58" customFormat="1" ht="14.85" customHeight="1" x14ac:dyDescent="0.15"/>
    <row r="5184" s="58" customFormat="1" ht="14.85" customHeight="1" x14ac:dyDescent="0.15"/>
    <row r="5185" s="58" customFormat="1" ht="14.85" customHeight="1" x14ac:dyDescent="0.15"/>
    <row r="5186" s="58" customFormat="1" ht="14.85" customHeight="1" x14ac:dyDescent="0.15"/>
    <row r="5187" s="58" customFormat="1" ht="14.85" customHeight="1" x14ac:dyDescent="0.15"/>
    <row r="5188" s="58" customFormat="1" ht="14.85" customHeight="1" x14ac:dyDescent="0.15"/>
    <row r="5189" s="58" customFormat="1" ht="14.85" customHeight="1" x14ac:dyDescent="0.15"/>
    <row r="5190" s="58" customFormat="1" ht="14.85" customHeight="1" x14ac:dyDescent="0.15"/>
    <row r="5191" s="58" customFormat="1" ht="14.85" customHeight="1" x14ac:dyDescent="0.15"/>
    <row r="5192" s="58" customFormat="1" ht="14.85" customHeight="1" x14ac:dyDescent="0.15"/>
    <row r="5193" s="58" customFormat="1" ht="14.85" customHeight="1" x14ac:dyDescent="0.15"/>
    <row r="5194" s="58" customFormat="1" ht="14.85" customHeight="1" x14ac:dyDescent="0.15"/>
    <row r="5195" s="58" customFormat="1" ht="14.85" customHeight="1" x14ac:dyDescent="0.15"/>
    <row r="5196" s="58" customFormat="1" ht="14.85" customHeight="1" x14ac:dyDescent="0.15"/>
    <row r="5197" s="58" customFormat="1" ht="14.85" customHeight="1" x14ac:dyDescent="0.15"/>
    <row r="5198" s="58" customFormat="1" ht="14.85" customHeight="1" x14ac:dyDescent="0.15"/>
    <row r="5199" s="58" customFormat="1" ht="14.85" customHeight="1" x14ac:dyDescent="0.15"/>
    <row r="5200" s="58" customFormat="1" ht="14.85" customHeight="1" x14ac:dyDescent="0.15"/>
    <row r="5201" s="58" customFormat="1" ht="14.85" customHeight="1" x14ac:dyDescent="0.15"/>
    <row r="5202" s="58" customFormat="1" ht="14.85" customHeight="1" x14ac:dyDescent="0.15"/>
    <row r="5203" s="58" customFormat="1" ht="14.85" customHeight="1" x14ac:dyDescent="0.15"/>
    <row r="5204" s="58" customFormat="1" ht="14.85" customHeight="1" x14ac:dyDescent="0.15"/>
    <row r="5205" s="58" customFormat="1" ht="14.85" customHeight="1" x14ac:dyDescent="0.15"/>
    <row r="5206" s="58" customFormat="1" ht="14.85" customHeight="1" x14ac:dyDescent="0.15"/>
    <row r="5207" s="58" customFormat="1" ht="14.85" customHeight="1" x14ac:dyDescent="0.15"/>
    <row r="5208" s="58" customFormat="1" ht="14.85" customHeight="1" x14ac:dyDescent="0.15"/>
    <row r="5209" s="58" customFormat="1" ht="14.85" customHeight="1" x14ac:dyDescent="0.15"/>
    <row r="5210" s="58" customFormat="1" ht="14.85" customHeight="1" x14ac:dyDescent="0.15"/>
    <row r="5211" s="58" customFormat="1" ht="14.85" customHeight="1" x14ac:dyDescent="0.15"/>
    <row r="5212" s="58" customFormat="1" ht="14.85" customHeight="1" x14ac:dyDescent="0.15"/>
    <row r="5213" s="58" customFormat="1" ht="14.85" customHeight="1" x14ac:dyDescent="0.15"/>
    <row r="5214" s="58" customFormat="1" ht="14.85" customHeight="1" x14ac:dyDescent="0.15"/>
    <row r="5215" s="58" customFormat="1" ht="14.85" customHeight="1" x14ac:dyDescent="0.15"/>
    <row r="5216" s="58" customFormat="1" ht="14.85" customHeight="1" x14ac:dyDescent="0.15"/>
    <row r="5217" s="58" customFormat="1" ht="14.85" customHeight="1" x14ac:dyDescent="0.15"/>
    <row r="5218" s="58" customFormat="1" ht="14.85" customHeight="1" x14ac:dyDescent="0.15"/>
    <row r="5219" s="58" customFormat="1" ht="14.85" customHeight="1" x14ac:dyDescent="0.15"/>
    <row r="5220" s="58" customFormat="1" ht="14.85" customHeight="1" x14ac:dyDescent="0.15"/>
    <row r="5221" s="58" customFormat="1" ht="14.85" customHeight="1" x14ac:dyDescent="0.15"/>
    <row r="5222" s="58" customFormat="1" ht="14.85" customHeight="1" x14ac:dyDescent="0.15"/>
    <row r="5223" s="58" customFormat="1" ht="14.85" customHeight="1" x14ac:dyDescent="0.15"/>
    <row r="5224" s="58" customFormat="1" ht="14.85" customHeight="1" x14ac:dyDescent="0.15"/>
    <row r="5225" s="58" customFormat="1" ht="14.85" customHeight="1" x14ac:dyDescent="0.15"/>
    <row r="5226" s="58" customFormat="1" ht="14.85" customHeight="1" x14ac:dyDescent="0.15"/>
    <row r="5227" s="58" customFormat="1" ht="14.85" customHeight="1" x14ac:dyDescent="0.15"/>
    <row r="5228" s="58" customFormat="1" ht="14.85" customHeight="1" x14ac:dyDescent="0.15"/>
    <row r="5229" s="58" customFormat="1" ht="14.85" customHeight="1" x14ac:dyDescent="0.15"/>
    <row r="5230" s="58" customFormat="1" ht="14.85" customHeight="1" x14ac:dyDescent="0.15"/>
    <row r="5231" s="58" customFormat="1" ht="14.85" customHeight="1" x14ac:dyDescent="0.15"/>
    <row r="5232" s="58" customFormat="1" ht="14.85" customHeight="1" x14ac:dyDescent="0.15"/>
    <row r="5233" s="58" customFormat="1" ht="14.85" customHeight="1" x14ac:dyDescent="0.15"/>
    <row r="5234" s="58" customFormat="1" ht="14.85" customHeight="1" x14ac:dyDescent="0.15"/>
    <row r="5235" s="58" customFormat="1" ht="14.85" customHeight="1" x14ac:dyDescent="0.15"/>
    <row r="5236" s="58" customFormat="1" ht="14.85" customHeight="1" x14ac:dyDescent="0.15"/>
    <row r="5237" s="58" customFormat="1" ht="14.85" customHeight="1" x14ac:dyDescent="0.15"/>
    <row r="5238" s="58" customFormat="1" ht="14.85" customHeight="1" x14ac:dyDescent="0.15"/>
    <row r="5239" s="58" customFormat="1" ht="14.85" customHeight="1" x14ac:dyDescent="0.15"/>
    <row r="5240" s="58" customFormat="1" ht="14.85" customHeight="1" x14ac:dyDescent="0.15"/>
    <row r="5241" s="58" customFormat="1" ht="14.85" customHeight="1" x14ac:dyDescent="0.15"/>
    <row r="5242" s="58" customFormat="1" ht="14.85" customHeight="1" x14ac:dyDescent="0.15"/>
    <row r="5243" s="58" customFormat="1" ht="14.85" customHeight="1" x14ac:dyDescent="0.15"/>
    <row r="5244" s="58" customFormat="1" ht="14.85" customHeight="1" x14ac:dyDescent="0.15"/>
    <row r="5245" s="58" customFormat="1" ht="14.85" customHeight="1" x14ac:dyDescent="0.15"/>
    <row r="5246" s="58" customFormat="1" ht="14.85" customHeight="1" x14ac:dyDescent="0.15"/>
    <row r="5247" s="58" customFormat="1" ht="14.85" customHeight="1" x14ac:dyDescent="0.15"/>
    <row r="5248" s="58" customFormat="1" ht="14.85" customHeight="1" x14ac:dyDescent="0.15"/>
    <row r="5249" s="58" customFormat="1" ht="14.85" customHeight="1" x14ac:dyDescent="0.15"/>
    <row r="5250" s="58" customFormat="1" ht="14.85" customHeight="1" x14ac:dyDescent="0.15"/>
    <row r="5251" s="58" customFormat="1" ht="14.85" customHeight="1" x14ac:dyDescent="0.15"/>
    <row r="5252" s="58" customFormat="1" ht="14.85" customHeight="1" x14ac:dyDescent="0.15"/>
    <row r="5253" s="58" customFormat="1" ht="14.85" customHeight="1" x14ac:dyDescent="0.15"/>
    <row r="5254" s="58" customFormat="1" ht="14.85" customHeight="1" x14ac:dyDescent="0.15"/>
    <row r="5255" s="58" customFormat="1" ht="14.85" customHeight="1" x14ac:dyDescent="0.15"/>
    <row r="5256" s="58" customFormat="1" ht="14.85" customHeight="1" x14ac:dyDescent="0.15"/>
    <row r="5257" s="58" customFormat="1" ht="14.85" customHeight="1" x14ac:dyDescent="0.15"/>
    <row r="5258" s="58" customFormat="1" ht="14.85" customHeight="1" x14ac:dyDescent="0.15"/>
    <row r="5259" s="58" customFormat="1" ht="14.85" customHeight="1" x14ac:dyDescent="0.15"/>
    <row r="5260" s="58" customFormat="1" ht="14.85" customHeight="1" x14ac:dyDescent="0.15"/>
    <row r="5261" s="58" customFormat="1" ht="14.85" customHeight="1" x14ac:dyDescent="0.15"/>
    <row r="5262" s="58" customFormat="1" ht="14.85" customHeight="1" x14ac:dyDescent="0.15"/>
    <row r="5263" s="58" customFormat="1" ht="14.85" customHeight="1" x14ac:dyDescent="0.15"/>
    <row r="5264" s="58" customFormat="1" ht="14.85" customHeight="1" x14ac:dyDescent="0.15"/>
    <row r="5265" s="58" customFormat="1" ht="14.85" customHeight="1" x14ac:dyDescent="0.15"/>
    <row r="5266" s="58" customFormat="1" ht="14.85" customHeight="1" x14ac:dyDescent="0.15"/>
    <row r="5267" s="58" customFormat="1" ht="14.85" customHeight="1" x14ac:dyDescent="0.15"/>
    <row r="5268" s="58" customFormat="1" ht="14.85" customHeight="1" x14ac:dyDescent="0.15"/>
    <row r="5269" s="58" customFormat="1" ht="14.85" customHeight="1" x14ac:dyDescent="0.15"/>
    <row r="5270" s="58" customFormat="1" ht="14.85" customHeight="1" x14ac:dyDescent="0.15"/>
    <row r="5271" s="58" customFormat="1" ht="14.85" customHeight="1" x14ac:dyDescent="0.15"/>
    <row r="5272" s="58" customFormat="1" ht="14.85" customHeight="1" x14ac:dyDescent="0.15"/>
    <row r="5273" s="58" customFormat="1" ht="14.85" customHeight="1" x14ac:dyDescent="0.15"/>
    <row r="5274" s="58" customFormat="1" ht="14.85" customHeight="1" x14ac:dyDescent="0.15"/>
    <row r="5275" s="58" customFormat="1" ht="14.85" customHeight="1" x14ac:dyDescent="0.15"/>
    <row r="5276" s="58" customFormat="1" ht="14.85" customHeight="1" x14ac:dyDescent="0.15"/>
    <row r="5277" s="58" customFormat="1" ht="14.85" customHeight="1" x14ac:dyDescent="0.15"/>
    <row r="5278" s="58" customFormat="1" ht="14.85" customHeight="1" x14ac:dyDescent="0.15"/>
    <row r="5279" s="58" customFormat="1" ht="14.85" customHeight="1" x14ac:dyDescent="0.15"/>
    <row r="5280" s="58" customFormat="1" ht="14.85" customHeight="1" x14ac:dyDescent="0.15"/>
    <row r="5281" s="58" customFormat="1" ht="14.85" customHeight="1" x14ac:dyDescent="0.15"/>
    <row r="5282" s="58" customFormat="1" ht="14.85" customHeight="1" x14ac:dyDescent="0.15"/>
    <row r="5283" s="58" customFormat="1" ht="14.85" customHeight="1" x14ac:dyDescent="0.15"/>
    <row r="5284" s="58" customFormat="1" ht="14.85" customHeight="1" x14ac:dyDescent="0.15"/>
    <row r="5285" s="58" customFormat="1" ht="14.85" customHeight="1" x14ac:dyDescent="0.15"/>
    <row r="5286" s="58" customFormat="1" ht="14.85" customHeight="1" x14ac:dyDescent="0.15"/>
    <row r="5287" s="58" customFormat="1" ht="14.85" customHeight="1" x14ac:dyDescent="0.15"/>
    <row r="5288" s="58" customFormat="1" ht="14.85" customHeight="1" x14ac:dyDescent="0.15"/>
    <row r="5289" s="58" customFormat="1" ht="14.85" customHeight="1" x14ac:dyDescent="0.15"/>
    <row r="5290" s="58" customFormat="1" ht="14.85" customHeight="1" x14ac:dyDescent="0.15"/>
    <row r="5291" s="58" customFormat="1" ht="14.85" customHeight="1" x14ac:dyDescent="0.15"/>
    <row r="5292" s="58" customFormat="1" ht="14.85" customHeight="1" x14ac:dyDescent="0.15"/>
    <row r="5293" s="58" customFormat="1" ht="14.85" customHeight="1" x14ac:dyDescent="0.15"/>
    <row r="5294" s="58" customFormat="1" ht="14.85" customHeight="1" x14ac:dyDescent="0.15"/>
    <row r="5295" s="58" customFormat="1" ht="14.85" customHeight="1" x14ac:dyDescent="0.15"/>
    <row r="5296" s="58" customFormat="1" ht="14.85" customHeight="1" x14ac:dyDescent="0.15"/>
    <row r="5297" s="58" customFormat="1" ht="14.85" customHeight="1" x14ac:dyDescent="0.15"/>
    <row r="5298" s="58" customFormat="1" ht="14.85" customHeight="1" x14ac:dyDescent="0.15"/>
    <row r="5299" s="58" customFormat="1" ht="14.85" customHeight="1" x14ac:dyDescent="0.15"/>
    <row r="5300" s="58" customFormat="1" ht="14.85" customHeight="1" x14ac:dyDescent="0.15"/>
    <row r="5301" s="58" customFormat="1" ht="14.85" customHeight="1" x14ac:dyDescent="0.15"/>
    <row r="5302" s="58" customFormat="1" ht="14.85" customHeight="1" x14ac:dyDescent="0.15"/>
    <row r="5303" s="58" customFormat="1" ht="14.85" customHeight="1" x14ac:dyDescent="0.15"/>
    <row r="5304" s="58" customFormat="1" ht="14.85" customHeight="1" x14ac:dyDescent="0.15"/>
    <row r="5305" s="58" customFormat="1" ht="14.85" customHeight="1" x14ac:dyDescent="0.15"/>
    <row r="5306" s="58" customFormat="1" ht="14.85" customHeight="1" x14ac:dyDescent="0.15"/>
    <row r="5307" s="58" customFormat="1" ht="14.85" customHeight="1" x14ac:dyDescent="0.15"/>
    <row r="5308" s="58" customFormat="1" ht="14.85" customHeight="1" x14ac:dyDescent="0.15"/>
    <row r="5309" s="58" customFormat="1" ht="14.85" customHeight="1" x14ac:dyDescent="0.15"/>
    <row r="5310" s="58" customFormat="1" ht="14.85" customHeight="1" x14ac:dyDescent="0.15"/>
    <row r="5311" s="58" customFormat="1" ht="14.85" customHeight="1" x14ac:dyDescent="0.15"/>
    <row r="5312" s="58" customFormat="1" ht="14.85" customHeight="1" x14ac:dyDescent="0.15"/>
    <row r="5313" s="58" customFormat="1" ht="14.85" customHeight="1" x14ac:dyDescent="0.15"/>
    <row r="5314" s="58" customFormat="1" ht="14.85" customHeight="1" x14ac:dyDescent="0.15"/>
    <row r="5315" s="58" customFormat="1" ht="14.85" customHeight="1" x14ac:dyDescent="0.15"/>
    <row r="5316" s="58" customFormat="1" ht="14.85" customHeight="1" x14ac:dyDescent="0.15"/>
    <row r="5317" s="58" customFormat="1" ht="14.85" customHeight="1" x14ac:dyDescent="0.15"/>
    <row r="5318" s="58" customFormat="1" ht="14.85" customHeight="1" x14ac:dyDescent="0.15"/>
    <row r="5319" s="58" customFormat="1" ht="14.85" customHeight="1" x14ac:dyDescent="0.15"/>
    <row r="5320" s="58" customFormat="1" ht="14.85" customHeight="1" x14ac:dyDescent="0.15"/>
    <row r="5321" s="58" customFormat="1" ht="14.85" customHeight="1" x14ac:dyDescent="0.15"/>
    <row r="5322" s="58" customFormat="1" ht="14.85" customHeight="1" x14ac:dyDescent="0.15"/>
    <row r="5323" s="58" customFormat="1" ht="14.85" customHeight="1" x14ac:dyDescent="0.15"/>
    <row r="5324" s="58" customFormat="1" ht="14.85" customHeight="1" x14ac:dyDescent="0.15"/>
    <row r="5325" s="58" customFormat="1" ht="14.85" customHeight="1" x14ac:dyDescent="0.15"/>
    <row r="5326" s="58" customFormat="1" ht="14.85" customHeight="1" x14ac:dyDescent="0.15"/>
    <row r="5327" s="58" customFormat="1" ht="14.85" customHeight="1" x14ac:dyDescent="0.15"/>
    <row r="5328" s="58" customFormat="1" ht="14.85" customHeight="1" x14ac:dyDescent="0.15"/>
    <row r="5329" s="58" customFormat="1" ht="14.85" customHeight="1" x14ac:dyDescent="0.15"/>
    <row r="5330" s="58" customFormat="1" ht="14.85" customHeight="1" x14ac:dyDescent="0.15"/>
    <row r="5331" s="58" customFormat="1" ht="14.85" customHeight="1" x14ac:dyDescent="0.15"/>
    <row r="5332" s="58" customFormat="1" ht="14.85" customHeight="1" x14ac:dyDescent="0.15"/>
    <row r="5333" s="58" customFormat="1" ht="14.85" customHeight="1" x14ac:dyDescent="0.15"/>
    <row r="5334" s="58" customFormat="1" ht="14.85" customHeight="1" x14ac:dyDescent="0.15"/>
    <row r="5335" s="58" customFormat="1" ht="14.85" customHeight="1" x14ac:dyDescent="0.15"/>
    <row r="5336" s="58" customFormat="1" ht="14.85" customHeight="1" x14ac:dyDescent="0.15"/>
    <row r="5337" s="58" customFormat="1" ht="14.85" customHeight="1" x14ac:dyDescent="0.15"/>
    <row r="5338" s="58" customFormat="1" ht="14.85" customHeight="1" x14ac:dyDescent="0.15"/>
    <row r="5339" s="58" customFormat="1" ht="14.85" customHeight="1" x14ac:dyDescent="0.15"/>
    <row r="5340" s="58" customFormat="1" ht="14.85" customHeight="1" x14ac:dyDescent="0.15"/>
    <row r="5341" s="58" customFormat="1" ht="14.85" customHeight="1" x14ac:dyDescent="0.15"/>
    <row r="5342" s="58" customFormat="1" ht="14.85" customHeight="1" x14ac:dyDescent="0.15"/>
    <row r="5343" s="58" customFormat="1" ht="14.85" customHeight="1" x14ac:dyDescent="0.15"/>
    <row r="5344" s="58" customFormat="1" ht="14.85" customHeight="1" x14ac:dyDescent="0.15"/>
    <row r="5345" s="58" customFormat="1" ht="14.85" customHeight="1" x14ac:dyDescent="0.15"/>
    <row r="5346" s="58" customFormat="1" ht="14.85" customHeight="1" x14ac:dyDescent="0.15"/>
    <row r="5347" s="58" customFormat="1" ht="14.85" customHeight="1" x14ac:dyDescent="0.15"/>
    <row r="5348" s="58" customFormat="1" ht="14.85" customHeight="1" x14ac:dyDescent="0.15"/>
    <row r="5349" s="58" customFormat="1" ht="14.85" customHeight="1" x14ac:dyDescent="0.15"/>
    <row r="5350" s="58" customFormat="1" ht="14.85" customHeight="1" x14ac:dyDescent="0.15"/>
    <row r="5351" s="58" customFormat="1" ht="14.85" customHeight="1" x14ac:dyDescent="0.15"/>
    <row r="5352" s="58" customFormat="1" ht="14.85" customHeight="1" x14ac:dyDescent="0.15"/>
    <row r="5353" s="58" customFormat="1" ht="14.85" customHeight="1" x14ac:dyDescent="0.15"/>
    <row r="5354" s="58" customFormat="1" ht="14.85" customHeight="1" x14ac:dyDescent="0.15"/>
    <row r="5355" s="58" customFormat="1" ht="14.85" customHeight="1" x14ac:dyDescent="0.15"/>
    <row r="5356" s="58" customFormat="1" ht="14.85" customHeight="1" x14ac:dyDescent="0.15"/>
    <row r="5357" s="58" customFormat="1" ht="14.85" customHeight="1" x14ac:dyDescent="0.15"/>
    <row r="5358" s="58" customFormat="1" ht="14.85" customHeight="1" x14ac:dyDescent="0.15"/>
    <row r="5359" s="58" customFormat="1" ht="14.85" customHeight="1" x14ac:dyDescent="0.15"/>
    <row r="5360" s="58" customFormat="1" ht="14.85" customHeight="1" x14ac:dyDescent="0.15"/>
    <row r="5361" s="58" customFormat="1" ht="14.85" customHeight="1" x14ac:dyDescent="0.15"/>
    <row r="5362" s="58" customFormat="1" ht="14.85" customHeight="1" x14ac:dyDescent="0.15"/>
    <row r="5363" s="58" customFormat="1" ht="14.85" customHeight="1" x14ac:dyDescent="0.15"/>
    <row r="5364" s="58" customFormat="1" ht="14.85" customHeight="1" x14ac:dyDescent="0.15"/>
    <row r="5365" s="58" customFormat="1" ht="14.85" customHeight="1" x14ac:dyDescent="0.15"/>
    <row r="5366" s="58" customFormat="1" ht="14.85" customHeight="1" x14ac:dyDescent="0.15"/>
    <row r="5367" s="58" customFormat="1" ht="14.85" customHeight="1" x14ac:dyDescent="0.15"/>
    <row r="5368" s="58" customFormat="1" ht="14.85" customHeight="1" x14ac:dyDescent="0.15"/>
    <row r="5369" s="58" customFormat="1" ht="14.85" customHeight="1" x14ac:dyDescent="0.15"/>
    <row r="5370" s="58" customFormat="1" ht="14.85" customHeight="1" x14ac:dyDescent="0.15"/>
    <row r="5371" s="58" customFormat="1" ht="14.85" customHeight="1" x14ac:dyDescent="0.15"/>
    <row r="5372" s="58" customFormat="1" ht="14.85" customHeight="1" x14ac:dyDescent="0.15"/>
    <row r="5373" s="58" customFormat="1" ht="14.85" customHeight="1" x14ac:dyDescent="0.15"/>
    <row r="5374" s="58" customFormat="1" ht="14.85" customHeight="1" x14ac:dyDescent="0.15"/>
    <row r="5375" s="58" customFormat="1" ht="14.85" customHeight="1" x14ac:dyDescent="0.15"/>
    <row r="5376" s="58" customFormat="1" ht="14.85" customHeight="1" x14ac:dyDescent="0.15"/>
    <row r="5377" s="58" customFormat="1" ht="14.85" customHeight="1" x14ac:dyDescent="0.15"/>
    <row r="5378" s="58" customFormat="1" ht="14.85" customHeight="1" x14ac:dyDescent="0.15"/>
    <row r="5379" s="58" customFormat="1" ht="14.85" customHeight="1" x14ac:dyDescent="0.15"/>
    <row r="5380" s="58" customFormat="1" ht="14.85" customHeight="1" x14ac:dyDescent="0.15"/>
    <row r="5381" s="58" customFormat="1" ht="14.85" customHeight="1" x14ac:dyDescent="0.15"/>
    <row r="5382" s="58" customFormat="1" ht="14.85" customHeight="1" x14ac:dyDescent="0.15"/>
    <row r="5383" s="58" customFormat="1" ht="14.85" customHeight="1" x14ac:dyDescent="0.15"/>
    <row r="5384" s="58" customFormat="1" ht="14.85" customHeight="1" x14ac:dyDescent="0.15"/>
    <row r="5385" s="58" customFormat="1" ht="14.85" customHeight="1" x14ac:dyDescent="0.15"/>
    <row r="5386" s="58" customFormat="1" ht="14.85" customHeight="1" x14ac:dyDescent="0.15"/>
    <row r="5387" s="58" customFormat="1" ht="14.85" customHeight="1" x14ac:dyDescent="0.15"/>
    <row r="5388" s="58" customFormat="1" ht="14.85" customHeight="1" x14ac:dyDescent="0.15"/>
    <row r="5389" s="58" customFormat="1" ht="14.85" customHeight="1" x14ac:dyDescent="0.15"/>
    <row r="5390" s="58" customFormat="1" ht="14.85" customHeight="1" x14ac:dyDescent="0.15"/>
    <row r="5391" s="58" customFormat="1" ht="14.85" customHeight="1" x14ac:dyDescent="0.15"/>
    <row r="5392" s="58" customFormat="1" ht="14.85" customHeight="1" x14ac:dyDescent="0.15"/>
    <row r="5393" s="58" customFormat="1" ht="14.85" customHeight="1" x14ac:dyDescent="0.15"/>
    <row r="5394" s="58" customFormat="1" ht="14.85" customHeight="1" x14ac:dyDescent="0.15"/>
    <row r="5395" s="58" customFormat="1" ht="14.85" customHeight="1" x14ac:dyDescent="0.15"/>
    <row r="5396" s="58" customFormat="1" ht="14.85" customHeight="1" x14ac:dyDescent="0.15"/>
    <row r="5397" s="58" customFormat="1" ht="14.85" customHeight="1" x14ac:dyDescent="0.15"/>
    <row r="5398" s="58" customFormat="1" ht="14.85" customHeight="1" x14ac:dyDescent="0.15"/>
    <row r="5399" s="58" customFormat="1" ht="14.85" customHeight="1" x14ac:dyDescent="0.15"/>
    <row r="5400" s="58" customFormat="1" ht="14.85" customHeight="1" x14ac:dyDescent="0.15"/>
    <row r="5401" s="58" customFormat="1" ht="14.85" customHeight="1" x14ac:dyDescent="0.15"/>
    <row r="5402" s="58" customFormat="1" ht="14.85" customHeight="1" x14ac:dyDescent="0.15"/>
    <row r="5403" s="58" customFormat="1" ht="14.85" customHeight="1" x14ac:dyDescent="0.15"/>
    <row r="5404" s="58" customFormat="1" ht="14.85" customHeight="1" x14ac:dyDescent="0.15"/>
    <row r="5405" s="58" customFormat="1" ht="14.85" customHeight="1" x14ac:dyDescent="0.15"/>
    <row r="5406" s="58" customFormat="1" ht="14.85" customHeight="1" x14ac:dyDescent="0.15"/>
    <row r="5407" s="58" customFormat="1" ht="14.85" customHeight="1" x14ac:dyDescent="0.15"/>
    <row r="5408" s="58" customFormat="1" ht="14.85" customHeight="1" x14ac:dyDescent="0.15"/>
    <row r="5409" s="58" customFormat="1" ht="14.85" customHeight="1" x14ac:dyDescent="0.15"/>
    <row r="5410" s="58" customFormat="1" ht="14.85" customHeight="1" x14ac:dyDescent="0.15"/>
    <row r="5411" s="58" customFormat="1" ht="14.85" customHeight="1" x14ac:dyDescent="0.15"/>
    <row r="5412" s="58" customFormat="1" ht="14.85" customHeight="1" x14ac:dyDescent="0.15"/>
    <row r="5413" s="58" customFormat="1" ht="14.85" customHeight="1" x14ac:dyDescent="0.15"/>
    <row r="5414" s="58" customFormat="1" ht="14.85" customHeight="1" x14ac:dyDescent="0.15"/>
    <row r="5415" s="58" customFormat="1" ht="14.85" customHeight="1" x14ac:dyDescent="0.15"/>
    <row r="5416" s="58" customFormat="1" ht="14.85" customHeight="1" x14ac:dyDescent="0.15"/>
    <row r="5417" s="58" customFormat="1" ht="14.85" customHeight="1" x14ac:dyDescent="0.15"/>
    <row r="5418" s="58" customFormat="1" ht="14.85" customHeight="1" x14ac:dyDescent="0.15"/>
    <row r="5419" s="58" customFormat="1" ht="14.85" customHeight="1" x14ac:dyDescent="0.15"/>
    <row r="5420" s="58" customFormat="1" ht="14.85" customHeight="1" x14ac:dyDescent="0.15"/>
    <row r="5421" s="58" customFormat="1" ht="14.85" customHeight="1" x14ac:dyDescent="0.15"/>
    <row r="5422" s="58" customFormat="1" ht="14.85" customHeight="1" x14ac:dyDescent="0.15"/>
    <row r="5423" s="58" customFormat="1" ht="14.85" customHeight="1" x14ac:dyDescent="0.15"/>
    <row r="5424" s="58" customFormat="1" ht="14.85" customHeight="1" x14ac:dyDescent="0.15"/>
    <row r="5425" s="58" customFormat="1" ht="14.85" customHeight="1" x14ac:dyDescent="0.15"/>
    <row r="5426" s="58" customFormat="1" ht="14.85" customHeight="1" x14ac:dyDescent="0.15"/>
    <row r="5427" s="58" customFormat="1" ht="14.85" customHeight="1" x14ac:dyDescent="0.15"/>
    <row r="5428" s="58" customFormat="1" ht="14.85" customHeight="1" x14ac:dyDescent="0.15"/>
    <row r="5429" s="58" customFormat="1" ht="14.85" customHeight="1" x14ac:dyDescent="0.15"/>
    <row r="5430" s="58" customFormat="1" ht="14.85" customHeight="1" x14ac:dyDescent="0.15"/>
    <row r="5431" s="58" customFormat="1" ht="14.85" customHeight="1" x14ac:dyDescent="0.15"/>
    <row r="5432" s="58" customFormat="1" ht="14.85" customHeight="1" x14ac:dyDescent="0.15"/>
    <row r="5433" s="58" customFormat="1" ht="14.85" customHeight="1" x14ac:dyDescent="0.15"/>
    <row r="5434" s="58" customFormat="1" ht="14.85" customHeight="1" x14ac:dyDescent="0.15"/>
    <row r="5435" s="58" customFormat="1" ht="14.85" customHeight="1" x14ac:dyDescent="0.15"/>
    <row r="5436" s="58" customFormat="1" ht="14.85" customHeight="1" x14ac:dyDescent="0.15"/>
    <row r="5437" s="58" customFormat="1" ht="14.85" customHeight="1" x14ac:dyDescent="0.15"/>
    <row r="5438" s="58" customFormat="1" ht="14.85" customHeight="1" x14ac:dyDescent="0.15"/>
    <row r="5439" s="58" customFormat="1" ht="14.85" customHeight="1" x14ac:dyDescent="0.15"/>
    <row r="5440" s="58" customFormat="1" ht="14.85" customHeight="1" x14ac:dyDescent="0.15"/>
    <row r="5441" s="58" customFormat="1" ht="14.85" customHeight="1" x14ac:dyDescent="0.15"/>
    <row r="5442" s="58" customFormat="1" ht="14.85" customHeight="1" x14ac:dyDescent="0.15"/>
    <row r="5443" s="58" customFormat="1" ht="14.85" customHeight="1" x14ac:dyDescent="0.15"/>
    <row r="5444" s="58" customFormat="1" ht="14.85" customHeight="1" x14ac:dyDescent="0.15"/>
    <row r="5445" s="58" customFormat="1" ht="14.85" customHeight="1" x14ac:dyDescent="0.15"/>
    <row r="5446" s="58" customFormat="1" ht="14.85" customHeight="1" x14ac:dyDescent="0.15"/>
    <row r="5447" s="58" customFormat="1" ht="14.85" customHeight="1" x14ac:dyDescent="0.15"/>
    <row r="5448" s="58" customFormat="1" ht="14.85" customHeight="1" x14ac:dyDescent="0.15"/>
    <row r="5449" s="58" customFormat="1" ht="14.85" customHeight="1" x14ac:dyDescent="0.15"/>
    <row r="5450" s="58" customFormat="1" ht="14.85" customHeight="1" x14ac:dyDescent="0.15"/>
    <row r="5451" s="58" customFormat="1" ht="14.85" customHeight="1" x14ac:dyDescent="0.15"/>
    <row r="5452" s="58" customFormat="1" ht="14.85" customHeight="1" x14ac:dyDescent="0.15"/>
    <row r="5453" s="58" customFormat="1" ht="14.85" customHeight="1" x14ac:dyDescent="0.15"/>
    <row r="5454" s="58" customFormat="1" ht="14.85" customHeight="1" x14ac:dyDescent="0.15"/>
    <row r="5455" s="58" customFormat="1" ht="14.85" customHeight="1" x14ac:dyDescent="0.15"/>
    <row r="5456" s="58" customFormat="1" ht="14.85" customHeight="1" x14ac:dyDescent="0.15"/>
    <row r="5457" s="58" customFormat="1" ht="14.85" customHeight="1" x14ac:dyDescent="0.15"/>
    <row r="5458" s="58" customFormat="1" ht="14.85" customHeight="1" x14ac:dyDescent="0.15"/>
    <row r="5459" s="58" customFormat="1" ht="14.85" customHeight="1" x14ac:dyDescent="0.15"/>
    <row r="5460" s="58" customFormat="1" ht="14.85" customHeight="1" x14ac:dyDescent="0.15"/>
    <row r="5461" s="58" customFormat="1" ht="14.85" customHeight="1" x14ac:dyDescent="0.15"/>
    <row r="5462" s="58" customFormat="1" ht="14.85" customHeight="1" x14ac:dyDescent="0.15"/>
    <row r="5463" s="58" customFormat="1" ht="14.85" customHeight="1" x14ac:dyDescent="0.15"/>
    <row r="5464" s="58" customFormat="1" ht="14.85" customHeight="1" x14ac:dyDescent="0.15"/>
    <row r="5465" s="58" customFormat="1" ht="14.85" customHeight="1" x14ac:dyDescent="0.15"/>
    <row r="5466" s="58" customFormat="1" ht="14.85" customHeight="1" x14ac:dyDescent="0.15"/>
    <row r="5467" s="58" customFormat="1" ht="14.85" customHeight="1" x14ac:dyDescent="0.15"/>
    <row r="5468" s="58" customFormat="1" ht="14.85" customHeight="1" x14ac:dyDescent="0.15"/>
    <row r="5469" s="58" customFormat="1" ht="14.85" customHeight="1" x14ac:dyDescent="0.15"/>
    <row r="5470" s="58" customFormat="1" ht="14.85" customHeight="1" x14ac:dyDescent="0.15"/>
    <row r="5471" s="58" customFormat="1" ht="14.85" customHeight="1" x14ac:dyDescent="0.15"/>
    <row r="5472" s="58" customFormat="1" ht="14.85" customHeight="1" x14ac:dyDescent="0.15"/>
    <row r="5473" s="58" customFormat="1" ht="14.85" customHeight="1" x14ac:dyDescent="0.15"/>
    <row r="5474" s="58" customFormat="1" ht="14.85" customHeight="1" x14ac:dyDescent="0.15"/>
    <row r="5475" s="58" customFormat="1" ht="14.85" customHeight="1" x14ac:dyDescent="0.15"/>
    <row r="5476" s="58" customFormat="1" ht="14.85" customHeight="1" x14ac:dyDescent="0.15"/>
    <row r="5477" s="58" customFormat="1" ht="14.85" customHeight="1" x14ac:dyDescent="0.15"/>
    <row r="5478" s="58" customFormat="1" ht="14.85" customHeight="1" x14ac:dyDescent="0.15"/>
    <row r="5479" s="58" customFormat="1" ht="14.85" customHeight="1" x14ac:dyDescent="0.15"/>
    <row r="5480" s="58" customFormat="1" ht="14.85" customHeight="1" x14ac:dyDescent="0.15"/>
    <row r="5481" s="58" customFormat="1" ht="14.85" customHeight="1" x14ac:dyDescent="0.15"/>
    <row r="5482" s="58" customFormat="1" ht="14.85" customHeight="1" x14ac:dyDescent="0.15"/>
    <row r="5483" s="58" customFormat="1" ht="14.85" customHeight="1" x14ac:dyDescent="0.15"/>
    <row r="5484" s="58" customFormat="1" ht="14.85" customHeight="1" x14ac:dyDescent="0.15"/>
    <row r="5485" s="58" customFormat="1" ht="14.85" customHeight="1" x14ac:dyDescent="0.15"/>
    <row r="5486" s="58" customFormat="1" ht="14.85" customHeight="1" x14ac:dyDescent="0.15"/>
    <row r="5487" s="58" customFormat="1" ht="14.85" customHeight="1" x14ac:dyDescent="0.15"/>
    <row r="5488" s="58" customFormat="1" ht="14.85" customHeight="1" x14ac:dyDescent="0.15"/>
    <row r="5489" s="58" customFormat="1" ht="14.85" customHeight="1" x14ac:dyDescent="0.15"/>
    <row r="5490" s="58" customFormat="1" ht="14.85" customHeight="1" x14ac:dyDescent="0.15"/>
    <row r="5491" s="58" customFormat="1" ht="14.85" customHeight="1" x14ac:dyDescent="0.15"/>
    <row r="5492" s="58" customFormat="1" ht="14.85" customHeight="1" x14ac:dyDescent="0.15"/>
    <row r="5493" s="58" customFormat="1" ht="14.85" customHeight="1" x14ac:dyDescent="0.15"/>
    <row r="5494" s="58" customFormat="1" ht="14.85" customHeight="1" x14ac:dyDescent="0.15"/>
    <row r="5495" s="58" customFormat="1" ht="14.85" customHeight="1" x14ac:dyDescent="0.15"/>
    <row r="5496" s="58" customFormat="1" ht="14.85" customHeight="1" x14ac:dyDescent="0.15"/>
    <row r="5497" s="58" customFormat="1" ht="14.85" customHeight="1" x14ac:dyDescent="0.15"/>
    <row r="5498" s="58" customFormat="1" ht="14.85" customHeight="1" x14ac:dyDescent="0.15"/>
    <row r="5499" s="58" customFormat="1" ht="14.85" customHeight="1" x14ac:dyDescent="0.15"/>
    <row r="5500" s="58" customFormat="1" ht="14.85" customHeight="1" x14ac:dyDescent="0.15"/>
    <row r="5501" s="58" customFormat="1" ht="14.85" customHeight="1" x14ac:dyDescent="0.15"/>
    <row r="5502" s="58" customFormat="1" ht="14.85" customHeight="1" x14ac:dyDescent="0.15"/>
    <row r="5503" s="58" customFormat="1" ht="14.85" customHeight="1" x14ac:dyDescent="0.15"/>
    <row r="5504" s="58" customFormat="1" ht="14.85" customHeight="1" x14ac:dyDescent="0.15"/>
    <row r="5505" s="58" customFormat="1" ht="14.85" customHeight="1" x14ac:dyDescent="0.15"/>
    <row r="5506" s="58" customFormat="1" ht="14.85" customHeight="1" x14ac:dyDescent="0.15"/>
    <row r="5507" s="58" customFormat="1" ht="14.85" customHeight="1" x14ac:dyDescent="0.15"/>
    <row r="5508" s="58" customFormat="1" ht="14.85" customHeight="1" x14ac:dyDescent="0.15"/>
    <row r="5509" s="58" customFormat="1" ht="14.85" customHeight="1" x14ac:dyDescent="0.15"/>
    <row r="5510" s="58" customFormat="1" ht="14.85" customHeight="1" x14ac:dyDescent="0.15"/>
    <row r="5511" s="58" customFormat="1" ht="14.85" customHeight="1" x14ac:dyDescent="0.15"/>
    <row r="5512" s="58" customFormat="1" ht="14.85" customHeight="1" x14ac:dyDescent="0.15"/>
    <row r="5513" s="58" customFormat="1" ht="14.85" customHeight="1" x14ac:dyDescent="0.15"/>
    <row r="5514" s="58" customFormat="1" ht="14.85" customHeight="1" x14ac:dyDescent="0.15"/>
    <row r="5515" s="58" customFormat="1" ht="14.85" customHeight="1" x14ac:dyDescent="0.15"/>
    <row r="5516" s="58" customFormat="1" ht="14.85" customHeight="1" x14ac:dyDescent="0.15"/>
    <row r="5517" s="58" customFormat="1" ht="14.85" customHeight="1" x14ac:dyDescent="0.15"/>
    <row r="5518" s="58" customFormat="1" ht="14.85" customHeight="1" x14ac:dyDescent="0.15"/>
    <row r="5519" s="58" customFormat="1" ht="14.85" customHeight="1" x14ac:dyDescent="0.15"/>
    <row r="5520" s="58" customFormat="1" ht="14.85" customHeight="1" x14ac:dyDescent="0.15"/>
    <row r="5521" s="58" customFormat="1" ht="14.85" customHeight="1" x14ac:dyDescent="0.15"/>
    <row r="5522" s="58" customFormat="1" ht="14.85" customHeight="1" x14ac:dyDescent="0.15"/>
    <row r="5523" s="58" customFormat="1" ht="14.85" customHeight="1" x14ac:dyDescent="0.15"/>
    <row r="5524" s="58" customFormat="1" ht="14.85" customHeight="1" x14ac:dyDescent="0.15"/>
    <row r="5525" s="58" customFormat="1" ht="14.85" customHeight="1" x14ac:dyDescent="0.15"/>
    <row r="5526" s="58" customFormat="1" ht="14.85" customHeight="1" x14ac:dyDescent="0.15"/>
    <row r="5527" s="58" customFormat="1" ht="14.85" customHeight="1" x14ac:dyDescent="0.15"/>
    <row r="5528" s="58" customFormat="1" ht="14.85" customHeight="1" x14ac:dyDescent="0.15"/>
    <row r="5529" s="58" customFormat="1" ht="14.85" customHeight="1" x14ac:dyDescent="0.15"/>
    <row r="5530" s="58" customFormat="1" ht="14.85" customHeight="1" x14ac:dyDescent="0.15"/>
    <row r="5531" s="58" customFormat="1" ht="14.85" customHeight="1" x14ac:dyDescent="0.15"/>
    <row r="5532" s="58" customFormat="1" ht="14.85" customHeight="1" x14ac:dyDescent="0.15"/>
    <row r="5533" s="58" customFormat="1" ht="14.85" customHeight="1" x14ac:dyDescent="0.15"/>
    <row r="5534" s="58" customFormat="1" ht="14.85" customHeight="1" x14ac:dyDescent="0.15"/>
    <row r="5535" s="58" customFormat="1" ht="14.85" customHeight="1" x14ac:dyDescent="0.15"/>
    <row r="5536" s="58" customFormat="1" ht="14.85" customHeight="1" x14ac:dyDescent="0.15"/>
    <row r="5537" s="58" customFormat="1" ht="14.85" customHeight="1" x14ac:dyDescent="0.15"/>
    <row r="5538" s="58" customFormat="1" ht="14.85" customHeight="1" x14ac:dyDescent="0.15"/>
    <row r="5539" s="58" customFormat="1" ht="14.85" customHeight="1" x14ac:dyDescent="0.15"/>
    <row r="5540" s="58" customFormat="1" ht="14.85" customHeight="1" x14ac:dyDescent="0.15"/>
    <row r="5541" s="58" customFormat="1" ht="14.85" customHeight="1" x14ac:dyDescent="0.15"/>
    <row r="5542" s="58" customFormat="1" ht="14.85" customHeight="1" x14ac:dyDescent="0.15"/>
    <row r="5543" s="58" customFormat="1" ht="14.85" customHeight="1" x14ac:dyDescent="0.15"/>
    <row r="5544" s="58" customFormat="1" ht="14.85" customHeight="1" x14ac:dyDescent="0.15"/>
    <row r="5545" s="58" customFormat="1" ht="14.85" customHeight="1" x14ac:dyDescent="0.15"/>
    <row r="5546" s="58" customFormat="1" ht="14.85" customHeight="1" x14ac:dyDescent="0.15"/>
    <row r="5547" s="58" customFormat="1" ht="14.85" customHeight="1" x14ac:dyDescent="0.15"/>
    <row r="5548" s="58" customFormat="1" ht="14.85" customHeight="1" x14ac:dyDescent="0.15"/>
    <row r="5549" s="58" customFormat="1" ht="14.85" customHeight="1" x14ac:dyDescent="0.15"/>
    <row r="5550" s="58" customFormat="1" ht="14.85" customHeight="1" x14ac:dyDescent="0.15"/>
    <row r="5551" s="58" customFormat="1" ht="14.85" customHeight="1" x14ac:dyDescent="0.15"/>
    <row r="5552" s="58" customFormat="1" ht="14.85" customHeight="1" x14ac:dyDescent="0.15"/>
    <row r="5553" s="58" customFormat="1" ht="14.85" customHeight="1" x14ac:dyDescent="0.15"/>
    <row r="5554" s="58" customFormat="1" ht="14.85" customHeight="1" x14ac:dyDescent="0.15"/>
    <row r="5555" s="58" customFormat="1" ht="14.85" customHeight="1" x14ac:dyDescent="0.15"/>
    <row r="5556" s="58" customFormat="1" ht="14.85" customHeight="1" x14ac:dyDescent="0.15"/>
    <row r="5557" s="58" customFormat="1" ht="14.85" customHeight="1" x14ac:dyDescent="0.15"/>
    <row r="5558" s="58" customFormat="1" ht="14.85" customHeight="1" x14ac:dyDescent="0.15"/>
    <row r="5559" s="58" customFormat="1" ht="14.85" customHeight="1" x14ac:dyDescent="0.15"/>
    <row r="5560" s="58" customFormat="1" ht="14.85" customHeight="1" x14ac:dyDescent="0.15"/>
    <row r="5561" s="58" customFormat="1" ht="14.85" customHeight="1" x14ac:dyDescent="0.15"/>
    <row r="5562" s="58" customFormat="1" ht="14.85" customHeight="1" x14ac:dyDescent="0.15"/>
    <row r="5563" s="58" customFormat="1" ht="14.85" customHeight="1" x14ac:dyDescent="0.15"/>
    <row r="5564" s="58" customFormat="1" ht="14.85" customHeight="1" x14ac:dyDescent="0.15"/>
    <row r="5565" s="58" customFormat="1" ht="14.85" customHeight="1" x14ac:dyDescent="0.15"/>
    <row r="5566" s="58" customFormat="1" ht="14.85" customHeight="1" x14ac:dyDescent="0.15"/>
    <row r="5567" s="58" customFormat="1" ht="14.85" customHeight="1" x14ac:dyDescent="0.15"/>
    <row r="5568" s="58" customFormat="1" ht="14.85" customHeight="1" x14ac:dyDescent="0.15"/>
    <row r="5569" s="58" customFormat="1" ht="14.85" customHeight="1" x14ac:dyDescent="0.15"/>
    <row r="5570" s="58" customFormat="1" ht="14.85" customHeight="1" x14ac:dyDescent="0.15"/>
    <row r="5571" s="58" customFormat="1" ht="14.85" customHeight="1" x14ac:dyDescent="0.15"/>
    <row r="5572" s="58" customFormat="1" ht="14.85" customHeight="1" x14ac:dyDescent="0.15"/>
    <row r="5573" s="58" customFormat="1" ht="14.85" customHeight="1" x14ac:dyDescent="0.15"/>
    <row r="5574" s="58" customFormat="1" ht="14.85" customHeight="1" x14ac:dyDescent="0.15"/>
    <row r="5575" s="58" customFormat="1" ht="14.85" customHeight="1" x14ac:dyDescent="0.15"/>
    <row r="5576" s="58" customFormat="1" ht="14.85" customHeight="1" x14ac:dyDescent="0.15"/>
    <row r="5577" s="58" customFormat="1" ht="14.85" customHeight="1" x14ac:dyDescent="0.15"/>
    <row r="5578" s="58" customFormat="1" ht="14.85" customHeight="1" x14ac:dyDescent="0.15"/>
    <row r="5579" s="58" customFormat="1" ht="14.85" customHeight="1" x14ac:dyDescent="0.15"/>
    <row r="5580" s="58" customFormat="1" ht="14.85" customHeight="1" x14ac:dyDescent="0.15"/>
    <row r="5581" s="58" customFormat="1" ht="14.85" customHeight="1" x14ac:dyDescent="0.15"/>
    <row r="5582" s="58" customFormat="1" ht="14.85" customHeight="1" x14ac:dyDescent="0.15"/>
    <row r="5583" s="58" customFormat="1" ht="14.85" customHeight="1" x14ac:dyDescent="0.15"/>
    <row r="5584" s="58" customFormat="1" ht="14.85" customHeight="1" x14ac:dyDescent="0.15"/>
    <row r="5585" s="58" customFormat="1" ht="14.85" customHeight="1" x14ac:dyDescent="0.15"/>
    <row r="5586" s="58" customFormat="1" ht="14.85" customHeight="1" x14ac:dyDescent="0.15"/>
    <row r="5587" s="58" customFormat="1" ht="14.85" customHeight="1" x14ac:dyDescent="0.15"/>
    <row r="5588" s="58" customFormat="1" ht="14.85" customHeight="1" x14ac:dyDescent="0.15"/>
    <row r="5589" s="58" customFormat="1" ht="14.85" customHeight="1" x14ac:dyDescent="0.15"/>
    <row r="5590" s="58" customFormat="1" ht="14.85" customHeight="1" x14ac:dyDescent="0.15"/>
    <row r="5591" s="58" customFormat="1" ht="14.85" customHeight="1" x14ac:dyDescent="0.15"/>
    <row r="5592" s="58" customFormat="1" ht="14.85" customHeight="1" x14ac:dyDescent="0.15"/>
    <row r="5593" s="58" customFormat="1" ht="14.85" customHeight="1" x14ac:dyDescent="0.15"/>
    <row r="5594" s="58" customFormat="1" ht="14.85" customHeight="1" x14ac:dyDescent="0.15"/>
    <row r="5595" s="58" customFormat="1" ht="14.85" customHeight="1" x14ac:dyDescent="0.15"/>
    <row r="5596" s="58" customFormat="1" ht="14.85" customHeight="1" x14ac:dyDescent="0.15"/>
    <row r="5597" s="58" customFormat="1" ht="14.85" customHeight="1" x14ac:dyDescent="0.15"/>
    <row r="5598" s="58" customFormat="1" ht="14.85" customHeight="1" x14ac:dyDescent="0.15"/>
    <row r="5599" s="58" customFormat="1" ht="14.85" customHeight="1" x14ac:dyDescent="0.15"/>
    <row r="5600" s="58" customFormat="1" ht="14.85" customHeight="1" x14ac:dyDescent="0.15"/>
    <row r="5601" s="58" customFormat="1" ht="14.85" customHeight="1" x14ac:dyDescent="0.15"/>
    <row r="5602" s="58" customFormat="1" ht="14.85" customHeight="1" x14ac:dyDescent="0.15"/>
    <row r="5603" s="58" customFormat="1" ht="14.85" customHeight="1" x14ac:dyDescent="0.15"/>
    <row r="5604" s="58" customFormat="1" ht="14.85" customHeight="1" x14ac:dyDescent="0.15"/>
    <row r="5605" s="58" customFormat="1" ht="14.85" customHeight="1" x14ac:dyDescent="0.15"/>
    <row r="5606" s="58" customFormat="1" ht="14.85" customHeight="1" x14ac:dyDescent="0.15"/>
    <row r="5607" s="58" customFormat="1" ht="14.85" customHeight="1" x14ac:dyDescent="0.15"/>
    <row r="5608" s="58" customFormat="1" ht="14.85" customHeight="1" x14ac:dyDescent="0.15"/>
    <row r="5609" s="58" customFormat="1" ht="14.85" customHeight="1" x14ac:dyDescent="0.15"/>
    <row r="5610" s="58" customFormat="1" ht="14.85" customHeight="1" x14ac:dyDescent="0.15"/>
    <row r="5611" s="58" customFormat="1" ht="14.85" customHeight="1" x14ac:dyDescent="0.15"/>
    <row r="5612" s="58" customFormat="1" ht="14.85" customHeight="1" x14ac:dyDescent="0.15"/>
    <row r="5613" s="58" customFormat="1" ht="14.85" customHeight="1" x14ac:dyDescent="0.15"/>
    <row r="5614" s="58" customFormat="1" ht="14.85" customHeight="1" x14ac:dyDescent="0.15"/>
    <row r="5615" s="58" customFormat="1" ht="14.85" customHeight="1" x14ac:dyDescent="0.15"/>
    <row r="5616" s="58" customFormat="1" ht="14.85" customHeight="1" x14ac:dyDescent="0.15"/>
    <row r="5617" s="58" customFormat="1" ht="14.85" customHeight="1" x14ac:dyDescent="0.15"/>
    <row r="5618" s="58" customFormat="1" ht="14.85" customHeight="1" x14ac:dyDescent="0.15"/>
    <row r="5619" s="58" customFormat="1" ht="14.85" customHeight="1" x14ac:dyDescent="0.15"/>
    <row r="5620" s="58" customFormat="1" ht="14.85" customHeight="1" x14ac:dyDescent="0.15"/>
    <row r="5621" s="58" customFormat="1" ht="14.85" customHeight="1" x14ac:dyDescent="0.15"/>
    <row r="5622" s="58" customFormat="1" ht="14.85" customHeight="1" x14ac:dyDescent="0.15"/>
    <row r="5623" s="58" customFormat="1" ht="14.85" customHeight="1" x14ac:dyDescent="0.15"/>
    <row r="5624" s="58" customFormat="1" ht="14.85" customHeight="1" x14ac:dyDescent="0.15"/>
    <row r="5625" s="58" customFormat="1" ht="14.85" customHeight="1" x14ac:dyDescent="0.15"/>
    <row r="5626" s="58" customFormat="1" ht="14.85" customHeight="1" x14ac:dyDescent="0.15"/>
    <row r="5627" s="58" customFormat="1" ht="14.85" customHeight="1" x14ac:dyDescent="0.15"/>
    <row r="5628" s="58" customFormat="1" ht="14.85" customHeight="1" x14ac:dyDescent="0.15"/>
    <row r="5629" s="58" customFormat="1" ht="14.85" customHeight="1" x14ac:dyDescent="0.15"/>
    <row r="5630" s="58" customFormat="1" ht="14.85" customHeight="1" x14ac:dyDescent="0.15"/>
    <row r="5631" s="58" customFormat="1" ht="14.85" customHeight="1" x14ac:dyDescent="0.15"/>
    <row r="5632" s="58" customFormat="1" ht="14.85" customHeight="1" x14ac:dyDescent="0.15"/>
    <row r="5633" s="58" customFormat="1" ht="14.85" customHeight="1" x14ac:dyDescent="0.15"/>
    <row r="5634" s="58" customFormat="1" ht="14.85" customHeight="1" x14ac:dyDescent="0.15"/>
    <row r="5635" s="58" customFormat="1" ht="14.85" customHeight="1" x14ac:dyDescent="0.15"/>
    <row r="5636" s="58" customFormat="1" ht="14.85" customHeight="1" x14ac:dyDescent="0.15"/>
    <row r="5637" s="58" customFormat="1" ht="14.85" customHeight="1" x14ac:dyDescent="0.15"/>
    <row r="5638" s="58" customFormat="1" ht="14.85" customHeight="1" x14ac:dyDescent="0.15"/>
    <row r="5639" s="58" customFormat="1" ht="14.85" customHeight="1" x14ac:dyDescent="0.15"/>
    <row r="5640" s="58" customFormat="1" ht="14.85" customHeight="1" x14ac:dyDescent="0.15"/>
    <row r="5641" s="58" customFormat="1" ht="14.85" customHeight="1" x14ac:dyDescent="0.15"/>
    <row r="5642" s="58" customFormat="1" ht="14.85" customHeight="1" x14ac:dyDescent="0.15"/>
    <row r="5643" s="58" customFormat="1" ht="14.85" customHeight="1" x14ac:dyDescent="0.15"/>
    <row r="5644" s="58" customFormat="1" ht="14.85" customHeight="1" x14ac:dyDescent="0.15"/>
    <row r="5645" s="58" customFormat="1" ht="14.85" customHeight="1" x14ac:dyDescent="0.15"/>
    <row r="5646" s="58" customFormat="1" ht="14.85" customHeight="1" x14ac:dyDescent="0.15"/>
    <row r="5647" s="58" customFormat="1" ht="14.85" customHeight="1" x14ac:dyDescent="0.15"/>
    <row r="5648" s="58" customFormat="1" ht="14.85" customHeight="1" x14ac:dyDescent="0.15"/>
    <row r="5649" s="58" customFormat="1" ht="14.85" customHeight="1" x14ac:dyDescent="0.15"/>
    <row r="5650" s="58" customFormat="1" ht="14.85" customHeight="1" x14ac:dyDescent="0.15"/>
    <row r="5651" s="58" customFormat="1" ht="14.85" customHeight="1" x14ac:dyDescent="0.15"/>
    <row r="5652" s="58" customFormat="1" ht="14.85" customHeight="1" x14ac:dyDescent="0.15"/>
    <row r="5653" s="58" customFormat="1" ht="14.85" customHeight="1" x14ac:dyDescent="0.15"/>
    <row r="5654" s="58" customFormat="1" ht="14.85" customHeight="1" x14ac:dyDescent="0.15"/>
    <row r="5655" s="58" customFormat="1" ht="14.85" customHeight="1" x14ac:dyDescent="0.15"/>
    <row r="5656" s="58" customFormat="1" ht="14.85" customHeight="1" x14ac:dyDescent="0.15"/>
    <row r="5657" s="58" customFormat="1" ht="14.85" customHeight="1" x14ac:dyDescent="0.15"/>
    <row r="5658" s="58" customFormat="1" ht="14.85" customHeight="1" x14ac:dyDescent="0.15"/>
    <row r="5659" s="58" customFormat="1" ht="14.85" customHeight="1" x14ac:dyDescent="0.15"/>
    <row r="5660" s="58" customFormat="1" ht="14.85" customHeight="1" x14ac:dyDescent="0.15"/>
    <row r="5661" s="58" customFormat="1" ht="14.85" customHeight="1" x14ac:dyDescent="0.15"/>
    <row r="5662" s="58" customFormat="1" ht="14.85" customHeight="1" x14ac:dyDescent="0.15"/>
    <row r="5663" s="58" customFormat="1" ht="14.85" customHeight="1" x14ac:dyDescent="0.15"/>
    <row r="5664" s="58" customFormat="1" ht="14.85" customHeight="1" x14ac:dyDescent="0.15"/>
    <row r="5665" s="58" customFormat="1" ht="14.85" customHeight="1" x14ac:dyDescent="0.15"/>
    <row r="5666" s="58" customFormat="1" ht="14.85" customHeight="1" x14ac:dyDescent="0.15"/>
    <row r="5667" s="58" customFormat="1" ht="14.85" customHeight="1" x14ac:dyDescent="0.15"/>
    <row r="5668" s="58" customFormat="1" ht="14.85" customHeight="1" x14ac:dyDescent="0.15"/>
    <row r="5669" s="58" customFormat="1" ht="14.85" customHeight="1" x14ac:dyDescent="0.15"/>
    <row r="5670" s="58" customFormat="1" ht="14.85" customHeight="1" x14ac:dyDescent="0.15"/>
    <row r="5671" s="58" customFormat="1" ht="14.85" customHeight="1" x14ac:dyDescent="0.15"/>
    <row r="5672" s="58" customFormat="1" ht="14.85" customHeight="1" x14ac:dyDescent="0.15"/>
    <row r="5673" s="58" customFormat="1" ht="14.85" customHeight="1" x14ac:dyDescent="0.15"/>
    <row r="5674" s="58" customFormat="1" ht="14.85" customHeight="1" x14ac:dyDescent="0.15"/>
    <row r="5675" s="58" customFormat="1" ht="14.85" customHeight="1" x14ac:dyDescent="0.15"/>
    <row r="5676" s="58" customFormat="1" ht="14.85" customHeight="1" x14ac:dyDescent="0.15"/>
    <row r="5677" s="58" customFormat="1" ht="14.85" customHeight="1" x14ac:dyDescent="0.15"/>
    <row r="5678" s="58" customFormat="1" ht="14.85" customHeight="1" x14ac:dyDescent="0.15"/>
    <row r="5679" s="58" customFormat="1" ht="14.85" customHeight="1" x14ac:dyDescent="0.15"/>
    <row r="5680" s="58" customFormat="1" ht="14.85" customHeight="1" x14ac:dyDescent="0.15"/>
    <row r="5681" s="58" customFormat="1" ht="14.85" customHeight="1" x14ac:dyDescent="0.15"/>
    <row r="5682" s="58" customFormat="1" ht="14.85" customHeight="1" x14ac:dyDescent="0.15"/>
    <row r="5683" s="58" customFormat="1" ht="14.85" customHeight="1" x14ac:dyDescent="0.15"/>
    <row r="5684" s="58" customFormat="1" ht="14.85" customHeight="1" x14ac:dyDescent="0.15"/>
    <row r="5685" s="58" customFormat="1" ht="14.85" customHeight="1" x14ac:dyDescent="0.15"/>
    <row r="5686" s="58" customFormat="1" ht="14.85" customHeight="1" x14ac:dyDescent="0.15"/>
    <row r="5687" s="58" customFormat="1" ht="14.85" customHeight="1" x14ac:dyDescent="0.15"/>
    <row r="5688" s="58" customFormat="1" ht="14.85" customHeight="1" x14ac:dyDescent="0.15"/>
    <row r="5689" s="58" customFormat="1" ht="14.85" customHeight="1" x14ac:dyDescent="0.15"/>
    <row r="5690" s="58" customFormat="1" ht="14.85" customHeight="1" x14ac:dyDescent="0.15"/>
    <row r="5691" s="58" customFormat="1" ht="14.85" customHeight="1" x14ac:dyDescent="0.15"/>
    <row r="5692" s="58" customFormat="1" ht="14.85" customHeight="1" x14ac:dyDescent="0.15"/>
    <row r="5693" s="58" customFormat="1" ht="14.85" customHeight="1" x14ac:dyDescent="0.15"/>
    <row r="5694" s="58" customFormat="1" ht="14.85" customHeight="1" x14ac:dyDescent="0.15"/>
    <row r="5695" s="58" customFormat="1" ht="14.85" customHeight="1" x14ac:dyDescent="0.15"/>
    <row r="5696" s="58" customFormat="1" ht="14.85" customHeight="1" x14ac:dyDescent="0.15"/>
    <row r="5697" s="58" customFormat="1" ht="14.85" customHeight="1" x14ac:dyDescent="0.15"/>
    <row r="5698" s="58" customFormat="1" ht="14.85" customHeight="1" x14ac:dyDescent="0.15"/>
    <row r="5699" s="58" customFormat="1" ht="14.85" customHeight="1" x14ac:dyDescent="0.15"/>
    <row r="5700" s="58" customFormat="1" ht="14.85" customHeight="1" x14ac:dyDescent="0.15"/>
    <row r="5701" s="58" customFormat="1" ht="14.85" customHeight="1" x14ac:dyDescent="0.15"/>
    <row r="5702" s="58" customFormat="1" ht="14.85" customHeight="1" x14ac:dyDescent="0.15"/>
    <row r="5703" s="58" customFormat="1" ht="14.85" customHeight="1" x14ac:dyDescent="0.15"/>
    <row r="5704" s="58" customFormat="1" ht="14.85" customHeight="1" x14ac:dyDescent="0.15"/>
    <row r="5705" s="58" customFormat="1" ht="14.85" customHeight="1" x14ac:dyDescent="0.15"/>
    <row r="5706" s="58" customFormat="1" ht="14.85" customHeight="1" x14ac:dyDescent="0.15"/>
    <row r="5707" s="58" customFormat="1" ht="14.85" customHeight="1" x14ac:dyDescent="0.15"/>
    <row r="5708" s="58" customFormat="1" ht="14.85" customHeight="1" x14ac:dyDescent="0.15"/>
    <row r="5709" s="58" customFormat="1" ht="14.85" customHeight="1" x14ac:dyDescent="0.15"/>
    <row r="5710" s="58" customFormat="1" ht="14.85" customHeight="1" x14ac:dyDescent="0.15"/>
    <row r="5711" s="58" customFormat="1" ht="14.85" customHeight="1" x14ac:dyDescent="0.15"/>
    <row r="5712" s="58" customFormat="1" ht="14.85" customHeight="1" x14ac:dyDescent="0.15"/>
    <row r="5713" s="58" customFormat="1" ht="14.85" customHeight="1" x14ac:dyDescent="0.15"/>
    <row r="5714" s="58" customFormat="1" ht="14.85" customHeight="1" x14ac:dyDescent="0.15"/>
    <row r="5715" s="58" customFormat="1" ht="14.85" customHeight="1" x14ac:dyDescent="0.15"/>
    <row r="5716" s="58" customFormat="1" ht="14.85" customHeight="1" x14ac:dyDescent="0.15"/>
    <row r="5717" s="58" customFormat="1" ht="14.85" customHeight="1" x14ac:dyDescent="0.15"/>
    <row r="5718" s="58" customFormat="1" ht="14.85" customHeight="1" x14ac:dyDescent="0.15"/>
    <row r="5719" s="58" customFormat="1" ht="14.85" customHeight="1" x14ac:dyDescent="0.15"/>
    <row r="5720" s="58" customFormat="1" ht="14.85" customHeight="1" x14ac:dyDescent="0.15"/>
    <row r="5721" s="58" customFormat="1" ht="14.85" customHeight="1" x14ac:dyDescent="0.15"/>
    <row r="5722" s="58" customFormat="1" ht="14.85" customHeight="1" x14ac:dyDescent="0.15"/>
    <row r="5723" s="58" customFormat="1" ht="14.85" customHeight="1" x14ac:dyDescent="0.15"/>
    <row r="5724" s="58" customFormat="1" ht="14.85" customHeight="1" x14ac:dyDescent="0.15"/>
    <row r="5725" s="58" customFormat="1" ht="14.85" customHeight="1" x14ac:dyDescent="0.15"/>
    <row r="5726" s="58" customFormat="1" ht="14.85" customHeight="1" x14ac:dyDescent="0.15"/>
    <row r="5727" s="58" customFormat="1" ht="14.85" customHeight="1" x14ac:dyDescent="0.15"/>
    <row r="5728" s="58" customFormat="1" ht="14.85" customHeight="1" x14ac:dyDescent="0.15"/>
    <row r="5729" s="58" customFormat="1" ht="14.85" customHeight="1" x14ac:dyDescent="0.15"/>
    <row r="5730" s="58" customFormat="1" ht="14.85" customHeight="1" x14ac:dyDescent="0.15"/>
    <row r="5731" s="58" customFormat="1" ht="14.85" customHeight="1" x14ac:dyDescent="0.15"/>
    <row r="5732" s="58" customFormat="1" ht="14.85" customHeight="1" x14ac:dyDescent="0.15"/>
    <row r="5733" s="58" customFormat="1" ht="14.85" customHeight="1" x14ac:dyDescent="0.15"/>
    <row r="5734" s="58" customFormat="1" ht="14.85" customHeight="1" x14ac:dyDescent="0.15"/>
    <row r="5735" s="58" customFormat="1" ht="14.85" customHeight="1" x14ac:dyDescent="0.15"/>
    <row r="5736" s="58" customFormat="1" ht="14.85" customHeight="1" x14ac:dyDescent="0.15"/>
    <row r="5737" s="58" customFormat="1" ht="14.85" customHeight="1" x14ac:dyDescent="0.15"/>
    <row r="5738" s="58" customFormat="1" ht="14.85" customHeight="1" x14ac:dyDescent="0.15"/>
    <row r="5739" s="58" customFormat="1" ht="14.85" customHeight="1" x14ac:dyDescent="0.15"/>
    <row r="5740" s="58" customFormat="1" ht="14.85" customHeight="1" x14ac:dyDescent="0.15"/>
    <row r="5741" s="58" customFormat="1" ht="14.85" customHeight="1" x14ac:dyDescent="0.15"/>
    <row r="5742" s="58" customFormat="1" ht="14.85" customHeight="1" x14ac:dyDescent="0.15"/>
    <row r="5743" s="58" customFormat="1" ht="14.85" customHeight="1" x14ac:dyDescent="0.15"/>
    <row r="5744" s="58" customFormat="1" ht="14.85" customHeight="1" x14ac:dyDescent="0.15"/>
    <row r="5745" s="58" customFormat="1" ht="14.85" customHeight="1" x14ac:dyDescent="0.15"/>
    <row r="5746" s="58" customFormat="1" ht="14.85" customHeight="1" x14ac:dyDescent="0.15"/>
    <row r="5747" s="58" customFormat="1" ht="14.85" customHeight="1" x14ac:dyDescent="0.15"/>
    <row r="5748" s="58" customFormat="1" ht="14.85" customHeight="1" x14ac:dyDescent="0.15"/>
    <row r="5749" s="58" customFormat="1" ht="14.85" customHeight="1" x14ac:dyDescent="0.15"/>
    <row r="5750" s="58" customFormat="1" ht="14.85" customHeight="1" x14ac:dyDescent="0.15"/>
    <row r="5751" s="58" customFormat="1" ht="14.85" customHeight="1" x14ac:dyDescent="0.15"/>
    <row r="5752" s="58" customFormat="1" ht="14.85" customHeight="1" x14ac:dyDescent="0.15"/>
    <row r="5753" s="58" customFormat="1" ht="14.85" customHeight="1" x14ac:dyDescent="0.15"/>
    <row r="5754" s="58" customFormat="1" ht="14.85" customHeight="1" x14ac:dyDescent="0.15"/>
    <row r="5755" s="58" customFormat="1" ht="14.85" customHeight="1" x14ac:dyDescent="0.15"/>
    <row r="5756" s="58" customFormat="1" ht="14.85" customHeight="1" x14ac:dyDescent="0.15"/>
    <row r="5757" s="58" customFormat="1" ht="14.85" customHeight="1" x14ac:dyDescent="0.15"/>
    <row r="5758" s="58" customFormat="1" ht="14.85" customHeight="1" x14ac:dyDescent="0.15"/>
    <row r="5759" s="58" customFormat="1" ht="14.85" customHeight="1" x14ac:dyDescent="0.15"/>
    <row r="5760" s="58" customFormat="1" ht="14.85" customHeight="1" x14ac:dyDescent="0.15"/>
    <row r="5761" s="58" customFormat="1" ht="14.85" customHeight="1" x14ac:dyDescent="0.15"/>
    <row r="5762" s="58" customFormat="1" ht="14.85" customHeight="1" x14ac:dyDescent="0.15"/>
    <row r="5763" s="58" customFormat="1" ht="14.85" customHeight="1" x14ac:dyDescent="0.15"/>
    <row r="5764" s="58" customFormat="1" ht="14.85" customHeight="1" x14ac:dyDescent="0.15"/>
    <row r="5765" s="58" customFormat="1" ht="14.85" customHeight="1" x14ac:dyDescent="0.15"/>
    <row r="5766" s="58" customFormat="1" ht="14.85" customHeight="1" x14ac:dyDescent="0.15"/>
    <row r="5767" s="58" customFormat="1" ht="14.85" customHeight="1" x14ac:dyDescent="0.15"/>
    <row r="5768" s="58" customFormat="1" ht="14.85" customHeight="1" x14ac:dyDescent="0.15"/>
    <row r="5769" s="58" customFormat="1" ht="14.85" customHeight="1" x14ac:dyDescent="0.15"/>
    <row r="5770" s="58" customFormat="1" ht="14.85" customHeight="1" x14ac:dyDescent="0.15"/>
    <row r="5771" s="58" customFormat="1" ht="14.85" customHeight="1" x14ac:dyDescent="0.15"/>
    <row r="5772" s="58" customFormat="1" ht="14.85" customHeight="1" x14ac:dyDescent="0.15"/>
    <row r="5773" s="58" customFormat="1" ht="14.85" customHeight="1" x14ac:dyDescent="0.15"/>
    <row r="5774" s="58" customFormat="1" ht="14.85" customHeight="1" x14ac:dyDescent="0.15"/>
    <row r="5775" s="58" customFormat="1" ht="14.85" customHeight="1" x14ac:dyDescent="0.15"/>
    <row r="5776" s="58" customFormat="1" ht="14.85" customHeight="1" x14ac:dyDescent="0.15"/>
    <row r="5777" s="58" customFormat="1" ht="14.85" customHeight="1" x14ac:dyDescent="0.15"/>
    <row r="5778" s="58" customFormat="1" ht="14.85" customHeight="1" x14ac:dyDescent="0.15"/>
    <row r="5779" s="58" customFormat="1" ht="14.85" customHeight="1" x14ac:dyDescent="0.15"/>
    <row r="5780" s="58" customFormat="1" ht="14.85" customHeight="1" x14ac:dyDescent="0.15"/>
    <row r="5781" s="58" customFormat="1" ht="14.85" customHeight="1" x14ac:dyDescent="0.15"/>
    <row r="5782" s="58" customFormat="1" ht="14.85" customHeight="1" x14ac:dyDescent="0.15"/>
    <row r="5783" s="58" customFormat="1" ht="14.85" customHeight="1" x14ac:dyDescent="0.15"/>
    <row r="5784" s="58" customFormat="1" ht="14.85" customHeight="1" x14ac:dyDescent="0.15"/>
    <row r="5785" s="58" customFormat="1" ht="14.85" customHeight="1" x14ac:dyDescent="0.15"/>
    <row r="5786" s="58" customFormat="1" ht="14.85" customHeight="1" x14ac:dyDescent="0.15"/>
    <row r="5787" s="58" customFormat="1" ht="14.85" customHeight="1" x14ac:dyDescent="0.15"/>
    <row r="5788" s="58" customFormat="1" ht="14.85" customHeight="1" x14ac:dyDescent="0.15"/>
    <row r="5789" s="58" customFormat="1" ht="14.85" customHeight="1" x14ac:dyDescent="0.15"/>
    <row r="5790" s="58" customFormat="1" ht="14.85" customHeight="1" x14ac:dyDescent="0.15"/>
    <row r="5791" s="58" customFormat="1" ht="14.85" customHeight="1" x14ac:dyDescent="0.15"/>
    <row r="5792" s="58" customFormat="1" ht="14.85" customHeight="1" x14ac:dyDescent="0.15"/>
    <row r="5793" s="58" customFormat="1" ht="14.85" customHeight="1" x14ac:dyDescent="0.15"/>
    <row r="5794" s="58" customFormat="1" ht="14.85" customHeight="1" x14ac:dyDescent="0.15"/>
    <row r="5795" s="58" customFormat="1" ht="14.85" customHeight="1" x14ac:dyDescent="0.15"/>
    <row r="5796" s="58" customFormat="1" ht="14.85" customHeight="1" x14ac:dyDescent="0.15"/>
    <row r="5797" s="58" customFormat="1" ht="14.85" customHeight="1" x14ac:dyDescent="0.15"/>
    <row r="5798" s="58" customFormat="1" ht="14.85" customHeight="1" x14ac:dyDescent="0.15"/>
    <row r="5799" s="58" customFormat="1" ht="14.85" customHeight="1" x14ac:dyDescent="0.15"/>
    <row r="5800" s="58" customFormat="1" ht="14.85" customHeight="1" x14ac:dyDescent="0.15"/>
    <row r="5801" s="58" customFormat="1" ht="14.85" customHeight="1" x14ac:dyDescent="0.15"/>
    <row r="5802" s="58" customFormat="1" ht="14.85" customHeight="1" x14ac:dyDescent="0.15"/>
    <row r="5803" s="58" customFormat="1" ht="14.85" customHeight="1" x14ac:dyDescent="0.15"/>
    <row r="5804" s="58" customFormat="1" ht="14.85" customHeight="1" x14ac:dyDescent="0.15"/>
    <row r="5805" s="58" customFormat="1" ht="14.85" customHeight="1" x14ac:dyDescent="0.15"/>
    <row r="5806" s="58" customFormat="1" ht="14.85" customHeight="1" x14ac:dyDescent="0.15"/>
    <row r="5807" s="58" customFormat="1" ht="14.85" customHeight="1" x14ac:dyDescent="0.15"/>
    <row r="5808" s="58" customFormat="1" ht="14.85" customHeight="1" x14ac:dyDescent="0.15"/>
    <row r="5809" s="58" customFormat="1" ht="14.85" customHeight="1" x14ac:dyDescent="0.15"/>
    <row r="5810" s="58" customFormat="1" ht="14.85" customHeight="1" x14ac:dyDescent="0.15"/>
    <row r="5811" s="58" customFormat="1" ht="14.85" customHeight="1" x14ac:dyDescent="0.15"/>
    <row r="5812" s="58" customFormat="1" ht="14.85" customHeight="1" x14ac:dyDescent="0.15"/>
    <row r="5813" s="58" customFormat="1" ht="14.85" customHeight="1" x14ac:dyDescent="0.15"/>
    <row r="5814" s="58" customFormat="1" ht="14.85" customHeight="1" x14ac:dyDescent="0.15"/>
    <row r="5815" s="58" customFormat="1" ht="14.85" customHeight="1" x14ac:dyDescent="0.15"/>
    <row r="5816" s="58" customFormat="1" ht="14.85" customHeight="1" x14ac:dyDescent="0.15"/>
    <row r="5817" s="58" customFormat="1" ht="14.85" customHeight="1" x14ac:dyDescent="0.15"/>
    <row r="5818" s="58" customFormat="1" ht="14.85" customHeight="1" x14ac:dyDescent="0.15"/>
    <row r="5819" s="58" customFormat="1" ht="14.85" customHeight="1" x14ac:dyDescent="0.15"/>
    <row r="5820" s="58" customFormat="1" ht="14.85" customHeight="1" x14ac:dyDescent="0.15"/>
    <row r="5821" s="58" customFormat="1" ht="14.85" customHeight="1" x14ac:dyDescent="0.15"/>
    <row r="5822" s="58" customFormat="1" ht="14.85" customHeight="1" x14ac:dyDescent="0.15"/>
    <row r="5823" s="58" customFormat="1" ht="14.85" customHeight="1" x14ac:dyDescent="0.15"/>
    <row r="5824" s="58" customFormat="1" ht="14.85" customHeight="1" x14ac:dyDescent="0.15"/>
    <row r="5825" s="58" customFormat="1" ht="14.85" customHeight="1" x14ac:dyDescent="0.15"/>
    <row r="5826" s="58" customFormat="1" ht="14.85" customHeight="1" x14ac:dyDescent="0.15"/>
    <row r="5827" s="58" customFormat="1" ht="14.85" customHeight="1" x14ac:dyDescent="0.15"/>
    <row r="5828" s="58" customFormat="1" ht="14.85" customHeight="1" x14ac:dyDescent="0.15"/>
    <row r="5829" s="58" customFormat="1" ht="14.85" customHeight="1" x14ac:dyDescent="0.15"/>
    <row r="5830" s="58" customFormat="1" ht="14.85" customHeight="1" x14ac:dyDescent="0.15"/>
    <row r="5831" s="58" customFormat="1" ht="14.85" customHeight="1" x14ac:dyDescent="0.15"/>
    <row r="5832" s="58" customFormat="1" ht="14.85" customHeight="1" x14ac:dyDescent="0.15"/>
    <row r="5833" s="58" customFormat="1" ht="14.85" customHeight="1" x14ac:dyDescent="0.15"/>
    <row r="5834" s="58" customFormat="1" ht="14.85" customHeight="1" x14ac:dyDescent="0.15"/>
    <row r="5835" s="58" customFormat="1" ht="14.85" customHeight="1" x14ac:dyDescent="0.15"/>
    <row r="5836" s="58" customFormat="1" ht="14.85" customHeight="1" x14ac:dyDescent="0.15"/>
    <row r="5837" s="58" customFormat="1" ht="14.85" customHeight="1" x14ac:dyDescent="0.15"/>
    <row r="5838" s="58" customFormat="1" ht="14.85" customHeight="1" x14ac:dyDescent="0.15"/>
    <row r="5839" s="58" customFormat="1" ht="14.85" customHeight="1" x14ac:dyDescent="0.15"/>
    <row r="5840" s="58" customFormat="1" ht="14.85" customHeight="1" x14ac:dyDescent="0.15"/>
    <row r="5841" s="58" customFormat="1" ht="14.85" customHeight="1" x14ac:dyDescent="0.15"/>
    <row r="5842" s="58" customFormat="1" ht="14.85" customHeight="1" x14ac:dyDescent="0.15"/>
    <row r="5843" s="58" customFormat="1" ht="14.85" customHeight="1" x14ac:dyDescent="0.15"/>
    <row r="5844" s="58" customFormat="1" ht="14.85" customHeight="1" x14ac:dyDescent="0.15"/>
    <row r="5845" s="58" customFormat="1" ht="14.85" customHeight="1" x14ac:dyDescent="0.15"/>
    <row r="5846" s="58" customFormat="1" ht="14.85" customHeight="1" x14ac:dyDescent="0.15"/>
    <row r="5847" s="58" customFormat="1" ht="14.85" customHeight="1" x14ac:dyDescent="0.15"/>
    <row r="5848" s="58" customFormat="1" ht="14.85" customHeight="1" x14ac:dyDescent="0.15"/>
    <row r="5849" s="58" customFormat="1" ht="14.85" customHeight="1" x14ac:dyDescent="0.15"/>
    <row r="5850" s="58" customFormat="1" ht="14.85" customHeight="1" x14ac:dyDescent="0.15"/>
    <row r="5851" s="58" customFormat="1" ht="14.85" customHeight="1" x14ac:dyDescent="0.15"/>
    <row r="5852" s="58" customFormat="1" ht="14.85" customHeight="1" x14ac:dyDescent="0.15"/>
    <row r="5853" s="58" customFormat="1" ht="14.85" customHeight="1" x14ac:dyDescent="0.15"/>
    <row r="5854" s="58" customFormat="1" ht="14.85" customHeight="1" x14ac:dyDescent="0.15"/>
    <row r="5855" s="58" customFormat="1" ht="14.85" customHeight="1" x14ac:dyDescent="0.15"/>
    <row r="5856" s="58" customFormat="1" ht="14.85" customHeight="1" x14ac:dyDescent="0.15"/>
    <row r="5857" s="58" customFormat="1" ht="14.85" customHeight="1" x14ac:dyDescent="0.15"/>
    <row r="5858" s="58" customFormat="1" ht="14.85" customHeight="1" x14ac:dyDescent="0.15"/>
    <row r="5859" s="58" customFormat="1" ht="14.85" customHeight="1" x14ac:dyDescent="0.15"/>
    <row r="5860" s="58" customFormat="1" ht="14.85" customHeight="1" x14ac:dyDescent="0.15"/>
    <row r="5861" s="58" customFormat="1" ht="14.85" customHeight="1" x14ac:dyDescent="0.15"/>
    <row r="5862" s="58" customFormat="1" ht="14.85" customHeight="1" x14ac:dyDescent="0.15"/>
    <row r="5863" s="58" customFormat="1" ht="14.85" customHeight="1" x14ac:dyDescent="0.15"/>
    <row r="5864" s="58" customFormat="1" ht="14.85" customHeight="1" x14ac:dyDescent="0.15"/>
    <row r="5865" s="58" customFormat="1" ht="14.85" customHeight="1" x14ac:dyDescent="0.15"/>
    <row r="5866" s="58" customFormat="1" ht="14.85" customHeight="1" x14ac:dyDescent="0.15"/>
    <row r="5867" s="58" customFormat="1" ht="14.85" customHeight="1" x14ac:dyDescent="0.15"/>
    <row r="5868" s="58" customFormat="1" ht="14.85" customHeight="1" x14ac:dyDescent="0.15"/>
    <row r="5869" s="58" customFormat="1" ht="14.85" customHeight="1" x14ac:dyDescent="0.15"/>
    <row r="5870" s="58" customFormat="1" ht="14.85" customHeight="1" x14ac:dyDescent="0.15"/>
    <row r="5871" s="58" customFormat="1" ht="14.85" customHeight="1" x14ac:dyDescent="0.15"/>
    <row r="5872" s="58" customFormat="1" ht="14.85" customHeight="1" x14ac:dyDescent="0.15"/>
    <row r="5873" s="58" customFormat="1" ht="14.85" customHeight="1" x14ac:dyDescent="0.15"/>
    <row r="5874" s="58" customFormat="1" ht="14.85" customHeight="1" x14ac:dyDescent="0.15"/>
    <row r="5875" s="58" customFormat="1" ht="14.85" customHeight="1" x14ac:dyDescent="0.15"/>
    <row r="5876" s="58" customFormat="1" ht="14.85" customHeight="1" x14ac:dyDescent="0.15"/>
    <row r="5877" s="58" customFormat="1" ht="14.85" customHeight="1" x14ac:dyDescent="0.15"/>
    <row r="5878" s="58" customFormat="1" ht="14.85" customHeight="1" x14ac:dyDescent="0.15"/>
    <row r="5879" s="58" customFormat="1" ht="14.85" customHeight="1" x14ac:dyDescent="0.15"/>
    <row r="5880" s="58" customFormat="1" ht="14.85" customHeight="1" x14ac:dyDescent="0.15"/>
    <row r="5881" s="58" customFormat="1" ht="14.85" customHeight="1" x14ac:dyDescent="0.15"/>
    <row r="5882" s="58" customFormat="1" ht="14.85" customHeight="1" x14ac:dyDescent="0.15"/>
    <row r="5883" s="58" customFormat="1" ht="14.85" customHeight="1" x14ac:dyDescent="0.15"/>
    <row r="5884" s="58" customFormat="1" ht="14.85" customHeight="1" x14ac:dyDescent="0.15"/>
    <row r="5885" s="58" customFormat="1" ht="14.85" customHeight="1" x14ac:dyDescent="0.15"/>
    <row r="5886" s="58" customFormat="1" ht="14.85" customHeight="1" x14ac:dyDescent="0.15"/>
    <row r="5887" s="58" customFormat="1" ht="14.85" customHeight="1" x14ac:dyDescent="0.15"/>
    <row r="5888" s="58" customFormat="1" ht="14.85" customHeight="1" x14ac:dyDescent="0.15"/>
    <row r="5889" s="58" customFormat="1" ht="14.85" customHeight="1" x14ac:dyDescent="0.15"/>
    <row r="5890" s="58" customFormat="1" ht="14.85" customHeight="1" x14ac:dyDescent="0.15"/>
    <row r="5891" s="58" customFormat="1" ht="14.85" customHeight="1" x14ac:dyDescent="0.15"/>
    <row r="5892" s="58" customFormat="1" ht="14.85" customHeight="1" x14ac:dyDescent="0.15"/>
    <row r="5893" s="58" customFormat="1" ht="14.85" customHeight="1" x14ac:dyDescent="0.15"/>
    <row r="5894" s="58" customFormat="1" ht="14.85" customHeight="1" x14ac:dyDescent="0.15"/>
    <row r="5895" s="58" customFormat="1" ht="14.85" customHeight="1" x14ac:dyDescent="0.15"/>
    <row r="5896" s="58" customFormat="1" ht="14.85" customHeight="1" x14ac:dyDescent="0.15"/>
    <row r="5897" s="58" customFormat="1" ht="14.85" customHeight="1" x14ac:dyDescent="0.15"/>
    <row r="5898" s="58" customFormat="1" ht="14.85" customHeight="1" x14ac:dyDescent="0.15"/>
    <row r="5899" s="58" customFormat="1" ht="14.85" customHeight="1" x14ac:dyDescent="0.15"/>
    <row r="5900" s="58" customFormat="1" ht="14.85" customHeight="1" x14ac:dyDescent="0.15"/>
    <row r="5901" s="58" customFormat="1" ht="14.85" customHeight="1" x14ac:dyDescent="0.15"/>
    <row r="5902" s="58" customFormat="1" ht="14.85" customHeight="1" x14ac:dyDescent="0.15"/>
    <row r="5903" s="58" customFormat="1" ht="14.85" customHeight="1" x14ac:dyDescent="0.15"/>
    <row r="5904" s="58" customFormat="1" ht="14.85" customHeight="1" x14ac:dyDescent="0.15"/>
    <row r="5905" s="58" customFormat="1" ht="14.85" customHeight="1" x14ac:dyDescent="0.15"/>
    <row r="5906" s="58" customFormat="1" ht="14.85" customHeight="1" x14ac:dyDescent="0.15"/>
    <row r="5907" s="58" customFormat="1" ht="14.85" customHeight="1" x14ac:dyDescent="0.15"/>
    <row r="5908" s="58" customFormat="1" ht="14.85" customHeight="1" x14ac:dyDescent="0.15"/>
    <row r="5909" s="58" customFormat="1" ht="14.85" customHeight="1" x14ac:dyDescent="0.15"/>
    <row r="5910" s="58" customFormat="1" ht="14.85" customHeight="1" x14ac:dyDescent="0.15"/>
    <row r="5911" s="58" customFormat="1" ht="14.85" customHeight="1" x14ac:dyDescent="0.15"/>
    <row r="5912" s="58" customFormat="1" ht="14.85" customHeight="1" x14ac:dyDescent="0.15"/>
    <row r="5913" s="58" customFormat="1" ht="14.85" customHeight="1" x14ac:dyDescent="0.15"/>
    <row r="5914" s="58" customFormat="1" ht="14.85" customHeight="1" x14ac:dyDescent="0.15"/>
    <row r="5915" s="58" customFormat="1" ht="14.85" customHeight="1" x14ac:dyDescent="0.15"/>
    <row r="5916" s="58" customFormat="1" ht="14.85" customHeight="1" x14ac:dyDescent="0.15"/>
    <row r="5917" s="58" customFormat="1" ht="14.85" customHeight="1" x14ac:dyDescent="0.15"/>
    <row r="5918" s="58" customFormat="1" ht="14.85" customHeight="1" x14ac:dyDescent="0.15"/>
    <row r="5919" s="58" customFormat="1" ht="14.85" customHeight="1" x14ac:dyDescent="0.15"/>
    <row r="5920" s="58" customFormat="1" ht="14.85" customHeight="1" x14ac:dyDescent="0.15"/>
    <row r="5921" s="58" customFormat="1" ht="14.85" customHeight="1" x14ac:dyDescent="0.15"/>
    <row r="5922" s="58" customFormat="1" ht="14.85" customHeight="1" x14ac:dyDescent="0.15"/>
    <row r="5923" s="58" customFormat="1" ht="14.85" customHeight="1" x14ac:dyDescent="0.15"/>
    <row r="5924" s="58" customFormat="1" ht="14.85" customHeight="1" x14ac:dyDescent="0.15"/>
    <row r="5925" s="58" customFormat="1" ht="14.85" customHeight="1" x14ac:dyDescent="0.15"/>
    <row r="5926" s="58" customFormat="1" ht="14.85" customHeight="1" x14ac:dyDescent="0.15"/>
    <row r="5927" s="58" customFormat="1" ht="14.85" customHeight="1" x14ac:dyDescent="0.15"/>
    <row r="5928" s="58" customFormat="1" ht="14.85" customHeight="1" x14ac:dyDescent="0.15"/>
    <row r="5929" s="58" customFormat="1" ht="14.85" customHeight="1" x14ac:dyDescent="0.15"/>
    <row r="5930" s="58" customFormat="1" ht="14.85" customHeight="1" x14ac:dyDescent="0.15"/>
    <row r="5931" s="58" customFormat="1" ht="15.4" customHeight="1" x14ac:dyDescent="0.15"/>
    <row r="5932" s="58" customFormat="1" ht="14.85" customHeight="1" x14ac:dyDescent="0.15"/>
    <row r="5933" s="58" customFormat="1" ht="28.7" customHeight="1" x14ac:dyDescent="0.1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0"/>
  <sheetViews>
    <sheetView topLeftCell="D1" workbookViewId="0">
      <selection activeCell="N4" sqref="N4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1" max="11" width="15.7109375" style="2" customWidth="1"/>
    <col min="12" max="12" width="11.28515625" customWidth="1"/>
    <col min="13" max="13" width="15.7109375" customWidth="1"/>
    <col min="14" max="14" width="11.28515625" customWidth="1"/>
    <col min="15" max="15" width="15.7109375" customWidth="1"/>
  </cols>
  <sheetData>
    <row r="1" spans="1:15" x14ac:dyDescent="0.25">
      <c r="G1" s="1">
        <v>1</v>
      </c>
      <c r="H1" s="1">
        <v>2</v>
      </c>
      <c r="I1" s="1">
        <v>3</v>
      </c>
    </row>
    <row r="3" spans="1:15" x14ac:dyDescent="0.25">
      <c r="M3" s="52" t="s">
        <v>443</v>
      </c>
    </row>
    <row r="5" spans="1:15" ht="24" x14ac:dyDescent="0.25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 t="s">
        <v>9</v>
      </c>
      <c r="G5" s="7" t="s">
        <v>10</v>
      </c>
      <c r="H5" s="8" t="s">
        <v>11</v>
      </c>
      <c r="I5" s="9" t="s">
        <v>12</v>
      </c>
      <c r="K5" s="62" t="s">
        <v>442</v>
      </c>
      <c r="M5" s="61">
        <v>201910</v>
      </c>
      <c r="N5" s="61"/>
      <c r="O5" s="61">
        <v>201812</v>
      </c>
    </row>
    <row r="6" spans="1:15" x14ac:dyDescent="0.25">
      <c r="A6" s="13">
        <v>50</v>
      </c>
      <c r="B6" s="14" t="s">
        <v>16</v>
      </c>
      <c r="C6" s="13">
        <v>21</v>
      </c>
      <c r="D6" s="15" t="s">
        <v>17</v>
      </c>
      <c r="E6" s="13">
        <v>410560</v>
      </c>
      <c r="F6" s="15" t="s">
        <v>18</v>
      </c>
      <c r="G6" s="13">
        <v>10560</v>
      </c>
      <c r="H6" s="15" t="s">
        <v>18</v>
      </c>
      <c r="I6" s="13">
        <v>10560</v>
      </c>
      <c r="K6" s="63">
        <f>+M6-O6</f>
        <v>99.815139999999985</v>
      </c>
      <c r="L6" s="47"/>
      <c r="M6" s="47">
        <v>178.81415999999999</v>
      </c>
      <c r="N6" s="47"/>
      <c r="O6" s="47">
        <v>78.999020000000002</v>
      </c>
    </row>
    <row r="7" spans="1:15" x14ac:dyDescent="0.25">
      <c r="A7" s="13">
        <v>50</v>
      </c>
      <c r="B7" s="14" t="s">
        <v>16</v>
      </c>
      <c r="C7" s="13">
        <v>21</v>
      </c>
      <c r="D7" s="15" t="s">
        <v>17</v>
      </c>
      <c r="E7" s="13">
        <v>510558</v>
      </c>
      <c r="F7" s="15" t="s">
        <v>19</v>
      </c>
      <c r="G7" s="13">
        <v>10558</v>
      </c>
      <c r="H7" s="15" t="s">
        <v>19</v>
      </c>
      <c r="I7" s="13">
        <v>10558</v>
      </c>
      <c r="K7" s="63">
        <f t="shared" ref="K7:K70" si="0">+M7-O7</f>
        <v>29.331340000000012</v>
      </c>
      <c r="L7" s="47"/>
      <c r="M7" s="47">
        <v>162.23782</v>
      </c>
      <c r="N7" s="47"/>
      <c r="O7" s="47">
        <v>132.90647999999999</v>
      </c>
    </row>
    <row r="8" spans="1:15" x14ac:dyDescent="0.25">
      <c r="A8" s="13">
        <v>50</v>
      </c>
      <c r="B8" s="14" t="s">
        <v>16</v>
      </c>
      <c r="C8" s="13">
        <v>21</v>
      </c>
      <c r="D8" s="15" t="s">
        <v>17</v>
      </c>
      <c r="E8" s="13">
        <v>410539</v>
      </c>
      <c r="F8" s="15" t="s">
        <v>20</v>
      </c>
      <c r="G8" s="13">
        <v>10539</v>
      </c>
      <c r="H8" s="15" t="s">
        <v>20</v>
      </c>
      <c r="I8" s="13">
        <v>10539</v>
      </c>
      <c r="K8" s="63">
        <f t="shared" si="0"/>
        <v>-167.97847999999999</v>
      </c>
      <c r="L8" s="47"/>
      <c r="M8" s="47">
        <v>118.47113</v>
      </c>
      <c r="N8" s="47"/>
      <c r="O8" s="47">
        <v>286.44961000000001</v>
      </c>
    </row>
    <row r="9" spans="1:15" x14ac:dyDescent="0.25">
      <c r="A9" s="13">
        <v>50</v>
      </c>
      <c r="B9" s="14" t="s">
        <v>16</v>
      </c>
      <c r="C9" s="13">
        <v>21</v>
      </c>
      <c r="D9" s="15" t="s">
        <v>17</v>
      </c>
      <c r="E9" s="13">
        <v>410566</v>
      </c>
      <c r="F9" s="15" t="s">
        <v>21</v>
      </c>
      <c r="G9" s="13">
        <v>10566</v>
      </c>
      <c r="H9" s="15" t="s">
        <v>21</v>
      </c>
      <c r="I9" s="13">
        <v>10566</v>
      </c>
      <c r="K9" s="63">
        <f t="shared" si="0"/>
        <v>153.14456000000018</v>
      </c>
      <c r="L9" s="47"/>
      <c r="M9" s="47">
        <v>3770.3020900000001</v>
      </c>
      <c r="N9" s="47"/>
      <c r="O9" s="47">
        <v>3617.15753</v>
      </c>
    </row>
    <row r="10" spans="1:15" x14ac:dyDescent="0.25">
      <c r="A10" s="13">
        <v>50</v>
      </c>
      <c r="B10" s="14" t="s">
        <v>16</v>
      </c>
      <c r="C10" s="13">
        <v>21</v>
      </c>
      <c r="D10" s="15" t="s">
        <v>17</v>
      </c>
      <c r="E10" s="13">
        <v>510590</v>
      </c>
      <c r="F10" s="15" t="s">
        <v>22</v>
      </c>
      <c r="G10" s="13">
        <v>10590</v>
      </c>
      <c r="H10" s="15" t="s">
        <v>22</v>
      </c>
      <c r="I10" s="13">
        <v>10590</v>
      </c>
      <c r="K10" s="63">
        <f t="shared" si="0"/>
        <v>228.45443999999998</v>
      </c>
      <c r="L10" s="47"/>
      <c r="M10" s="47">
        <v>524.25527999999997</v>
      </c>
      <c r="N10" s="47"/>
      <c r="O10" s="47">
        <v>295.80083999999999</v>
      </c>
    </row>
    <row r="11" spans="1:15" x14ac:dyDescent="0.25">
      <c r="A11" s="13">
        <v>50</v>
      </c>
      <c r="B11" s="14" t="s">
        <v>16</v>
      </c>
      <c r="C11" s="13">
        <v>21</v>
      </c>
      <c r="D11" s="15" t="s">
        <v>17</v>
      </c>
      <c r="E11" s="13">
        <v>451154</v>
      </c>
      <c r="F11" s="15" t="s">
        <v>23</v>
      </c>
      <c r="G11" s="13">
        <v>51154</v>
      </c>
      <c r="H11" s="15" t="s">
        <v>23</v>
      </c>
      <c r="I11" s="13">
        <v>51154</v>
      </c>
      <c r="K11" s="63">
        <f t="shared" si="0"/>
        <v>-63.001949999999965</v>
      </c>
      <c r="L11" s="47"/>
      <c r="M11" s="47">
        <v>717.36707000000001</v>
      </c>
      <c r="N11" s="47"/>
      <c r="O11" s="47">
        <v>780.36901999999998</v>
      </c>
    </row>
    <row r="12" spans="1:15" x14ac:dyDescent="0.25">
      <c r="A12" s="13">
        <v>50</v>
      </c>
      <c r="B12" s="14" t="s">
        <v>16</v>
      </c>
      <c r="C12" s="13">
        <v>21</v>
      </c>
      <c r="D12" s="15" t="s">
        <v>17</v>
      </c>
      <c r="E12" s="13">
        <v>410541</v>
      </c>
      <c r="F12" s="15" t="s">
        <v>24</v>
      </c>
      <c r="G12" s="13">
        <v>10541</v>
      </c>
      <c r="H12" s="15" t="s">
        <v>24</v>
      </c>
      <c r="I12" s="13">
        <v>10541</v>
      </c>
      <c r="K12" s="63">
        <f t="shared" si="0"/>
        <v>378.88273000000004</v>
      </c>
      <c r="L12" s="47"/>
      <c r="M12" s="47">
        <v>1620.1475700000001</v>
      </c>
      <c r="N12" s="47"/>
      <c r="O12" s="47">
        <v>1241.26484</v>
      </c>
    </row>
    <row r="13" spans="1:15" x14ac:dyDescent="0.25">
      <c r="A13" s="13">
        <v>50</v>
      </c>
      <c r="B13" s="14" t="s">
        <v>16</v>
      </c>
      <c r="C13" s="13">
        <v>21</v>
      </c>
      <c r="D13" s="15" t="s">
        <v>17</v>
      </c>
      <c r="E13" s="13">
        <v>410582</v>
      </c>
      <c r="F13" s="15" t="s">
        <v>25</v>
      </c>
      <c r="G13" s="13">
        <v>10582</v>
      </c>
      <c r="H13" s="15" t="s">
        <v>25</v>
      </c>
      <c r="I13" s="13">
        <v>10582</v>
      </c>
      <c r="K13" s="63">
        <f t="shared" si="0"/>
        <v>87.868899999999996</v>
      </c>
      <c r="L13" s="47"/>
      <c r="M13" s="47">
        <v>523.18106999999998</v>
      </c>
      <c r="N13" s="47"/>
      <c r="O13" s="47">
        <v>435.31216999999998</v>
      </c>
    </row>
    <row r="14" spans="1:15" x14ac:dyDescent="0.25">
      <c r="A14" s="13">
        <v>50</v>
      </c>
      <c r="B14" s="14" t="s">
        <v>16</v>
      </c>
      <c r="C14" s="13">
        <v>21</v>
      </c>
      <c r="D14" s="15" t="s">
        <v>17</v>
      </c>
      <c r="E14" s="13">
        <v>451156</v>
      </c>
      <c r="F14" s="15" t="s">
        <v>26</v>
      </c>
      <c r="G14" s="13">
        <v>51156</v>
      </c>
      <c r="H14" s="15" t="s">
        <v>26</v>
      </c>
      <c r="I14" s="13">
        <v>51156</v>
      </c>
      <c r="K14" s="63">
        <f t="shared" si="0"/>
        <v>792.34464999999977</v>
      </c>
      <c r="L14" s="47"/>
      <c r="M14" s="47">
        <v>2069.8322699999999</v>
      </c>
      <c r="N14" s="47"/>
      <c r="O14" s="47">
        <v>1277.4876200000001</v>
      </c>
    </row>
    <row r="15" spans="1:15" x14ac:dyDescent="0.25">
      <c r="A15" s="13">
        <v>50</v>
      </c>
      <c r="B15" s="14" t="s">
        <v>16</v>
      </c>
      <c r="C15" s="13">
        <v>21</v>
      </c>
      <c r="D15" s="15" t="s">
        <v>17</v>
      </c>
      <c r="E15" s="13">
        <v>551157</v>
      </c>
      <c r="F15" s="15" t="s">
        <v>27</v>
      </c>
      <c r="G15" s="13">
        <v>51157</v>
      </c>
      <c r="H15" s="15" t="s">
        <v>27</v>
      </c>
      <c r="I15" s="13">
        <v>51157</v>
      </c>
      <c r="K15" s="63">
        <f t="shared" si="0"/>
        <v>25.228249999999889</v>
      </c>
      <c r="L15" s="47"/>
      <c r="M15" s="47">
        <v>1171.19354</v>
      </c>
      <c r="N15" s="47"/>
      <c r="O15" s="47">
        <v>1145.9652900000001</v>
      </c>
    </row>
    <row r="16" spans="1:15" x14ac:dyDescent="0.25">
      <c r="A16" s="13">
        <v>50</v>
      </c>
      <c r="B16" s="14" t="s">
        <v>16</v>
      </c>
      <c r="C16" s="13">
        <v>21</v>
      </c>
      <c r="D16" s="15" t="s">
        <v>17</v>
      </c>
      <c r="E16" s="13">
        <v>451151</v>
      </c>
      <c r="F16" s="15" t="s">
        <v>28</v>
      </c>
      <c r="G16" s="13">
        <v>51151</v>
      </c>
      <c r="H16" s="15" t="s">
        <v>28</v>
      </c>
      <c r="I16" s="13">
        <v>51151</v>
      </c>
      <c r="K16" s="63">
        <f t="shared" si="0"/>
        <v>173.07397000000003</v>
      </c>
      <c r="L16" s="47"/>
      <c r="M16" s="47">
        <v>756.16497000000004</v>
      </c>
      <c r="N16" s="47"/>
      <c r="O16" s="47">
        <v>583.09100000000001</v>
      </c>
    </row>
    <row r="17" spans="1:15" x14ac:dyDescent="0.25">
      <c r="A17" s="13">
        <v>50</v>
      </c>
      <c r="B17" s="14" t="s">
        <v>16</v>
      </c>
      <c r="C17" s="13">
        <v>14</v>
      </c>
      <c r="D17" s="15" t="s">
        <v>29</v>
      </c>
      <c r="E17" s="13">
        <v>410583</v>
      </c>
      <c r="F17" s="15" t="s">
        <v>30</v>
      </c>
      <c r="G17" s="13">
        <v>10583</v>
      </c>
      <c r="H17" s="15" t="s">
        <v>30</v>
      </c>
      <c r="I17" s="13">
        <v>10583</v>
      </c>
      <c r="K17" s="63">
        <f t="shared" si="0"/>
        <v>93.811940000000021</v>
      </c>
      <c r="L17" s="47"/>
      <c r="M17" s="47">
        <v>268.78820000000002</v>
      </c>
      <c r="N17" s="47"/>
      <c r="O17" s="47">
        <v>174.97626</v>
      </c>
    </row>
    <row r="18" spans="1:15" x14ac:dyDescent="0.25">
      <c r="A18" s="13">
        <v>50</v>
      </c>
      <c r="B18" s="14" t="s">
        <v>16</v>
      </c>
      <c r="C18" s="13">
        <v>14</v>
      </c>
      <c r="D18" s="15" t="s">
        <v>29</v>
      </c>
      <c r="E18" s="13">
        <v>510530</v>
      </c>
      <c r="F18" s="15" t="s">
        <v>31</v>
      </c>
      <c r="G18" s="13">
        <v>10530</v>
      </c>
      <c r="H18" s="15" t="s">
        <v>31</v>
      </c>
      <c r="I18" s="13">
        <v>10530</v>
      </c>
      <c r="K18" s="63">
        <f t="shared" si="0"/>
        <v>32.507730000000038</v>
      </c>
      <c r="L18" s="47"/>
      <c r="M18" s="47">
        <v>1010.30925</v>
      </c>
      <c r="N18" s="47"/>
      <c r="O18" s="47">
        <v>977.80151999999998</v>
      </c>
    </row>
    <row r="19" spans="1:15" x14ac:dyDescent="0.25">
      <c r="A19" s="13">
        <v>50</v>
      </c>
      <c r="B19" s="14" t="s">
        <v>16</v>
      </c>
      <c r="C19" s="13">
        <v>14</v>
      </c>
      <c r="D19" s="15" t="s">
        <v>29</v>
      </c>
      <c r="E19" s="13">
        <v>410550</v>
      </c>
      <c r="F19" s="15" t="s">
        <v>32</v>
      </c>
      <c r="G19" s="13">
        <v>10550</v>
      </c>
      <c r="H19" s="15" t="s">
        <v>32</v>
      </c>
      <c r="I19" s="13">
        <v>10550</v>
      </c>
      <c r="K19" s="63">
        <f t="shared" si="0"/>
        <v>-1062.4024199999999</v>
      </c>
      <c r="L19" s="47"/>
      <c r="M19" s="47">
        <v>2778.86292</v>
      </c>
      <c r="N19" s="47"/>
      <c r="O19" s="47">
        <v>3841.2653399999999</v>
      </c>
    </row>
    <row r="20" spans="1:15" x14ac:dyDescent="0.25">
      <c r="A20" s="13">
        <v>50</v>
      </c>
      <c r="B20" s="14" t="s">
        <v>16</v>
      </c>
      <c r="C20" s="13">
        <v>14</v>
      </c>
      <c r="D20" s="15" t="s">
        <v>29</v>
      </c>
      <c r="E20" s="13">
        <v>510556</v>
      </c>
      <c r="F20" s="15" t="s">
        <v>33</v>
      </c>
      <c r="G20" s="13">
        <v>10556</v>
      </c>
      <c r="H20" s="15" t="s">
        <v>33</v>
      </c>
      <c r="I20" s="13">
        <v>10556</v>
      </c>
      <c r="K20" s="63">
        <f t="shared" si="0"/>
        <v>111.31421</v>
      </c>
      <c r="L20" s="47"/>
      <c r="M20" s="47">
        <v>3156.3332300000002</v>
      </c>
      <c r="N20" s="47"/>
      <c r="O20" s="47">
        <v>3045.0190200000002</v>
      </c>
    </row>
    <row r="21" spans="1:15" x14ac:dyDescent="0.25">
      <c r="A21" s="13">
        <v>50</v>
      </c>
      <c r="B21" s="14" t="s">
        <v>16</v>
      </c>
      <c r="C21" s="13">
        <v>14</v>
      </c>
      <c r="D21" s="15" t="s">
        <v>29</v>
      </c>
      <c r="E21" s="13">
        <v>410551</v>
      </c>
      <c r="F21" s="15" t="s">
        <v>34</v>
      </c>
      <c r="G21" s="13">
        <v>10551</v>
      </c>
      <c r="H21" s="15" t="s">
        <v>34</v>
      </c>
      <c r="I21" s="13">
        <v>10551</v>
      </c>
      <c r="K21" s="63">
        <f t="shared" si="0"/>
        <v>12.991959999999949</v>
      </c>
      <c r="L21" s="47"/>
      <c r="M21" s="47">
        <v>476.50045999999998</v>
      </c>
      <c r="N21" s="47"/>
      <c r="O21" s="47">
        <v>463.50850000000003</v>
      </c>
    </row>
    <row r="22" spans="1:15" x14ac:dyDescent="0.25">
      <c r="A22" s="13">
        <v>50</v>
      </c>
      <c r="B22" s="14" t="s">
        <v>16</v>
      </c>
      <c r="C22" s="13">
        <v>14</v>
      </c>
      <c r="D22" s="15" t="s">
        <v>29</v>
      </c>
      <c r="E22" s="13">
        <v>510523</v>
      </c>
      <c r="F22" s="15" t="s">
        <v>35</v>
      </c>
      <c r="G22" s="13">
        <v>10523</v>
      </c>
      <c r="H22" s="15" t="s">
        <v>35</v>
      </c>
      <c r="I22" s="13">
        <v>10523</v>
      </c>
      <c r="K22" s="63">
        <f t="shared" si="0"/>
        <v>-347.95415000000003</v>
      </c>
      <c r="L22" s="47"/>
      <c r="M22" s="47">
        <v>1098.91632</v>
      </c>
      <c r="N22" s="47"/>
      <c r="O22" s="47">
        <v>1446.8704700000001</v>
      </c>
    </row>
    <row r="23" spans="1:15" x14ac:dyDescent="0.25">
      <c r="A23" s="13">
        <v>50</v>
      </c>
      <c r="B23" s="14" t="s">
        <v>16</v>
      </c>
      <c r="C23" s="13">
        <v>14</v>
      </c>
      <c r="D23" s="15" t="s">
        <v>29</v>
      </c>
      <c r="E23" s="13">
        <v>510570</v>
      </c>
      <c r="F23" s="15" t="s">
        <v>36</v>
      </c>
      <c r="G23" s="13">
        <v>10570</v>
      </c>
      <c r="H23" s="15" t="s">
        <v>36</v>
      </c>
      <c r="I23" s="13">
        <v>10570</v>
      </c>
      <c r="K23" s="63">
        <f t="shared" si="0"/>
        <v>360.83544000000006</v>
      </c>
      <c r="L23" s="47"/>
      <c r="M23" s="47">
        <v>1493.36085</v>
      </c>
      <c r="N23" s="47"/>
      <c r="O23" s="47">
        <v>1132.52541</v>
      </c>
    </row>
    <row r="24" spans="1:15" x14ac:dyDescent="0.25">
      <c r="A24" s="13">
        <v>50</v>
      </c>
      <c r="B24" s="14" t="s">
        <v>16</v>
      </c>
      <c r="C24" s="13">
        <v>14</v>
      </c>
      <c r="D24" s="15" t="s">
        <v>29</v>
      </c>
      <c r="E24" s="13">
        <v>410571</v>
      </c>
      <c r="F24" s="15" t="s">
        <v>37</v>
      </c>
      <c r="G24" s="13">
        <v>10571</v>
      </c>
      <c r="H24" s="15" t="s">
        <v>37</v>
      </c>
      <c r="I24" s="13">
        <v>10571</v>
      </c>
      <c r="K24" s="63">
        <f t="shared" si="0"/>
        <v>28.541159999999991</v>
      </c>
      <c r="L24" s="47"/>
      <c r="M24" s="47">
        <v>1606.6284499999999</v>
      </c>
      <c r="N24" s="47"/>
      <c r="O24" s="47">
        <v>1578.0872899999999</v>
      </c>
    </row>
    <row r="25" spans="1:15" x14ac:dyDescent="0.25">
      <c r="A25" s="13">
        <v>50</v>
      </c>
      <c r="B25" s="14" t="s">
        <v>16</v>
      </c>
      <c r="C25" s="13">
        <v>14</v>
      </c>
      <c r="D25" s="15" t="s">
        <v>29</v>
      </c>
      <c r="E25" s="13">
        <v>510520</v>
      </c>
      <c r="F25" s="15" t="s">
        <v>38</v>
      </c>
      <c r="G25" s="13">
        <v>10520</v>
      </c>
      <c r="H25" s="15" t="s">
        <v>38</v>
      </c>
      <c r="I25" s="13">
        <v>10520</v>
      </c>
      <c r="K25" s="63">
        <f t="shared" si="0"/>
        <v>9.2999999992571247E-4</v>
      </c>
      <c r="L25" s="47"/>
      <c r="M25" s="47">
        <v>1372.17893</v>
      </c>
      <c r="N25" s="47"/>
      <c r="O25" s="47">
        <v>1372.1780000000001</v>
      </c>
    </row>
    <row r="26" spans="1:15" x14ac:dyDescent="0.25">
      <c r="A26" s="13">
        <v>50</v>
      </c>
      <c r="B26" s="14" t="s">
        <v>16</v>
      </c>
      <c r="C26" s="13">
        <v>14</v>
      </c>
      <c r="D26" s="15" t="s">
        <v>29</v>
      </c>
      <c r="E26" s="13">
        <v>410524</v>
      </c>
      <c r="F26" s="15" t="s">
        <v>39</v>
      </c>
      <c r="G26" s="13">
        <v>10524</v>
      </c>
      <c r="H26" s="15" t="s">
        <v>39</v>
      </c>
      <c r="I26" s="13">
        <v>10524</v>
      </c>
      <c r="K26" s="63">
        <f t="shared" si="0"/>
        <v>540.03934000000027</v>
      </c>
      <c r="L26" s="47"/>
      <c r="M26" s="47">
        <v>4388.9720200000002</v>
      </c>
      <c r="N26" s="47"/>
      <c r="O26" s="47">
        <v>3848.9326799999999</v>
      </c>
    </row>
    <row r="27" spans="1:15" x14ac:dyDescent="0.25">
      <c r="A27" s="13">
        <v>50</v>
      </c>
      <c r="B27" s="14" t="s">
        <v>16</v>
      </c>
      <c r="C27" s="13">
        <v>14</v>
      </c>
      <c r="D27" s="15" t="s">
        <v>29</v>
      </c>
      <c r="E27" s="13">
        <v>410521</v>
      </c>
      <c r="F27" s="15" t="s">
        <v>40</v>
      </c>
      <c r="G27" s="13">
        <v>10521</v>
      </c>
      <c r="H27" s="15" t="s">
        <v>40</v>
      </c>
      <c r="I27" s="13">
        <v>10521</v>
      </c>
      <c r="K27" s="63">
        <f t="shared" si="0"/>
        <v>26.714359999999942</v>
      </c>
      <c r="L27" s="47"/>
      <c r="M27" s="47">
        <v>3983.8511199999998</v>
      </c>
      <c r="N27" s="47"/>
      <c r="O27" s="47">
        <v>3957.1367599999999</v>
      </c>
    </row>
    <row r="28" spans="1:15" x14ac:dyDescent="0.25">
      <c r="A28" s="13">
        <v>50</v>
      </c>
      <c r="B28" s="14" t="s">
        <v>16</v>
      </c>
      <c r="C28" s="13">
        <v>14</v>
      </c>
      <c r="D28" s="15" t="s">
        <v>29</v>
      </c>
      <c r="E28" s="13">
        <v>510513</v>
      </c>
      <c r="F28" s="15" t="s">
        <v>41</v>
      </c>
      <c r="G28" s="13">
        <v>10513</v>
      </c>
      <c r="H28" s="15" t="s">
        <v>41</v>
      </c>
      <c r="I28" s="13">
        <v>10513</v>
      </c>
      <c r="K28" s="63">
        <f t="shared" si="0"/>
        <v>480.67278000000005</v>
      </c>
      <c r="L28" s="47"/>
      <c r="M28" s="47">
        <v>961.66025000000002</v>
      </c>
      <c r="N28" s="47"/>
      <c r="O28" s="47">
        <v>480.98746999999997</v>
      </c>
    </row>
    <row r="29" spans="1:15" x14ac:dyDescent="0.25">
      <c r="A29" s="13">
        <v>50</v>
      </c>
      <c r="B29" s="14" t="s">
        <v>16</v>
      </c>
      <c r="C29" s="13">
        <v>14</v>
      </c>
      <c r="D29" s="15" t="s">
        <v>29</v>
      </c>
      <c r="E29" s="13">
        <v>510511</v>
      </c>
      <c r="F29" s="15" t="s">
        <v>42</v>
      </c>
      <c r="G29" s="13">
        <v>10511</v>
      </c>
      <c r="H29" s="15" t="s">
        <v>42</v>
      </c>
      <c r="I29" s="13">
        <v>10511</v>
      </c>
      <c r="K29" s="63">
        <f t="shared" si="0"/>
        <v>320.45440000000008</v>
      </c>
      <c r="L29" s="47"/>
      <c r="M29" s="47">
        <v>1398.67993</v>
      </c>
      <c r="N29" s="47"/>
      <c r="O29" s="47">
        <v>1078.2255299999999</v>
      </c>
    </row>
    <row r="30" spans="1:15" x14ac:dyDescent="0.25">
      <c r="A30" s="13">
        <v>50</v>
      </c>
      <c r="B30" s="14" t="s">
        <v>16</v>
      </c>
      <c r="C30" s="13">
        <v>14</v>
      </c>
      <c r="D30" s="15" t="s">
        <v>29</v>
      </c>
      <c r="E30" s="13">
        <v>510522</v>
      </c>
      <c r="F30" s="15" t="s">
        <v>43</v>
      </c>
      <c r="G30" s="13">
        <v>10522</v>
      </c>
      <c r="H30" s="15" t="s">
        <v>43</v>
      </c>
      <c r="I30" s="13">
        <v>10522</v>
      </c>
      <c r="K30" s="63">
        <f t="shared" si="0"/>
        <v>-2.7436900000000151</v>
      </c>
      <c r="L30" s="47"/>
      <c r="M30" s="47">
        <v>372.24383</v>
      </c>
      <c r="N30" s="47"/>
      <c r="O30" s="47">
        <v>374.98752000000002</v>
      </c>
    </row>
    <row r="31" spans="1:15" x14ac:dyDescent="0.25">
      <c r="A31" s="13">
        <v>50</v>
      </c>
      <c r="B31" s="14" t="s">
        <v>16</v>
      </c>
      <c r="C31" s="13">
        <v>14</v>
      </c>
      <c r="D31" s="15" t="s">
        <v>29</v>
      </c>
      <c r="E31" s="13">
        <v>410510</v>
      </c>
      <c r="F31" s="15" t="s">
        <v>44</v>
      </c>
      <c r="G31" s="13">
        <v>10510</v>
      </c>
      <c r="H31" s="15" t="s">
        <v>44</v>
      </c>
      <c r="I31" s="13">
        <v>10510</v>
      </c>
      <c r="K31" s="63">
        <f t="shared" si="0"/>
        <v>548.77392000000054</v>
      </c>
      <c r="L31" s="47"/>
      <c r="M31" s="47">
        <v>5260.6823100000001</v>
      </c>
      <c r="N31" s="47"/>
      <c r="O31" s="47">
        <v>4711.9083899999996</v>
      </c>
    </row>
    <row r="32" spans="1:15" x14ac:dyDescent="0.25">
      <c r="A32" s="13">
        <v>50</v>
      </c>
      <c r="B32" s="14" t="s">
        <v>16</v>
      </c>
      <c r="C32" s="13">
        <v>14</v>
      </c>
      <c r="D32" s="15" t="s">
        <v>29</v>
      </c>
      <c r="E32" s="13">
        <v>410512</v>
      </c>
      <c r="F32" s="15" t="s">
        <v>45</v>
      </c>
      <c r="G32" s="13">
        <v>10512</v>
      </c>
      <c r="H32" s="15" t="s">
        <v>45</v>
      </c>
      <c r="I32" s="13">
        <v>10512</v>
      </c>
      <c r="K32" s="63">
        <f t="shared" si="0"/>
        <v>110.57531999999992</v>
      </c>
      <c r="L32" s="47"/>
      <c r="M32" s="47">
        <v>2730.18815</v>
      </c>
      <c r="N32" s="47"/>
      <c r="O32" s="47">
        <v>2619.61283</v>
      </c>
    </row>
    <row r="33" spans="1:15" x14ac:dyDescent="0.25">
      <c r="A33" s="13">
        <v>262</v>
      </c>
      <c r="B33" s="14" t="s">
        <v>46</v>
      </c>
      <c r="C33" s="13">
        <v>5060</v>
      </c>
      <c r="D33" s="15" t="s">
        <v>47</v>
      </c>
      <c r="E33" s="13">
        <v>4057</v>
      </c>
      <c r="F33" s="15" t="s">
        <v>48</v>
      </c>
      <c r="G33" s="13">
        <v>57</v>
      </c>
      <c r="H33" s="15" t="s">
        <v>48</v>
      </c>
      <c r="I33" s="13">
        <v>57</v>
      </c>
      <c r="K33" s="63">
        <f t="shared" si="0"/>
        <v>4.8249099999999316</v>
      </c>
      <c r="L33" s="47"/>
      <c r="M33" s="47">
        <v>638.96574999999996</v>
      </c>
      <c r="N33" s="47"/>
      <c r="O33" s="47">
        <v>634.14084000000003</v>
      </c>
    </row>
    <row r="34" spans="1:15" x14ac:dyDescent="0.25">
      <c r="A34" s="13">
        <v>262</v>
      </c>
      <c r="B34" s="14" t="s">
        <v>46</v>
      </c>
      <c r="C34" s="13">
        <v>5060</v>
      </c>
      <c r="D34" s="15" t="s">
        <v>47</v>
      </c>
      <c r="E34" s="13">
        <v>4057</v>
      </c>
      <c r="F34" s="15" t="s">
        <v>48</v>
      </c>
      <c r="G34" s="13">
        <v>58</v>
      </c>
      <c r="H34" s="15" t="s">
        <v>49</v>
      </c>
      <c r="I34" s="13">
        <v>58</v>
      </c>
      <c r="K34" s="63">
        <f t="shared" si="0"/>
        <v>26.674060000000004</v>
      </c>
      <c r="L34" s="47"/>
      <c r="M34" s="47">
        <v>62.902230000000003</v>
      </c>
      <c r="N34" s="47"/>
      <c r="O34" s="47">
        <v>36.228169999999999</v>
      </c>
    </row>
    <row r="35" spans="1:15" x14ac:dyDescent="0.25">
      <c r="A35" s="13">
        <v>262</v>
      </c>
      <c r="B35" s="14" t="s">
        <v>46</v>
      </c>
      <c r="C35" s="13">
        <v>5060</v>
      </c>
      <c r="D35" s="15" t="s">
        <v>47</v>
      </c>
      <c r="E35" s="13">
        <v>4057</v>
      </c>
      <c r="F35" s="15" t="s">
        <v>48</v>
      </c>
      <c r="G35" s="13">
        <v>59</v>
      </c>
      <c r="H35" s="15" t="s">
        <v>50</v>
      </c>
      <c r="I35" s="13">
        <v>59</v>
      </c>
      <c r="K35" s="63">
        <f t="shared" si="0"/>
        <v>-20.006239999999991</v>
      </c>
      <c r="L35" s="47"/>
      <c r="M35" s="47">
        <v>122.54425000000001</v>
      </c>
      <c r="N35" s="47"/>
      <c r="O35" s="47">
        <v>142.55049</v>
      </c>
    </row>
    <row r="36" spans="1:15" x14ac:dyDescent="0.25">
      <c r="A36" s="13">
        <v>262</v>
      </c>
      <c r="B36" s="14" t="s">
        <v>46</v>
      </c>
      <c r="C36" s="13">
        <v>5060</v>
      </c>
      <c r="D36" s="15" t="s">
        <v>47</v>
      </c>
      <c r="E36" s="13">
        <v>4082</v>
      </c>
      <c r="F36" s="15" t="s">
        <v>51</v>
      </c>
      <c r="G36" s="13">
        <v>82</v>
      </c>
      <c r="H36" s="15" t="s">
        <v>51</v>
      </c>
      <c r="I36" s="13">
        <v>82</v>
      </c>
      <c r="K36" s="63">
        <f t="shared" si="0"/>
        <v>488.74217999999996</v>
      </c>
      <c r="L36" s="47"/>
      <c r="M36" s="47">
        <v>1632.8151499999999</v>
      </c>
      <c r="N36" s="47"/>
      <c r="O36" s="47">
        <v>1144.0729699999999</v>
      </c>
    </row>
    <row r="37" spans="1:15" x14ac:dyDescent="0.25">
      <c r="A37" s="13">
        <v>262</v>
      </c>
      <c r="B37" s="14" t="s">
        <v>46</v>
      </c>
      <c r="C37" s="13">
        <v>5060</v>
      </c>
      <c r="D37" s="15" t="s">
        <v>47</v>
      </c>
      <c r="E37" s="13">
        <v>4030</v>
      </c>
      <c r="F37" s="15" t="s">
        <v>52</v>
      </c>
      <c r="G37" s="13">
        <v>30</v>
      </c>
      <c r="H37" s="15" t="s">
        <v>52</v>
      </c>
      <c r="I37" s="13">
        <v>30</v>
      </c>
      <c r="K37" s="63">
        <f t="shared" si="0"/>
        <v>290.08995999999979</v>
      </c>
      <c r="L37" s="47"/>
      <c r="M37" s="47">
        <v>3310.6101899999999</v>
      </c>
      <c r="N37" s="47"/>
      <c r="O37" s="47">
        <v>3020.5202300000001</v>
      </c>
    </row>
    <row r="38" spans="1:15" x14ac:dyDescent="0.25">
      <c r="A38" s="13">
        <v>262</v>
      </c>
      <c r="B38" s="14" t="s">
        <v>46</v>
      </c>
      <c r="C38" s="13">
        <v>5060</v>
      </c>
      <c r="D38" s="15" t="s">
        <v>47</v>
      </c>
      <c r="E38" s="13">
        <v>4030</v>
      </c>
      <c r="F38" s="15" t="s">
        <v>52</v>
      </c>
      <c r="G38" s="13">
        <v>65</v>
      </c>
      <c r="H38" s="15" t="s">
        <v>53</v>
      </c>
      <c r="I38" s="13">
        <v>65</v>
      </c>
      <c r="K38" s="63">
        <f t="shared" si="0"/>
        <v>-69.934479999999994</v>
      </c>
      <c r="L38" s="47"/>
      <c r="M38" s="47">
        <v>107.43745</v>
      </c>
      <c r="N38" s="47"/>
      <c r="O38" s="47">
        <v>177.37192999999999</v>
      </c>
    </row>
    <row r="39" spans="1:15" x14ac:dyDescent="0.25">
      <c r="A39" s="13">
        <v>262</v>
      </c>
      <c r="B39" s="14" t="s">
        <v>46</v>
      </c>
      <c r="C39" s="13">
        <v>5060</v>
      </c>
      <c r="D39" s="15" t="s">
        <v>47</v>
      </c>
      <c r="E39" s="13">
        <v>4060</v>
      </c>
      <c r="F39" s="15" t="s">
        <v>54</v>
      </c>
      <c r="G39" s="13">
        <v>60</v>
      </c>
      <c r="H39" s="15" t="s">
        <v>54</v>
      </c>
      <c r="I39" s="13">
        <v>60</v>
      </c>
      <c r="K39" s="63">
        <f t="shared" si="0"/>
        <v>-78.313419999999951</v>
      </c>
      <c r="L39" s="47"/>
      <c r="M39" s="47">
        <v>2714.9603499999998</v>
      </c>
      <c r="N39" s="47"/>
      <c r="O39" s="47">
        <v>2793.2737699999998</v>
      </c>
    </row>
    <row r="40" spans="1:15" x14ac:dyDescent="0.25">
      <c r="A40" s="13">
        <v>262</v>
      </c>
      <c r="B40" s="14" t="s">
        <v>46</v>
      </c>
      <c r="C40" s="13">
        <v>5060</v>
      </c>
      <c r="D40" s="15" t="s">
        <v>47</v>
      </c>
      <c r="E40" s="13">
        <v>4064</v>
      </c>
      <c r="F40" s="15" t="s">
        <v>55</v>
      </c>
      <c r="G40" s="13">
        <v>64</v>
      </c>
      <c r="H40" s="15" t="s">
        <v>55</v>
      </c>
      <c r="I40" s="13">
        <v>64</v>
      </c>
      <c r="K40" s="63">
        <f t="shared" si="0"/>
        <v>-243.67309</v>
      </c>
      <c r="L40" s="47"/>
      <c r="M40" s="47">
        <v>623.39418000000001</v>
      </c>
      <c r="N40" s="47"/>
      <c r="O40" s="47">
        <v>867.06727000000001</v>
      </c>
    </row>
    <row r="41" spans="1:15" x14ac:dyDescent="0.25">
      <c r="A41" s="13">
        <v>262</v>
      </c>
      <c r="B41" s="14" t="s">
        <v>46</v>
      </c>
      <c r="C41" s="13">
        <v>5060</v>
      </c>
      <c r="D41" s="15" t="s">
        <v>47</v>
      </c>
      <c r="E41" s="13">
        <v>4092</v>
      </c>
      <c r="F41" s="15" t="s">
        <v>56</v>
      </c>
      <c r="G41" s="13">
        <v>92</v>
      </c>
      <c r="H41" s="15" t="s">
        <v>56</v>
      </c>
      <c r="I41" s="13">
        <v>92</v>
      </c>
      <c r="K41" s="63">
        <f t="shared" si="0"/>
        <v>138.27782000000002</v>
      </c>
      <c r="L41" s="47"/>
      <c r="M41" s="47">
        <v>545.41223000000002</v>
      </c>
      <c r="N41" s="47"/>
      <c r="O41" s="47">
        <v>407.13441</v>
      </c>
    </row>
    <row r="42" spans="1:15" x14ac:dyDescent="0.25">
      <c r="A42" s="13">
        <v>262</v>
      </c>
      <c r="B42" s="14" t="s">
        <v>46</v>
      </c>
      <c r="C42" s="13">
        <v>5060</v>
      </c>
      <c r="D42" s="15" t="s">
        <v>47</v>
      </c>
      <c r="E42" s="13">
        <v>4041</v>
      </c>
      <c r="F42" s="15" t="s">
        <v>57</v>
      </c>
      <c r="G42" s="13">
        <v>41</v>
      </c>
      <c r="H42" s="15" t="s">
        <v>57</v>
      </c>
      <c r="I42" s="13">
        <v>41</v>
      </c>
      <c r="K42" s="63">
        <f t="shared" si="0"/>
        <v>-58.01706999999999</v>
      </c>
      <c r="L42" s="47"/>
      <c r="M42" s="47">
        <v>778.64854000000003</v>
      </c>
      <c r="N42" s="47"/>
      <c r="O42" s="47">
        <v>836.66561000000002</v>
      </c>
    </row>
    <row r="43" spans="1:15" x14ac:dyDescent="0.25">
      <c r="A43" s="13">
        <v>262</v>
      </c>
      <c r="B43" s="14" t="s">
        <v>46</v>
      </c>
      <c r="C43" s="13">
        <v>5060</v>
      </c>
      <c r="D43" s="15" t="s">
        <v>47</v>
      </c>
      <c r="E43" s="13">
        <v>4085</v>
      </c>
      <c r="F43" s="15" t="s">
        <v>58</v>
      </c>
      <c r="G43" s="13">
        <v>85</v>
      </c>
      <c r="H43" s="15" t="s">
        <v>58</v>
      </c>
      <c r="I43" s="13">
        <v>85</v>
      </c>
      <c r="K43" s="63">
        <f t="shared" si="0"/>
        <v>51.627209999999877</v>
      </c>
      <c r="L43" s="47"/>
      <c r="M43" s="47">
        <v>2052.1934099999999</v>
      </c>
      <c r="N43" s="47"/>
      <c r="O43" s="47">
        <v>2000.5662</v>
      </c>
    </row>
    <row r="44" spans="1:15" x14ac:dyDescent="0.25">
      <c r="A44" s="13">
        <v>262</v>
      </c>
      <c r="B44" s="14" t="s">
        <v>46</v>
      </c>
      <c r="C44" s="13">
        <v>5060</v>
      </c>
      <c r="D44" s="15" t="s">
        <v>47</v>
      </c>
      <c r="E44" s="13">
        <v>4085</v>
      </c>
      <c r="F44" s="15" t="s">
        <v>58</v>
      </c>
      <c r="G44" s="13">
        <v>86</v>
      </c>
      <c r="H44" s="15" t="s">
        <v>59</v>
      </c>
      <c r="I44" s="13">
        <v>86</v>
      </c>
      <c r="K44" s="63">
        <f t="shared" si="0"/>
        <v>65.517410000000012</v>
      </c>
      <c r="L44" s="47"/>
      <c r="M44" s="47">
        <v>287.06918000000002</v>
      </c>
      <c r="N44" s="47"/>
      <c r="O44" s="47">
        <v>221.55177</v>
      </c>
    </row>
    <row r="45" spans="1:15" x14ac:dyDescent="0.25">
      <c r="A45" s="13">
        <v>262</v>
      </c>
      <c r="B45" s="14" t="s">
        <v>46</v>
      </c>
      <c r="C45" s="13">
        <v>5060</v>
      </c>
      <c r="D45" s="15" t="s">
        <v>47</v>
      </c>
      <c r="E45" s="13">
        <v>4066</v>
      </c>
      <c r="F45" s="15" t="s">
        <v>60</v>
      </c>
      <c r="G45" s="13">
        <v>70</v>
      </c>
      <c r="H45" s="15" t="s">
        <v>61</v>
      </c>
      <c r="I45" s="13">
        <v>70</v>
      </c>
      <c r="K45" s="63">
        <f t="shared" si="0"/>
        <v>-4.679239999999993</v>
      </c>
      <c r="L45" s="47"/>
      <c r="M45" s="47">
        <v>305.25308000000001</v>
      </c>
      <c r="N45" s="47"/>
      <c r="O45" s="47">
        <v>309.93232</v>
      </c>
    </row>
    <row r="46" spans="1:15" x14ac:dyDescent="0.25">
      <c r="A46" s="13">
        <v>262</v>
      </c>
      <c r="B46" s="14" t="s">
        <v>46</v>
      </c>
      <c r="C46" s="13">
        <v>5060</v>
      </c>
      <c r="D46" s="15" t="s">
        <v>47</v>
      </c>
      <c r="E46" s="13">
        <v>4066</v>
      </c>
      <c r="F46" s="15" t="s">
        <v>60</v>
      </c>
      <c r="G46" s="13">
        <v>66</v>
      </c>
      <c r="H46" s="15" t="s">
        <v>60</v>
      </c>
      <c r="I46" s="13">
        <v>66</v>
      </c>
      <c r="K46" s="63">
        <f t="shared" si="0"/>
        <v>72.932079999999985</v>
      </c>
      <c r="L46" s="47"/>
      <c r="M46" s="47">
        <v>484.58472999999998</v>
      </c>
      <c r="N46" s="47"/>
      <c r="O46" s="47">
        <v>411.65264999999999</v>
      </c>
    </row>
    <row r="47" spans="1:15" x14ac:dyDescent="0.25">
      <c r="A47" s="13">
        <v>262</v>
      </c>
      <c r="B47" s="14" t="s">
        <v>46</v>
      </c>
      <c r="C47" s="13">
        <v>5060</v>
      </c>
      <c r="D47" s="15" t="s">
        <v>47</v>
      </c>
      <c r="E47" s="13">
        <v>4066</v>
      </c>
      <c r="F47" s="15" t="s">
        <v>62</v>
      </c>
      <c r="G47" s="13">
        <v>68</v>
      </c>
      <c r="H47" s="15" t="s">
        <v>63</v>
      </c>
      <c r="I47" s="13">
        <v>68</v>
      </c>
      <c r="K47" s="63">
        <f t="shared" si="0"/>
        <v>24.873279999999994</v>
      </c>
      <c r="L47" s="47"/>
      <c r="M47" s="47">
        <v>135.18066999999999</v>
      </c>
      <c r="N47" s="47"/>
      <c r="O47" s="47">
        <v>110.30739</v>
      </c>
    </row>
    <row r="48" spans="1:15" x14ac:dyDescent="0.25">
      <c r="A48" s="13">
        <v>262</v>
      </c>
      <c r="B48" s="14" t="s">
        <v>46</v>
      </c>
      <c r="C48" s="13">
        <v>5060</v>
      </c>
      <c r="D48" s="15" t="s">
        <v>47</v>
      </c>
      <c r="E48" s="13">
        <v>4067</v>
      </c>
      <c r="F48" s="15" t="s">
        <v>64</v>
      </c>
      <c r="G48" s="13">
        <v>67</v>
      </c>
      <c r="H48" s="15" t="s">
        <v>64</v>
      </c>
      <c r="I48" s="13">
        <v>67</v>
      </c>
      <c r="K48" s="63">
        <f t="shared" si="0"/>
        <v>-188.00919999999996</v>
      </c>
      <c r="L48" s="47"/>
      <c r="M48" s="47">
        <v>1271.08269</v>
      </c>
      <c r="N48" s="47"/>
      <c r="O48" s="47">
        <v>1459.0918899999999</v>
      </c>
    </row>
    <row r="49" spans="1:15" x14ac:dyDescent="0.25">
      <c r="A49" s="13">
        <v>262</v>
      </c>
      <c r="B49" s="14" t="s">
        <v>46</v>
      </c>
      <c r="C49" s="13">
        <v>5060</v>
      </c>
      <c r="D49" s="15" t="s">
        <v>47</v>
      </c>
      <c r="E49" s="13">
        <v>4095</v>
      </c>
      <c r="F49" s="15" t="s">
        <v>65</v>
      </c>
      <c r="G49" s="13">
        <v>89</v>
      </c>
      <c r="H49" s="15" t="s">
        <v>66</v>
      </c>
      <c r="I49" s="13">
        <v>89</v>
      </c>
      <c r="K49" s="63">
        <f t="shared" si="0"/>
        <v>14.86318</v>
      </c>
      <c r="L49" s="47"/>
      <c r="M49" s="47">
        <v>148.64322999999999</v>
      </c>
      <c r="N49" s="47"/>
      <c r="O49" s="47">
        <v>133.78004999999999</v>
      </c>
    </row>
    <row r="50" spans="1:15" x14ac:dyDescent="0.25">
      <c r="A50" s="13">
        <v>262</v>
      </c>
      <c r="B50" s="14" t="s">
        <v>46</v>
      </c>
      <c r="C50" s="13">
        <v>5060</v>
      </c>
      <c r="D50" s="15" t="s">
        <v>47</v>
      </c>
      <c r="E50" s="13">
        <v>4095</v>
      </c>
      <c r="F50" s="15" t="s">
        <v>65</v>
      </c>
      <c r="G50" s="13">
        <v>95</v>
      </c>
      <c r="H50" s="15" t="s">
        <v>65</v>
      </c>
      <c r="I50" s="13">
        <v>95</v>
      </c>
      <c r="K50" s="63">
        <f t="shared" si="0"/>
        <v>-296.42692</v>
      </c>
      <c r="L50" s="47"/>
      <c r="M50" s="47">
        <v>708.39187000000004</v>
      </c>
      <c r="N50" s="47"/>
      <c r="O50" s="47">
        <v>1004.81879</v>
      </c>
    </row>
    <row r="51" spans="1:15" x14ac:dyDescent="0.25">
      <c r="A51" s="13">
        <v>262</v>
      </c>
      <c r="B51" s="14" t="s">
        <v>46</v>
      </c>
      <c r="C51" s="13">
        <v>5060</v>
      </c>
      <c r="D51" s="15" t="s">
        <v>47</v>
      </c>
      <c r="E51" s="13">
        <v>4087</v>
      </c>
      <c r="F51" s="15" t="s">
        <v>67</v>
      </c>
      <c r="G51" s="13">
        <v>93</v>
      </c>
      <c r="H51" s="15" t="s">
        <v>68</v>
      </c>
      <c r="I51" s="13">
        <v>93</v>
      </c>
      <c r="K51" s="63">
        <f t="shared" si="0"/>
        <v>263.42538999999999</v>
      </c>
      <c r="L51" s="47"/>
      <c r="M51" s="47">
        <v>427.24743000000001</v>
      </c>
      <c r="N51" s="47"/>
      <c r="O51" s="47">
        <v>163.82203999999999</v>
      </c>
    </row>
    <row r="52" spans="1:15" x14ac:dyDescent="0.25">
      <c r="A52" s="13">
        <v>262</v>
      </c>
      <c r="B52" s="14" t="s">
        <v>46</v>
      </c>
      <c r="C52" s="13">
        <v>5060</v>
      </c>
      <c r="D52" s="15" t="s">
        <v>47</v>
      </c>
      <c r="E52" s="13">
        <v>4087</v>
      </c>
      <c r="F52" s="15" t="s">
        <v>67</v>
      </c>
      <c r="G52" s="13">
        <v>87</v>
      </c>
      <c r="H52" s="15" t="s">
        <v>67</v>
      </c>
      <c r="I52" s="13">
        <v>87</v>
      </c>
      <c r="K52" s="63">
        <f t="shared" si="0"/>
        <v>-995.93407999999999</v>
      </c>
      <c r="L52" s="47"/>
      <c r="M52" s="47">
        <v>2442.5344399999999</v>
      </c>
      <c r="N52" s="47"/>
      <c r="O52" s="47">
        <v>3438.4685199999999</v>
      </c>
    </row>
    <row r="53" spans="1:15" x14ac:dyDescent="0.25">
      <c r="A53" s="13">
        <v>262</v>
      </c>
      <c r="B53" s="14" t="s">
        <v>46</v>
      </c>
      <c r="C53" s="13">
        <v>5060</v>
      </c>
      <c r="D53" s="15" t="s">
        <v>47</v>
      </c>
      <c r="E53" s="13">
        <v>4073</v>
      </c>
      <c r="F53" s="15" t="s">
        <v>69</v>
      </c>
      <c r="G53" s="13">
        <v>73</v>
      </c>
      <c r="H53" s="15" t="s">
        <v>69</v>
      </c>
      <c r="I53" s="13">
        <v>73</v>
      </c>
      <c r="K53" s="63">
        <f t="shared" si="0"/>
        <v>-34.079870000000028</v>
      </c>
      <c r="L53" s="47"/>
      <c r="M53" s="47">
        <v>513.70496000000003</v>
      </c>
      <c r="N53" s="47"/>
      <c r="O53" s="47">
        <v>547.78483000000006</v>
      </c>
    </row>
    <row r="54" spans="1:15" x14ac:dyDescent="0.25">
      <c r="A54" s="13">
        <v>262</v>
      </c>
      <c r="B54" s="14" t="s">
        <v>46</v>
      </c>
      <c r="C54" s="13">
        <v>5060</v>
      </c>
      <c r="D54" s="15" t="s">
        <v>47</v>
      </c>
      <c r="E54" s="13">
        <v>4074</v>
      </c>
      <c r="F54" s="15" t="s">
        <v>70</v>
      </c>
      <c r="G54" s="13">
        <v>74</v>
      </c>
      <c r="H54" s="15" t="s">
        <v>70</v>
      </c>
      <c r="I54" s="13">
        <v>74</v>
      </c>
      <c r="K54" s="63">
        <f t="shared" si="0"/>
        <v>-30.066509999999994</v>
      </c>
      <c r="L54" s="47"/>
      <c r="M54" s="47">
        <v>190.35288</v>
      </c>
      <c r="N54" s="47"/>
      <c r="O54" s="47">
        <v>220.41938999999999</v>
      </c>
    </row>
    <row r="55" spans="1:15" x14ac:dyDescent="0.25">
      <c r="A55" s="13">
        <v>262</v>
      </c>
      <c r="B55" s="14" t="s">
        <v>46</v>
      </c>
      <c r="C55" s="13">
        <v>5060</v>
      </c>
      <c r="D55" s="15" t="s">
        <v>47</v>
      </c>
      <c r="E55" s="13">
        <v>4079</v>
      </c>
      <c r="F55" s="15" t="s">
        <v>71</v>
      </c>
      <c r="G55" s="13">
        <v>79</v>
      </c>
      <c r="H55" s="15" t="s">
        <v>71</v>
      </c>
      <c r="I55" s="13">
        <v>79</v>
      </c>
      <c r="K55" s="63">
        <f t="shared" si="0"/>
        <v>47.113659999999982</v>
      </c>
      <c r="L55" s="47"/>
      <c r="M55" s="47">
        <v>582.91126999999994</v>
      </c>
      <c r="N55" s="47"/>
      <c r="O55" s="47">
        <v>535.79760999999996</v>
      </c>
    </row>
    <row r="56" spans="1:15" x14ac:dyDescent="0.25">
      <c r="A56" s="13">
        <v>262</v>
      </c>
      <c r="B56" s="14" t="s">
        <v>46</v>
      </c>
      <c r="C56" s="13">
        <v>5060</v>
      </c>
      <c r="D56" s="15" t="s">
        <v>47</v>
      </c>
      <c r="E56" s="13">
        <v>4031</v>
      </c>
      <c r="F56" s="15" t="s">
        <v>72</v>
      </c>
      <c r="G56" s="13">
        <v>31</v>
      </c>
      <c r="H56" s="15" t="s">
        <v>72</v>
      </c>
      <c r="I56" s="13">
        <v>31</v>
      </c>
      <c r="K56" s="63">
        <f t="shared" si="0"/>
        <v>0.76117999999996755</v>
      </c>
      <c r="L56" s="47"/>
      <c r="M56" s="47">
        <v>1190.12354</v>
      </c>
      <c r="N56" s="47"/>
      <c r="O56" s="47">
        <v>1189.3623600000001</v>
      </c>
    </row>
    <row r="57" spans="1:15" x14ac:dyDescent="0.25">
      <c r="A57" s="13">
        <v>262</v>
      </c>
      <c r="B57" s="14" t="s">
        <v>46</v>
      </c>
      <c r="C57" s="13">
        <v>5060</v>
      </c>
      <c r="D57" s="15" t="s">
        <v>47</v>
      </c>
      <c r="E57" s="13">
        <v>4071</v>
      </c>
      <c r="F57" s="15" t="s">
        <v>73</v>
      </c>
      <c r="G57" s="13">
        <v>76</v>
      </c>
      <c r="H57" s="15" t="s">
        <v>74</v>
      </c>
      <c r="I57" s="13">
        <v>76</v>
      </c>
      <c r="K57" s="63">
        <f t="shared" si="0"/>
        <v>143.83742000000001</v>
      </c>
      <c r="L57" s="47"/>
      <c r="M57" s="47">
        <v>564.66552999999999</v>
      </c>
      <c r="N57" s="47"/>
      <c r="O57" s="47">
        <v>420.82810999999998</v>
      </c>
    </row>
    <row r="58" spans="1:15" x14ac:dyDescent="0.25">
      <c r="A58" s="13">
        <v>262</v>
      </c>
      <c r="B58" s="14" t="s">
        <v>46</v>
      </c>
      <c r="C58" s="13">
        <v>5060</v>
      </c>
      <c r="D58" s="15" t="s">
        <v>47</v>
      </c>
      <c r="E58" s="13">
        <v>4071</v>
      </c>
      <c r="F58" s="15" t="s">
        <v>73</v>
      </c>
      <c r="G58" s="13">
        <v>78</v>
      </c>
      <c r="H58" s="15" t="s">
        <v>75</v>
      </c>
      <c r="I58" s="13">
        <v>78</v>
      </c>
      <c r="K58" s="63">
        <f t="shared" si="0"/>
        <v>-36.094899999999996</v>
      </c>
      <c r="L58" s="47"/>
      <c r="M58" s="47">
        <v>76.162750000000003</v>
      </c>
      <c r="N58" s="47"/>
      <c r="O58" s="47">
        <v>112.25765</v>
      </c>
    </row>
    <row r="59" spans="1:15" x14ac:dyDescent="0.25">
      <c r="A59" s="13">
        <v>262</v>
      </c>
      <c r="B59" s="14" t="s">
        <v>46</v>
      </c>
      <c r="C59" s="13">
        <v>5060</v>
      </c>
      <c r="D59" s="15" t="s">
        <v>47</v>
      </c>
      <c r="E59" s="13">
        <v>4071</v>
      </c>
      <c r="F59" s="15" t="s">
        <v>73</v>
      </c>
      <c r="G59" s="13">
        <v>77</v>
      </c>
      <c r="H59" s="15" t="s">
        <v>76</v>
      </c>
      <c r="I59" s="13">
        <v>77</v>
      </c>
      <c r="K59" s="63">
        <f t="shared" si="0"/>
        <v>29.01348999999999</v>
      </c>
      <c r="L59" s="47"/>
      <c r="M59" s="47">
        <v>333.44157000000001</v>
      </c>
      <c r="N59" s="47"/>
      <c r="O59" s="47">
        <v>304.42808000000002</v>
      </c>
    </row>
    <row r="60" spans="1:15" x14ac:dyDescent="0.25">
      <c r="A60" s="13">
        <v>262</v>
      </c>
      <c r="B60" s="14" t="s">
        <v>46</v>
      </c>
      <c r="C60" s="13">
        <v>5060</v>
      </c>
      <c r="D60" s="15" t="s">
        <v>47</v>
      </c>
      <c r="E60" s="13">
        <v>4071</v>
      </c>
      <c r="F60" s="15" t="s">
        <v>73</v>
      </c>
      <c r="G60" s="13">
        <v>71</v>
      </c>
      <c r="H60" s="15" t="s">
        <v>73</v>
      </c>
      <c r="I60" s="13">
        <v>71</v>
      </c>
      <c r="K60" s="63">
        <f t="shared" si="0"/>
        <v>239.53953000000001</v>
      </c>
      <c r="L60" s="47"/>
      <c r="M60" s="47">
        <v>1838.1604600000001</v>
      </c>
      <c r="N60" s="47"/>
      <c r="O60" s="47">
        <v>1598.62093</v>
      </c>
    </row>
    <row r="61" spans="1:15" x14ac:dyDescent="0.25">
      <c r="A61" s="13">
        <v>262</v>
      </c>
      <c r="B61" s="14" t="s">
        <v>46</v>
      </c>
      <c r="C61" s="13">
        <v>5060</v>
      </c>
      <c r="D61" s="15" t="s">
        <v>47</v>
      </c>
      <c r="E61" s="13">
        <v>4080</v>
      </c>
      <c r="F61" s="15" t="s">
        <v>77</v>
      </c>
      <c r="G61" s="13">
        <v>80</v>
      </c>
      <c r="H61" s="15" t="s">
        <v>77</v>
      </c>
      <c r="I61" s="13">
        <v>80</v>
      </c>
      <c r="K61" s="63">
        <f t="shared" si="0"/>
        <v>-5.1240400000000363</v>
      </c>
      <c r="L61" s="47"/>
      <c r="M61" s="47">
        <v>681.88163999999995</v>
      </c>
      <c r="N61" s="47"/>
      <c r="O61" s="47">
        <v>687.00567999999998</v>
      </c>
    </row>
    <row r="62" spans="1:15" x14ac:dyDescent="0.25">
      <c r="A62" s="13">
        <v>262</v>
      </c>
      <c r="B62" s="14" t="s">
        <v>46</v>
      </c>
      <c r="C62" s="13">
        <v>5101</v>
      </c>
      <c r="D62" s="15" t="s">
        <v>78</v>
      </c>
      <c r="E62" s="13">
        <v>4113</v>
      </c>
      <c r="F62" s="15" t="s">
        <v>79</v>
      </c>
      <c r="G62" s="13">
        <v>113</v>
      </c>
      <c r="H62" s="15" t="s">
        <v>79</v>
      </c>
      <c r="I62" s="13">
        <v>113</v>
      </c>
      <c r="K62" s="63">
        <f t="shared" si="0"/>
        <v>300.55330000000004</v>
      </c>
      <c r="L62" s="47"/>
      <c r="M62" s="47">
        <v>716.68221000000005</v>
      </c>
      <c r="N62" s="47"/>
      <c r="O62" s="47">
        <v>416.12891000000002</v>
      </c>
    </row>
    <row r="63" spans="1:15" x14ac:dyDescent="0.25">
      <c r="A63" s="13">
        <v>262</v>
      </c>
      <c r="B63" s="14" t="s">
        <v>46</v>
      </c>
      <c r="C63" s="13">
        <v>5101</v>
      </c>
      <c r="D63" s="15" t="s">
        <v>78</v>
      </c>
      <c r="E63" s="13">
        <v>4111</v>
      </c>
      <c r="F63" s="15" t="s">
        <v>80</v>
      </c>
      <c r="G63" s="13">
        <v>111</v>
      </c>
      <c r="H63" s="15" t="s">
        <v>80</v>
      </c>
      <c r="I63" s="13">
        <v>111</v>
      </c>
      <c r="K63" s="63">
        <f t="shared" si="0"/>
        <v>-126.39732000000004</v>
      </c>
      <c r="L63" s="47"/>
      <c r="M63" s="47">
        <v>1071.8207199999999</v>
      </c>
      <c r="N63" s="47"/>
      <c r="O63" s="47">
        <v>1198.21804</v>
      </c>
    </row>
    <row r="64" spans="1:15" x14ac:dyDescent="0.25">
      <c r="A64" s="13">
        <v>262</v>
      </c>
      <c r="B64" s="14" t="s">
        <v>46</v>
      </c>
      <c r="C64" s="13">
        <v>5101</v>
      </c>
      <c r="D64" s="15" t="s">
        <v>78</v>
      </c>
      <c r="E64" s="13">
        <v>4104</v>
      </c>
      <c r="F64" s="15" t="s">
        <v>81</v>
      </c>
      <c r="G64" s="13">
        <v>104</v>
      </c>
      <c r="H64" s="15" t="s">
        <v>81</v>
      </c>
      <c r="I64" s="13">
        <v>104</v>
      </c>
      <c r="K64" s="63">
        <f t="shared" si="0"/>
        <v>-133.66687999999988</v>
      </c>
      <c r="L64" s="47"/>
      <c r="M64" s="47">
        <v>983.15701000000001</v>
      </c>
      <c r="N64" s="47"/>
      <c r="O64" s="47">
        <v>1116.8238899999999</v>
      </c>
    </row>
    <row r="65" spans="1:15" x14ac:dyDescent="0.25">
      <c r="A65" s="13">
        <v>262</v>
      </c>
      <c r="B65" s="14" t="s">
        <v>46</v>
      </c>
      <c r="C65" s="13">
        <v>5101</v>
      </c>
      <c r="D65" s="15" t="s">
        <v>78</v>
      </c>
      <c r="E65" s="13">
        <v>4008</v>
      </c>
      <c r="F65" s="15" t="s">
        <v>82</v>
      </c>
      <c r="G65" s="13">
        <v>8</v>
      </c>
      <c r="H65" s="15" t="s">
        <v>82</v>
      </c>
      <c r="I65" s="13">
        <v>8</v>
      </c>
      <c r="K65" s="63">
        <f t="shared" si="0"/>
        <v>-116.20423000000005</v>
      </c>
      <c r="L65" s="47"/>
      <c r="M65" s="47">
        <v>958.61707000000001</v>
      </c>
      <c r="N65" s="47"/>
      <c r="O65" s="47">
        <v>1074.8213000000001</v>
      </c>
    </row>
    <row r="66" spans="1:15" x14ac:dyDescent="0.25">
      <c r="A66" s="13">
        <v>262</v>
      </c>
      <c r="B66" s="14" t="s">
        <v>46</v>
      </c>
      <c r="C66" s="13">
        <v>5101</v>
      </c>
      <c r="D66" s="15" t="s">
        <v>78</v>
      </c>
      <c r="E66" s="13">
        <v>4007</v>
      </c>
      <c r="F66" s="15" t="s">
        <v>83</v>
      </c>
      <c r="G66" s="13">
        <v>7</v>
      </c>
      <c r="H66" s="15" t="s">
        <v>83</v>
      </c>
      <c r="I66" s="13">
        <v>7</v>
      </c>
      <c r="K66" s="63">
        <f t="shared" si="0"/>
        <v>955.49238000000014</v>
      </c>
      <c r="L66" s="47"/>
      <c r="M66" s="47">
        <v>3527.3822</v>
      </c>
      <c r="N66" s="47"/>
      <c r="O66" s="47">
        <v>2571.8898199999999</v>
      </c>
    </row>
    <row r="67" spans="1:15" x14ac:dyDescent="0.25">
      <c r="A67" s="13">
        <v>262</v>
      </c>
      <c r="B67" s="14" t="s">
        <v>46</v>
      </c>
      <c r="C67" s="13">
        <v>5101</v>
      </c>
      <c r="D67" s="15" t="s">
        <v>78</v>
      </c>
      <c r="E67" s="13">
        <v>4007</v>
      </c>
      <c r="F67" s="15" t="s">
        <v>83</v>
      </c>
      <c r="G67" s="13">
        <v>13</v>
      </c>
      <c r="H67" s="15" t="s">
        <v>84</v>
      </c>
      <c r="I67" s="13">
        <v>13</v>
      </c>
      <c r="K67" s="63">
        <f t="shared" si="0"/>
        <v>50.273400000000038</v>
      </c>
      <c r="L67" s="47"/>
      <c r="M67" s="47">
        <v>314.46735000000001</v>
      </c>
      <c r="N67" s="47"/>
      <c r="O67" s="47">
        <v>264.19394999999997</v>
      </c>
    </row>
    <row r="68" spans="1:15" x14ac:dyDescent="0.25">
      <c r="A68" s="13">
        <v>262</v>
      </c>
      <c r="B68" s="14" t="s">
        <v>46</v>
      </c>
      <c r="C68" s="13">
        <v>5101</v>
      </c>
      <c r="D68" s="15" t="s">
        <v>78</v>
      </c>
      <c r="E68" s="13">
        <v>4015</v>
      </c>
      <c r="F68" s="15" t="s">
        <v>85</v>
      </c>
      <c r="G68" s="13">
        <v>15</v>
      </c>
      <c r="H68" s="15" t="s">
        <v>85</v>
      </c>
      <c r="I68" s="13">
        <v>15</v>
      </c>
      <c r="K68" s="63">
        <f t="shared" si="0"/>
        <v>23.367340000000013</v>
      </c>
      <c r="L68" s="47"/>
      <c r="M68" s="47">
        <v>1207.73469</v>
      </c>
      <c r="N68" s="47"/>
      <c r="O68" s="47">
        <v>1184.36735</v>
      </c>
    </row>
    <row r="69" spans="1:15" x14ac:dyDescent="0.25">
      <c r="A69" s="13">
        <v>262</v>
      </c>
      <c r="B69" s="14" t="s">
        <v>46</v>
      </c>
      <c r="C69" s="13">
        <v>5101</v>
      </c>
      <c r="D69" s="15" t="s">
        <v>78</v>
      </c>
      <c r="E69" s="13">
        <v>4015</v>
      </c>
      <c r="F69" s="15" t="s">
        <v>85</v>
      </c>
      <c r="G69" s="13">
        <v>14</v>
      </c>
      <c r="H69" s="15" t="s">
        <v>86</v>
      </c>
      <c r="I69" s="13">
        <v>14</v>
      </c>
      <c r="K69" s="63">
        <f t="shared" si="0"/>
        <v>-136.82060000000001</v>
      </c>
      <c r="L69" s="47"/>
      <c r="M69" s="47">
        <v>949.64831000000004</v>
      </c>
      <c r="N69" s="47"/>
      <c r="O69" s="47">
        <v>1086.4689100000001</v>
      </c>
    </row>
    <row r="70" spans="1:15" x14ac:dyDescent="0.25">
      <c r="A70" s="13">
        <v>262</v>
      </c>
      <c r="B70" s="14" t="s">
        <v>46</v>
      </c>
      <c r="C70" s="13">
        <v>5101</v>
      </c>
      <c r="D70" s="15" t="s">
        <v>78</v>
      </c>
      <c r="E70" s="13">
        <v>4109</v>
      </c>
      <c r="F70" s="15" t="s">
        <v>87</v>
      </c>
      <c r="G70" s="13">
        <v>109</v>
      </c>
      <c r="H70" s="15" t="s">
        <v>87</v>
      </c>
      <c r="I70" s="13">
        <v>109</v>
      </c>
      <c r="K70" s="63">
        <f t="shared" si="0"/>
        <v>-95.52827000000002</v>
      </c>
      <c r="L70" s="47"/>
      <c r="M70" s="47">
        <v>291.7783</v>
      </c>
      <c r="N70" s="47"/>
      <c r="O70" s="47">
        <v>387.30657000000002</v>
      </c>
    </row>
    <row r="71" spans="1:15" x14ac:dyDescent="0.25">
      <c r="A71" s="13">
        <v>262</v>
      </c>
      <c r="B71" s="14" t="s">
        <v>46</v>
      </c>
      <c r="C71" s="13">
        <v>5101</v>
      </c>
      <c r="D71" s="15" t="s">
        <v>78</v>
      </c>
      <c r="E71" s="13">
        <v>4129</v>
      </c>
      <c r="F71" s="15" t="s">
        <v>88</v>
      </c>
      <c r="G71" s="13">
        <v>129</v>
      </c>
      <c r="H71" s="15" t="s">
        <v>88</v>
      </c>
      <c r="I71" s="13">
        <v>129</v>
      </c>
      <c r="K71" s="63">
        <f t="shared" ref="K71:K134" si="1">+M71-O71</f>
        <v>-88.360590000000002</v>
      </c>
      <c r="L71" s="47"/>
      <c r="M71" s="47">
        <v>867.16079000000002</v>
      </c>
      <c r="N71" s="47"/>
      <c r="O71" s="47">
        <v>955.52138000000002</v>
      </c>
    </row>
    <row r="72" spans="1:15" x14ac:dyDescent="0.25">
      <c r="A72" s="13">
        <v>262</v>
      </c>
      <c r="B72" s="14" t="s">
        <v>46</v>
      </c>
      <c r="C72" s="13">
        <v>5101</v>
      </c>
      <c r="D72" s="15" t="s">
        <v>78</v>
      </c>
      <c r="E72" s="13">
        <v>4116</v>
      </c>
      <c r="F72" s="15" t="s">
        <v>89</v>
      </c>
      <c r="G72" s="13">
        <v>116</v>
      </c>
      <c r="H72" s="15" t="s">
        <v>89</v>
      </c>
      <c r="I72" s="13">
        <v>116</v>
      </c>
      <c r="K72" s="63">
        <f t="shared" si="1"/>
        <v>-385.04235000000017</v>
      </c>
      <c r="L72" s="47"/>
      <c r="M72" s="47">
        <v>3647.0913</v>
      </c>
      <c r="N72" s="47"/>
      <c r="O72" s="47">
        <v>4032.1336500000002</v>
      </c>
    </row>
    <row r="73" spans="1:15" x14ac:dyDescent="0.25">
      <c r="A73" s="13">
        <v>262</v>
      </c>
      <c r="B73" s="14" t="s">
        <v>46</v>
      </c>
      <c r="C73" s="13">
        <v>5101</v>
      </c>
      <c r="D73" s="15" t="s">
        <v>78</v>
      </c>
      <c r="E73" s="13">
        <v>4126</v>
      </c>
      <c r="F73" s="15" t="s">
        <v>90</v>
      </c>
      <c r="G73" s="13">
        <v>126</v>
      </c>
      <c r="H73" s="15" t="s">
        <v>90</v>
      </c>
      <c r="I73" s="13">
        <v>126</v>
      </c>
      <c r="K73" s="63">
        <f t="shared" si="1"/>
        <v>346.26971000000003</v>
      </c>
      <c r="L73" s="47"/>
      <c r="M73" s="47">
        <v>755.70968000000005</v>
      </c>
      <c r="N73" s="47"/>
      <c r="O73" s="47">
        <v>409.43997000000002</v>
      </c>
    </row>
    <row r="74" spans="1:15" x14ac:dyDescent="0.25">
      <c r="A74" s="13">
        <v>262</v>
      </c>
      <c r="B74" s="14" t="s">
        <v>46</v>
      </c>
      <c r="C74" s="13">
        <v>5101</v>
      </c>
      <c r="D74" s="15" t="s">
        <v>78</v>
      </c>
      <c r="E74" s="13">
        <v>4119</v>
      </c>
      <c r="F74" s="15" t="s">
        <v>91</v>
      </c>
      <c r="G74" s="13">
        <v>119</v>
      </c>
      <c r="H74" s="15" t="s">
        <v>91</v>
      </c>
      <c r="I74" s="13">
        <v>119</v>
      </c>
      <c r="K74" s="63">
        <f t="shared" si="1"/>
        <v>104.98871999999983</v>
      </c>
      <c r="L74" s="47"/>
      <c r="M74" s="47">
        <v>1988.4856199999999</v>
      </c>
      <c r="N74" s="47"/>
      <c r="O74" s="47">
        <v>1883.4969000000001</v>
      </c>
    </row>
    <row r="75" spans="1:15" x14ac:dyDescent="0.25">
      <c r="A75" s="13">
        <v>262</v>
      </c>
      <c r="B75" s="14" t="s">
        <v>46</v>
      </c>
      <c r="C75" s="13">
        <v>5101</v>
      </c>
      <c r="D75" s="15" t="s">
        <v>78</v>
      </c>
      <c r="E75" s="13">
        <v>4127</v>
      </c>
      <c r="F75" s="15" t="s">
        <v>92</v>
      </c>
      <c r="G75" s="13">
        <v>127</v>
      </c>
      <c r="H75" s="15" t="s">
        <v>92</v>
      </c>
      <c r="I75" s="13">
        <v>127</v>
      </c>
      <c r="K75" s="63">
        <f t="shared" si="1"/>
        <v>-120.2645500000001</v>
      </c>
      <c r="L75" s="47"/>
      <c r="M75" s="47">
        <v>680.40770999999995</v>
      </c>
      <c r="N75" s="47"/>
      <c r="O75" s="47">
        <v>800.67226000000005</v>
      </c>
    </row>
    <row r="76" spans="1:15" x14ac:dyDescent="0.25">
      <c r="A76" s="13">
        <v>262</v>
      </c>
      <c r="B76" s="14" t="s">
        <v>46</v>
      </c>
      <c r="C76" s="13">
        <v>5101</v>
      </c>
      <c r="D76" s="15" t="s">
        <v>78</v>
      </c>
      <c r="E76" s="13">
        <v>4121</v>
      </c>
      <c r="F76" s="15" t="s">
        <v>93</v>
      </c>
      <c r="G76" s="13">
        <v>121</v>
      </c>
      <c r="H76" s="15" t="s">
        <v>93</v>
      </c>
      <c r="I76" s="13">
        <v>121</v>
      </c>
      <c r="K76" s="63">
        <f t="shared" si="1"/>
        <v>203.00927000000001</v>
      </c>
      <c r="L76" s="47"/>
      <c r="M76" s="47">
        <v>1049.07023</v>
      </c>
      <c r="N76" s="47"/>
      <c r="O76" s="47">
        <v>846.06096000000002</v>
      </c>
    </row>
    <row r="77" spans="1:15" x14ac:dyDescent="0.25">
      <c r="A77" s="13">
        <v>262</v>
      </c>
      <c r="B77" s="14" t="s">
        <v>46</v>
      </c>
      <c r="C77" s="13">
        <v>5101</v>
      </c>
      <c r="D77" s="15" t="s">
        <v>78</v>
      </c>
      <c r="E77" s="13">
        <v>4101</v>
      </c>
      <c r="F77" s="15" t="s">
        <v>94</v>
      </c>
      <c r="G77" s="13">
        <v>108</v>
      </c>
      <c r="H77" s="15" t="s">
        <v>95</v>
      </c>
      <c r="I77" s="13">
        <v>108</v>
      </c>
      <c r="K77" s="63">
        <f t="shared" si="1"/>
        <v>-43.639310000000023</v>
      </c>
      <c r="L77" s="47"/>
      <c r="M77" s="47">
        <v>337.16100999999998</v>
      </c>
      <c r="N77" s="47"/>
      <c r="O77" s="47">
        <v>380.80032</v>
      </c>
    </row>
    <row r="78" spans="1:15" x14ac:dyDescent="0.25">
      <c r="A78" s="13">
        <v>262</v>
      </c>
      <c r="B78" s="14" t="s">
        <v>46</v>
      </c>
      <c r="C78" s="13">
        <v>5101</v>
      </c>
      <c r="D78" s="15" t="s">
        <v>78</v>
      </c>
      <c r="E78" s="13">
        <v>4101</v>
      </c>
      <c r="F78" s="15" t="s">
        <v>94</v>
      </c>
      <c r="G78" s="13">
        <v>101</v>
      </c>
      <c r="H78" s="15" t="s">
        <v>94</v>
      </c>
      <c r="I78" s="13">
        <v>101</v>
      </c>
      <c r="K78" s="63">
        <f t="shared" si="1"/>
        <v>168.07450999999992</v>
      </c>
      <c r="L78" s="47"/>
      <c r="M78" s="47">
        <v>3417.6621399999999</v>
      </c>
      <c r="N78" s="47"/>
      <c r="O78" s="47">
        <v>3249.58763</v>
      </c>
    </row>
    <row r="79" spans="1:15" x14ac:dyDescent="0.25">
      <c r="A79" s="13">
        <v>262</v>
      </c>
      <c r="B79" s="14" t="s">
        <v>46</v>
      </c>
      <c r="C79" s="13">
        <v>5101</v>
      </c>
      <c r="D79" s="15" t="s">
        <v>78</v>
      </c>
      <c r="E79" s="13">
        <v>4110</v>
      </c>
      <c r="F79" s="15" t="s">
        <v>96</v>
      </c>
      <c r="G79" s="13">
        <v>110</v>
      </c>
      <c r="H79" s="15" t="s">
        <v>96</v>
      </c>
      <c r="I79" s="13">
        <v>110</v>
      </c>
      <c r="K79" s="63">
        <f t="shared" si="1"/>
        <v>63.856070000000045</v>
      </c>
      <c r="L79" s="47"/>
      <c r="M79" s="47">
        <v>366.55459000000002</v>
      </c>
      <c r="N79" s="47"/>
      <c r="O79" s="47">
        <v>302.69851999999997</v>
      </c>
    </row>
    <row r="80" spans="1:15" x14ac:dyDescent="0.25">
      <c r="A80" s="13">
        <v>262</v>
      </c>
      <c r="B80" s="14" t="s">
        <v>46</v>
      </c>
      <c r="C80" s="13">
        <v>5101</v>
      </c>
      <c r="D80" s="15" t="s">
        <v>78</v>
      </c>
      <c r="E80" s="13">
        <v>4107</v>
      </c>
      <c r="F80" s="15" t="s">
        <v>97</v>
      </c>
      <c r="G80" s="13">
        <v>107</v>
      </c>
      <c r="H80" s="15" t="s">
        <v>97</v>
      </c>
      <c r="I80" s="13">
        <v>107</v>
      </c>
      <c r="K80" s="63">
        <f t="shared" si="1"/>
        <v>62.862079999999992</v>
      </c>
      <c r="L80" s="47"/>
      <c r="M80" s="47">
        <v>499.81074000000001</v>
      </c>
      <c r="N80" s="47"/>
      <c r="O80" s="47">
        <v>436.94866000000002</v>
      </c>
    </row>
    <row r="81" spans="1:15" x14ac:dyDescent="0.25">
      <c r="A81" s="13">
        <v>262</v>
      </c>
      <c r="B81" s="14" t="s">
        <v>46</v>
      </c>
      <c r="C81" s="13">
        <v>5101</v>
      </c>
      <c r="D81" s="15" t="s">
        <v>78</v>
      </c>
      <c r="E81" s="13">
        <v>4120</v>
      </c>
      <c r="F81" s="15" t="s">
        <v>98</v>
      </c>
      <c r="G81" s="13">
        <v>120</v>
      </c>
      <c r="H81" s="15" t="s">
        <v>98</v>
      </c>
      <c r="I81" s="13">
        <v>120</v>
      </c>
      <c r="K81" s="63">
        <f t="shared" si="1"/>
        <v>59.290399999999977</v>
      </c>
      <c r="L81" s="47"/>
      <c r="M81" s="47">
        <v>626.43187999999998</v>
      </c>
      <c r="N81" s="47"/>
      <c r="O81" s="47">
        <v>567.14148</v>
      </c>
    </row>
    <row r="82" spans="1:15" x14ac:dyDescent="0.25">
      <c r="A82" s="13">
        <v>262</v>
      </c>
      <c r="B82" s="14" t="s">
        <v>46</v>
      </c>
      <c r="C82" s="13">
        <v>5006</v>
      </c>
      <c r="D82" s="15" t="s">
        <v>99</v>
      </c>
      <c r="E82" s="13">
        <v>4028</v>
      </c>
      <c r="F82" s="15" t="s">
        <v>100</v>
      </c>
      <c r="G82" s="13">
        <v>28</v>
      </c>
      <c r="H82" s="15" t="s">
        <v>100</v>
      </c>
      <c r="I82" s="13">
        <v>28</v>
      </c>
      <c r="K82" s="63">
        <f t="shared" si="1"/>
        <v>-33.166500000000042</v>
      </c>
      <c r="L82" s="47"/>
      <c r="M82" s="47">
        <v>905.19170999999994</v>
      </c>
      <c r="N82" s="47"/>
      <c r="O82" s="47">
        <v>938.35820999999999</v>
      </c>
    </row>
    <row r="83" spans="1:15" x14ac:dyDescent="0.25">
      <c r="A83" s="13">
        <v>262</v>
      </c>
      <c r="B83" s="14" t="s">
        <v>46</v>
      </c>
      <c r="C83" s="13">
        <v>5006</v>
      </c>
      <c r="D83" s="15" t="s">
        <v>99</v>
      </c>
      <c r="E83" s="13">
        <v>4033</v>
      </c>
      <c r="F83" s="15" t="s">
        <v>101</v>
      </c>
      <c r="G83" s="13">
        <v>33</v>
      </c>
      <c r="H83" s="15" t="s">
        <v>101</v>
      </c>
      <c r="I83" s="13">
        <v>33</v>
      </c>
      <c r="K83" s="63">
        <f t="shared" si="1"/>
        <v>214.94437999999991</v>
      </c>
      <c r="L83" s="47"/>
      <c r="M83" s="47">
        <v>866.17080999999996</v>
      </c>
      <c r="N83" s="47"/>
      <c r="O83" s="47">
        <v>651.22643000000005</v>
      </c>
    </row>
    <row r="84" spans="1:15" x14ac:dyDescent="0.25">
      <c r="A84" s="13">
        <v>262</v>
      </c>
      <c r="B84" s="14" t="s">
        <v>46</v>
      </c>
      <c r="C84" s="13">
        <v>5006</v>
      </c>
      <c r="D84" s="15" t="s">
        <v>99</v>
      </c>
      <c r="E84" s="13">
        <v>4037</v>
      </c>
      <c r="F84" s="15" t="s">
        <v>102</v>
      </c>
      <c r="G84" s="13">
        <v>37</v>
      </c>
      <c r="H84" s="15" t="s">
        <v>102</v>
      </c>
      <c r="I84" s="13">
        <v>37</v>
      </c>
      <c r="K84" s="63">
        <f t="shared" si="1"/>
        <v>422.76161999999999</v>
      </c>
      <c r="L84" s="47"/>
      <c r="M84" s="47">
        <v>960.12283000000002</v>
      </c>
      <c r="N84" s="47"/>
      <c r="O84" s="47">
        <v>537.36121000000003</v>
      </c>
    </row>
    <row r="85" spans="1:15" x14ac:dyDescent="0.25">
      <c r="A85" s="13">
        <v>262</v>
      </c>
      <c r="B85" s="14" t="s">
        <v>46</v>
      </c>
      <c r="C85" s="13">
        <v>5006</v>
      </c>
      <c r="D85" s="15" t="s">
        <v>99</v>
      </c>
      <c r="E85" s="13">
        <v>4037</v>
      </c>
      <c r="F85" s="15" t="s">
        <v>102</v>
      </c>
      <c r="G85" s="13">
        <v>34</v>
      </c>
      <c r="H85" s="15" t="s">
        <v>103</v>
      </c>
      <c r="I85" s="13">
        <v>34</v>
      </c>
      <c r="K85" s="63">
        <f t="shared" si="1"/>
        <v>308.43471999999997</v>
      </c>
      <c r="L85" s="47"/>
      <c r="M85" s="47">
        <v>915.92975000000001</v>
      </c>
      <c r="N85" s="47"/>
      <c r="O85" s="47">
        <v>607.49503000000004</v>
      </c>
    </row>
    <row r="86" spans="1:15" x14ac:dyDescent="0.25">
      <c r="A86" s="13">
        <v>262</v>
      </c>
      <c r="B86" s="14" t="s">
        <v>46</v>
      </c>
      <c r="C86" s="13">
        <v>5006</v>
      </c>
      <c r="D86" s="15" t="s">
        <v>99</v>
      </c>
      <c r="E86" s="13">
        <v>4038</v>
      </c>
      <c r="F86" s="15" t="s">
        <v>104</v>
      </c>
      <c r="G86" s="13">
        <v>38</v>
      </c>
      <c r="H86" s="15" t="s">
        <v>104</v>
      </c>
      <c r="I86" s="13">
        <v>38</v>
      </c>
      <c r="K86" s="63">
        <f t="shared" si="1"/>
        <v>98.524559999999838</v>
      </c>
      <c r="L86" s="47"/>
      <c r="M86" s="47">
        <v>1630.0010199999999</v>
      </c>
      <c r="N86" s="47"/>
      <c r="O86" s="47">
        <v>1531.4764600000001</v>
      </c>
    </row>
    <row r="87" spans="1:15" x14ac:dyDescent="0.25">
      <c r="A87" s="13">
        <v>262</v>
      </c>
      <c r="B87" s="14" t="s">
        <v>46</v>
      </c>
      <c r="C87" s="13">
        <v>5006</v>
      </c>
      <c r="D87" s="15" t="s">
        <v>99</v>
      </c>
      <c r="E87" s="13">
        <v>4039</v>
      </c>
      <c r="F87" s="15" t="s">
        <v>105</v>
      </c>
      <c r="G87" s="13">
        <v>39</v>
      </c>
      <c r="H87" s="15" t="s">
        <v>105</v>
      </c>
      <c r="I87" s="13">
        <v>39</v>
      </c>
      <c r="K87" s="63">
        <f t="shared" si="1"/>
        <v>-2.4988599999999792</v>
      </c>
      <c r="L87" s="47"/>
      <c r="M87" s="47">
        <v>337.28825000000001</v>
      </c>
      <c r="N87" s="47"/>
      <c r="O87" s="47">
        <v>339.78710999999998</v>
      </c>
    </row>
    <row r="88" spans="1:15" x14ac:dyDescent="0.25">
      <c r="A88" s="13">
        <v>262</v>
      </c>
      <c r="B88" s="14" t="s">
        <v>46</v>
      </c>
      <c r="C88" s="13">
        <v>5006</v>
      </c>
      <c r="D88" s="15" t="s">
        <v>99</v>
      </c>
      <c r="E88" s="13">
        <v>4027</v>
      </c>
      <c r="F88" s="15" t="s">
        <v>106</v>
      </c>
      <c r="G88" s="13">
        <v>27</v>
      </c>
      <c r="H88" s="15" t="s">
        <v>106</v>
      </c>
      <c r="I88" s="13">
        <v>27</v>
      </c>
      <c r="K88" s="63">
        <f t="shared" si="1"/>
        <v>539.56763000000001</v>
      </c>
      <c r="L88" s="47"/>
      <c r="M88" s="47">
        <v>2842.4897000000001</v>
      </c>
      <c r="N88" s="47"/>
      <c r="O88" s="47">
        <v>2302.9220700000001</v>
      </c>
    </row>
    <row r="89" spans="1:15" x14ac:dyDescent="0.25">
      <c r="A89" s="13">
        <v>262</v>
      </c>
      <c r="B89" s="14" t="s">
        <v>46</v>
      </c>
      <c r="C89" s="13">
        <v>5006</v>
      </c>
      <c r="D89" s="15" t="s">
        <v>99</v>
      </c>
      <c r="E89" s="13">
        <v>4029</v>
      </c>
      <c r="F89" s="15" t="s">
        <v>107</v>
      </c>
      <c r="G89" s="13">
        <v>29</v>
      </c>
      <c r="H89" s="15" t="s">
        <v>107</v>
      </c>
      <c r="I89" s="13">
        <v>29</v>
      </c>
      <c r="K89" s="63">
        <f t="shared" si="1"/>
        <v>214.15341999999998</v>
      </c>
      <c r="L89" s="47"/>
      <c r="M89" s="47">
        <v>807.80561999999998</v>
      </c>
      <c r="N89" s="47"/>
      <c r="O89" s="47">
        <v>593.65219999999999</v>
      </c>
    </row>
    <row r="90" spans="1:15" x14ac:dyDescent="0.25">
      <c r="A90" s="13">
        <v>262</v>
      </c>
      <c r="B90" s="14" t="s">
        <v>46</v>
      </c>
      <c r="C90" s="13">
        <v>5006</v>
      </c>
      <c r="D90" s="15" t="s">
        <v>99</v>
      </c>
      <c r="E90" s="13">
        <v>4019</v>
      </c>
      <c r="F90" s="15" t="s">
        <v>108</v>
      </c>
      <c r="G90" s="13">
        <v>19</v>
      </c>
      <c r="H90" s="15" t="s">
        <v>108</v>
      </c>
      <c r="I90" s="13">
        <v>19</v>
      </c>
      <c r="K90" s="63">
        <f t="shared" si="1"/>
        <v>-698.91206999999986</v>
      </c>
      <c r="L90" s="47"/>
      <c r="M90" s="47">
        <v>3281.3361</v>
      </c>
      <c r="N90" s="47"/>
      <c r="O90" s="47">
        <v>3980.2481699999998</v>
      </c>
    </row>
    <row r="91" spans="1:15" x14ac:dyDescent="0.25">
      <c r="A91" s="13">
        <v>262</v>
      </c>
      <c r="B91" s="14" t="s">
        <v>46</v>
      </c>
      <c r="C91" s="13">
        <v>5006</v>
      </c>
      <c r="D91" s="15" t="s">
        <v>99</v>
      </c>
      <c r="E91" s="13">
        <v>4024</v>
      </c>
      <c r="F91" s="15" t="s">
        <v>109</v>
      </c>
      <c r="G91" s="13">
        <v>24</v>
      </c>
      <c r="H91" s="15" t="s">
        <v>109</v>
      </c>
      <c r="I91" s="13">
        <v>24</v>
      </c>
      <c r="K91" s="63">
        <f t="shared" si="1"/>
        <v>0.99506000000008044</v>
      </c>
      <c r="L91" s="47"/>
      <c r="M91" s="47">
        <v>937.01187000000004</v>
      </c>
      <c r="N91" s="47"/>
      <c r="O91" s="47">
        <v>936.01680999999996</v>
      </c>
    </row>
    <row r="92" spans="1:15" x14ac:dyDescent="0.25">
      <c r="A92" s="13">
        <v>262</v>
      </c>
      <c r="B92" s="14" t="s">
        <v>46</v>
      </c>
      <c r="C92" s="13">
        <v>5006</v>
      </c>
      <c r="D92" s="15" t="s">
        <v>99</v>
      </c>
      <c r="E92" s="13">
        <v>4047</v>
      </c>
      <c r="F92" s="15" t="s">
        <v>110</v>
      </c>
      <c r="G92" s="13">
        <v>47</v>
      </c>
      <c r="H92" s="15" t="s">
        <v>110</v>
      </c>
      <c r="I92" s="13">
        <v>47</v>
      </c>
      <c r="K92" s="63">
        <f t="shared" si="1"/>
        <v>93.051530000000184</v>
      </c>
      <c r="L92" s="47"/>
      <c r="M92" s="47">
        <v>2268.02855</v>
      </c>
      <c r="N92" s="47"/>
      <c r="O92" s="47">
        <v>2174.9770199999998</v>
      </c>
    </row>
    <row r="93" spans="1:15" x14ac:dyDescent="0.25">
      <c r="A93" s="13">
        <v>262</v>
      </c>
      <c r="B93" s="14" t="s">
        <v>46</v>
      </c>
      <c r="C93" s="13">
        <v>5006</v>
      </c>
      <c r="D93" s="15" t="s">
        <v>99</v>
      </c>
      <c r="E93" s="13">
        <v>4026</v>
      </c>
      <c r="F93" s="15" t="s">
        <v>111</v>
      </c>
      <c r="G93" s="13">
        <v>26</v>
      </c>
      <c r="H93" s="15" t="s">
        <v>111</v>
      </c>
      <c r="I93" s="13">
        <v>26</v>
      </c>
      <c r="K93" s="63">
        <f t="shared" si="1"/>
        <v>-40.321240000000003</v>
      </c>
      <c r="L93" s="47"/>
      <c r="M93" s="47">
        <v>83.636380000000003</v>
      </c>
      <c r="N93" s="47"/>
      <c r="O93" s="47">
        <v>123.95762000000001</v>
      </c>
    </row>
    <row r="94" spans="1:15" x14ac:dyDescent="0.25">
      <c r="A94" s="13">
        <v>262</v>
      </c>
      <c r="B94" s="14" t="s">
        <v>46</v>
      </c>
      <c r="C94" s="13">
        <v>5006</v>
      </c>
      <c r="D94" s="15" t="s">
        <v>99</v>
      </c>
      <c r="E94" s="13">
        <v>4025</v>
      </c>
      <c r="F94" s="15" t="s">
        <v>112</v>
      </c>
      <c r="G94" s="13">
        <v>25</v>
      </c>
      <c r="H94" s="15" t="s">
        <v>112</v>
      </c>
      <c r="I94" s="13">
        <v>25</v>
      </c>
      <c r="K94" s="63">
        <f t="shared" si="1"/>
        <v>-41.348160000000007</v>
      </c>
      <c r="L94" s="47"/>
      <c r="M94" s="47">
        <v>942.77485999999999</v>
      </c>
      <c r="N94" s="47"/>
      <c r="O94" s="47">
        <v>984.12302</v>
      </c>
    </row>
    <row r="95" spans="1:15" x14ac:dyDescent="0.25">
      <c r="A95" s="13">
        <v>262</v>
      </c>
      <c r="B95" s="14" t="s">
        <v>46</v>
      </c>
      <c r="C95" s="13">
        <v>5006</v>
      </c>
      <c r="D95" s="15" t="s">
        <v>99</v>
      </c>
      <c r="E95" s="13">
        <v>4045</v>
      </c>
      <c r="F95" s="15" t="s">
        <v>113</v>
      </c>
      <c r="G95" s="13">
        <v>45</v>
      </c>
      <c r="H95" s="15" t="s">
        <v>113</v>
      </c>
      <c r="I95" s="13">
        <v>45</v>
      </c>
      <c r="K95" s="63">
        <f t="shared" si="1"/>
        <v>-916.89583999999968</v>
      </c>
      <c r="L95" s="47"/>
      <c r="M95" s="47">
        <v>3443.6749100000002</v>
      </c>
      <c r="N95" s="47"/>
      <c r="O95" s="47">
        <v>4360.5707499999999</v>
      </c>
    </row>
    <row r="96" spans="1:15" x14ac:dyDescent="0.25">
      <c r="A96" s="13">
        <v>262</v>
      </c>
      <c r="B96" s="14" t="s">
        <v>46</v>
      </c>
      <c r="C96" s="13">
        <v>5006</v>
      </c>
      <c r="D96" s="15" t="s">
        <v>99</v>
      </c>
      <c r="E96" s="13">
        <v>4043</v>
      </c>
      <c r="F96" s="15" t="s">
        <v>114</v>
      </c>
      <c r="G96" s="13">
        <v>18</v>
      </c>
      <c r="H96" s="15" t="s">
        <v>115</v>
      </c>
      <c r="I96" s="13">
        <v>18</v>
      </c>
      <c r="K96" s="63">
        <f t="shared" si="1"/>
        <v>2693.4236899999996</v>
      </c>
      <c r="L96" s="47"/>
      <c r="M96" s="47">
        <v>7080.1734399999996</v>
      </c>
      <c r="N96" s="47"/>
      <c r="O96" s="47">
        <v>4386.7497499999999</v>
      </c>
    </row>
    <row r="97" spans="1:15" x14ac:dyDescent="0.25">
      <c r="A97" s="13">
        <v>262</v>
      </c>
      <c r="B97" s="14" t="s">
        <v>46</v>
      </c>
      <c r="C97" s="13">
        <v>5006</v>
      </c>
      <c r="D97" s="15" t="s">
        <v>99</v>
      </c>
      <c r="E97" s="13">
        <v>4043</v>
      </c>
      <c r="F97" s="15" t="s">
        <v>114</v>
      </c>
      <c r="G97" s="13">
        <v>50</v>
      </c>
      <c r="H97" s="15" t="s">
        <v>116</v>
      </c>
      <c r="I97" s="13">
        <v>50</v>
      </c>
      <c r="K97" s="63">
        <f t="shared" si="1"/>
        <v>-115.22233999999997</v>
      </c>
      <c r="L97" s="47"/>
      <c r="M97" s="47">
        <v>343.29363000000001</v>
      </c>
      <c r="N97" s="47"/>
      <c r="O97" s="47">
        <v>458.51596999999998</v>
      </c>
    </row>
    <row r="98" spans="1:15" x14ac:dyDescent="0.25">
      <c r="A98" s="13">
        <v>262</v>
      </c>
      <c r="B98" s="14" t="s">
        <v>46</v>
      </c>
      <c r="C98" s="13">
        <v>5006</v>
      </c>
      <c r="D98" s="15" t="s">
        <v>99</v>
      </c>
      <c r="E98" s="13">
        <v>4043</v>
      </c>
      <c r="F98" s="15" t="s">
        <v>114</v>
      </c>
      <c r="G98" s="13">
        <v>43</v>
      </c>
      <c r="H98" s="15" t="s">
        <v>114</v>
      </c>
      <c r="I98" s="13">
        <v>43</v>
      </c>
      <c r="K98" s="63">
        <f t="shared" si="1"/>
        <v>571.61528999999973</v>
      </c>
      <c r="L98" s="47"/>
      <c r="M98" s="47">
        <v>5164.8856599999999</v>
      </c>
      <c r="N98" s="47"/>
      <c r="O98" s="47">
        <v>4593.2703700000002</v>
      </c>
    </row>
    <row r="99" spans="1:15" x14ac:dyDescent="0.25">
      <c r="A99" s="13">
        <v>262</v>
      </c>
      <c r="B99" s="14" t="s">
        <v>46</v>
      </c>
      <c r="C99" s="13">
        <v>5006</v>
      </c>
      <c r="D99" s="15" t="s">
        <v>99</v>
      </c>
      <c r="E99" s="13">
        <v>4048</v>
      </c>
      <c r="F99" s="15" t="s">
        <v>117</v>
      </c>
      <c r="G99" s="13">
        <v>40</v>
      </c>
      <c r="H99" s="15" t="s">
        <v>118</v>
      </c>
      <c r="I99" s="13">
        <v>40</v>
      </c>
      <c r="K99" s="63">
        <f t="shared" si="1"/>
        <v>26.167380000000037</v>
      </c>
      <c r="L99" s="47"/>
      <c r="M99" s="47">
        <v>350.86358000000001</v>
      </c>
      <c r="N99" s="47"/>
      <c r="O99" s="47">
        <v>324.69619999999998</v>
      </c>
    </row>
    <row r="100" spans="1:15" x14ac:dyDescent="0.25">
      <c r="A100" s="13">
        <v>262</v>
      </c>
      <c r="B100" s="14" t="s">
        <v>46</v>
      </c>
      <c r="C100" s="13">
        <v>5006</v>
      </c>
      <c r="D100" s="15" t="s">
        <v>99</v>
      </c>
      <c r="E100" s="13">
        <v>4048</v>
      </c>
      <c r="F100" s="15" t="s">
        <v>117</v>
      </c>
      <c r="G100" s="13">
        <v>48</v>
      </c>
      <c r="H100" s="15" t="s">
        <v>117</v>
      </c>
      <c r="I100" s="13">
        <v>48</v>
      </c>
      <c r="K100" s="63">
        <f t="shared" si="1"/>
        <v>-289.47501999999997</v>
      </c>
      <c r="L100" s="47"/>
      <c r="M100" s="47">
        <v>666.96969000000001</v>
      </c>
      <c r="N100" s="47"/>
      <c r="O100" s="47">
        <v>956.44470999999999</v>
      </c>
    </row>
    <row r="101" spans="1:15" x14ac:dyDescent="0.25">
      <c r="A101" s="13">
        <v>262</v>
      </c>
      <c r="B101" s="14" t="s">
        <v>46</v>
      </c>
      <c r="C101" s="13">
        <v>5006</v>
      </c>
      <c r="D101" s="15" t="s">
        <v>99</v>
      </c>
      <c r="E101" s="13">
        <v>4010</v>
      </c>
      <c r="F101" s="15" t="s">
        <v>119</v>
      </c>
      <c r="G101" s="13">
        <v>10</v>
      </c>
      <c r="H101" s="15" t="s">
        <v>119</v>
      </c>
      <c r="I101" s="13">
        <v>10</v>
      </c>
      <c r="K101" s="63">
        <f t="shared" si="1"/>
        <v>122.84812000000011</v>
      </c>
      <c r="L101" s="47"/>
      <c r="M101" s="47">
        <v>952.72017000000005</v>
      </c>
      <c r="N101" s="47"/>
      <c r="O101" s="47">
        <v>829.87204999999994</v>
      </c>
    </row>
    <row r="102" spans="1:15" x14ac:dyDescent="0.25">
      <c r="A102" s="13">
        <v>262</v>
      </c>
      <c r="B102" s="14" t="s">
        <v>46</v>
      </c>
      <c r="C102" s="13">
        <v>5006</v>
      </c>
      <c r="D102" s="15" t="s">
        <v>99</v>
      </c>
      <c r="E102" s="13">
        <v>4054</v>
      </c>
      <c r="F102" s="15" t="s">
        <v>120</v>
      </c>
      <c r="G102" s="13">
        <v>54</v>
      </c>
      <c r="H102" s="15" t="s">
        <v>120</v>
      </c>
      <c r="I102" s="13">
        <v>54</v>
      </c>
      <c r="K102" s="63">
        <f t="shared" si="1"/>
        <v>-92.667599999999993</v>
      </c>
      <c r="L102" s="47"/>
      <c r="M102" s="47">
        <v>654.32992999999999</v>
      </c>
      <c r="N102" s="47"/>
      <c r="O102" s="47">
        <v>746.99752999999998</v>
      </c>
    </row>
    <row r="103" spans="1:15" x14ac:dyDescent="0.25">
      <c r="A103" s="13">
        <v>262</v>
      </c>
      <c r="B103" s="14" t="s">
        <v>46</v>
      </c>
      <c r="C103" s="13">
        <v>5006</v>
      </c>
      <c r="D103" s="15" t="s">
        <v>99</v>
      </c>
      <c r="E103" s="13">
        <v>4006</v>
      </c>
      <c r="F103" s="15" t="s">
        <v>121</v>
      </c>
      <c r="G103" s="13">
        <v>6</v>
      </c>
      <c r="H103" s="15" t="s">
        <v>121</v>
      </c>
      <c r="I103" s="13">
        <v>6</v>
      </c>
      <c r="K103" s="63">
        <f t="shared" si="1"/>
        <v>688.79697999999962</v>
      </c>
      <c r="L103" s="47"/>
      <c r="M103" s="47">
        <v>3311.4456799999998</v>
      </c>
      <c r="N103" s="47"/>
      <c r="O103" s="47">
        <v>2622.6487000000002</v>
      </c>
    </row>
    <row r="104" spans="1:15" x14ac:dyDescent="0.25">
      <c r="A104" s="13">
        <v>262</v>
      </c>
      <c r="B104" s="14" t="s">
        <v>46</v>
      </c>
      <c r="C104" s="13">
        <v>5006</v>
      </c>
      <c r="D104" s="15" t="s">
        <v>99</v>
      </c>
      <c r="E104" s="13">
        <v>4020</v>
      </c>
      <c r="F104" s="15" t="s">
        <v>122</v>
      </c>
      <c r="G104" s="13">
        <v>20</v>
      </c>
      <c r="H104" s="15" t="s">
        <v>122</v>
      </c>
      <c r="I104" s="13">
        <v>20</v>
      </c>
      <c r="K104" s="63">
        <f t="shared" si="1"/>
        <v>226.67434000000003</v>
      </c>
      <c r="L104" s="47"/>
      <c r="M104" s="47">
        <v>2950.2654299999999</v>
      </c>
      <c r="N104" s="47"/>
      <c r="O104" s="47">
        <v>2723.5910899999999</v>
      </c>
    </row>
    <row r="105" spans="1:15" x14ac:dyDescent="0.25">
      <c r="A105" s="13">
        <v>262</v>
      </c>
      <c r="B105" s="14" t="s">
        <v>46</v>
      </c>
      <c r="C105" s="13">
        <v>5006</v>
      </c>
      <c r="D105" s="15" t="s">
        <v>99</v>
      </c>
      <c r="E105" s="13">
        <v>4012</v>
      </c>
      <c r="F105" s="15" t="s">
        <v>123</v>
      </c>
      <c r="G105" s="13">
        <v>12</v>
      </c>
      <c r="H105" s="15" t="s">
        <v>124</v>
      </c>
      <c r="I105" s="13">
        <v>12</v>
      </c>
      <c r="K105" s="63">
        <f t="shared" si="1"/>
        <v>37.441190000000006</v>
      </c>
      <c r="L105" s="47"/>
      <c r="M105" s="47">
        <v>413.15769</v>
      </c>
      <c r="N105" s="47"/>
      <c r="O105" s="47">
        <v>375.7165</v>
      </c>
    </row>
    <row r="106" spans="1:15" x14ac:dyDescent="0.25">
      <c r="A106" s="13">
        <v>262</v>
      </c>
      <c r="B106" s="14" t="s">
        <v>46</v>
      </c>
      <c r="C106" s="13">
        <v>5006</v>
      </c>
      <c r="D106" s="15" t="s">
        <v>99</v>
      </c>
      <c r="E106" s="13">
        <v>4023</v>
      </c>
      <c r="F106" s="15" t="s">
        <v>125</v>
      </c>
      <c r="G106" s="13">
        <v>23</v>
      </c>
      <c r="H106" s="15" t="s">
        <v>125</v>
      </c>
      <c r="I106" s="13">
        <v>23</v>
      </c>
      <c r="K106" s="63">
        <f t="shared" si="1"/>
        <v>575.10246999999981</v>
      </c>
      <c r="L106" s="47"/>
      <c r="M106" s="47">
        <v>1668.4910299999999</v>
      </c>
      <c r="N106" s="47"/>
      <c r="O106" s="47">
        <v>1093.3885600000001</v>
      </c>
    </row>
    <row r="107" spans="1:15" x14ac:dyDescent="0.25">
      <c r="A107" s="13">
        <v>264</v>
      </c>
      <c r="B107" s="14" t="s">
        <v>126</v>
      </c>
      <c r="C107" s="13">
        <v>5130</v>
      </c>
      <c r="D107" s="15" t="s">
        <v>127</v>
      </c>
      <c r="E107" s="13">
        <v>4132</v>
      </c>
      <c r="F107" s="15" t="s">
        <v>128</v>
      </c>
      <c r="G107" s="13">
        <v>132</v>
      </c>
      <c r="H107" s="15" t="s">
        <v>128</v>
      </c>
      <c r="I107" s="13">
        <v>132</v>
      </c>
      <c r="K107" s="63">
        <f t="shared" si="1"/>
        <v>-59.626919999999927</v>
      </c>
      <c r="L107" s="47"/>
      <c r="M107" s="47">
        <v>1105.31169</v>
      </c>
      <c r="N107" s="47"/>
      <c r="O107" s="47">
        <v>1164.9386099999999</v>
      </c>
    </row>
    <row r="108" spans="1:15" x14ac:dyDescent="0.25">
      <c r="A108" s="13">
        <v>264</v>
      </c>
      <c r="B108" s="14" t="s">
        <v>126</v>
      </c>
      <c r="C108" s="13">
        <v>5130</v>
      </c>
      <c r="D108" s="15" t="s">
        <v>127</v>
      </c>
      <c r="E108" s="13">
        <v>4130</v>
      </c>
      <c r="F108" s="15" t="s">
        <v>129</v>
      </c>
      <c r="G108" s="13">
        <v>130</v>
      </c>
      <c r="H108" s="15" t="s">
        <v>129</v>
      </c>
      <c r="I108" s="13">
        <v>130</v>
      </c>
      <c r="K108" s="63">
        <f t="shared" si="1"/>
        <v>1038.4949299999998</v>
      </c>
      <c r="L108" s="47"/>
      <c r="M108" s="47">
        <v>4958.92706</v>
      </c>
      <c r="N108" s="47"/>
      <c r="O108" s="47">
        <v>3920.4321300000001</v>
      </c>
    </row>
    <row r="109" spans="1:15" x14ac:dyDescent="0.25">
      <c r="A109" s="13">
        <v>264</v>
      </c>
      <c r="B109" s="14" t="s">
        <v>126</v>
      </c>
      <c r="C109" s="13">
        <v>5130</v>
      </c>
      <c r="D109" s="15" t="s">
        <v>127</v>
      </c>
      <c r="E109" s="13">
        <v>4134</v>
      </c>
      <c r="F109" s="15" t="s">
        <v>130</v>
      </c>
      <c r="G109" s="13">
        <v>134</v>
      </c>
      <c r="H109" s="15" t="s">
        <v>130</v>
      </c>
      <c r="I109" s="13">
        <v>134</v>
      </c>
      <c r="K109" s="63">
        <f t="shared" si="1"/>
        <v>194.75295</v>
      </c>
      <c r="L109" s="47"/>
      <c r="M109" s="47">
        <v>668.08353</v>
      </c>
      <c r="N109" s="47"/>
      <c r="O109" s="47">
        <v>473.33058</v>
      </c>
    </row>
    <row r="110" spans="1:15" x14ac:dyDescent="0.25">
      <c r="A110" s="13">
        <v>264</v>
      </c>
      <c r="B110" s="14" t="s">
        <v>126</v>
      </c>
      <c r="C110" s="13">
        <v>5130</v>
      </c>
      <c r="D110" s="15" t="s">
        <v>127</v>
      </c>
      <c r="E110" s="13">
        <v>4135</v>
      </c>
      <c r="F110" s="15" t="s">
        <v>131</v>
      </c>
      <c r="G110" s="13">
        <v>135</v>
      </c>
      <c r="H110" s="15" t="s">
        <v>131</v>
      </c>
      <c r="I110" s="13">
        <v>135</v>
      </c>
      <c r="K110" s="63">
        <f t="shared" si="1"/>
        <v>-156.43800999999985</v>
      </c>
      <c r="L110" s="47"/>
      <c r="M110" s="47">
        <v>1485.9537600000001</v>
      </c>
      <c r="N110" s="47"/>
      <c r="O110" s="47">
        <v>1642.39177</v>
      </c>
    </row>
    <row r="111" spans="1:15" x14ac:dyDescent="0.25">
      <c r="A111" s="13">
        <v>264</v>
      </c>
      <c r="B111" s="14" t="s">
        <v>126</v>
      </c>
      <c r="C111" s="13">
        <v>5130</v>
      </c>
      <c r="D111" s="15" t="s">
        <v>127</v>
      </c>
      <c r="E111" s="13">
        <v>4133</v>
      </c>
      <c r="F111" s="15" t="s">
        <v>132</v>
      </c>
      <c r="G111" s="13">
        <v>133</v>
      </c>
      <c r="H111" s="15" t="s">
        <v>132</v>
      </c>
      <c r="I111" s="13">
        <v>133</v>
      </c>
      <c r="K111" s="63">
        <f t="shared" si="1"/>
        <v>-165.13525000000004</v>
      </c>
      <c r="L111" s="47"/>
      <c r="M111" s="47">
        <v>306.00959999999998</v>
      </c>
      <c r="N111" s="47"/>
      <c r="O111" s="47">
        <v>471.14485000000002</v>
      </c>
    </row>
    <row r="112" spans="1:15" x14ac:dyDescent="0.25">
      <c r="A112" s="13">
        <v>264</v>
      </c>
      <c r="B112" s="14" t="s">
        <v>126</v>
      </c>
      <c r="C112" s="13">
        <v>5130</v>
      </c>
      <c r="D112" s="15" t="s">
        <v>127</v>
      </c>
      <c r="E112" s="13">
        <v>4162</v>
      </c>
      <c r="F112" s="15" t="s">
        <v>133</v>
      </c>
      <c r="G112" s="13">
        <v>162</v>
      </c>
      <c r="H112" s="15" t="s">
        <v>133</v>
      </c>
      <c r="I112" s="13">
        <v>162</v>
      </c>
      <c r="K112" s="63">
        <f t="shared" si="1"/>
        <v>-122.15715999999998</v>
      </c>
      <c r="L112" s="47"/>
      <c r="M112" s="47">
        <v>1161.55764</v>
      </c>
      <c r="N112" s="47"/>
      <c r="O112" s="47">
        <v>1283.7148</v>
      </c>
    </row>
    <row r="113" spans="1:15" x14ac:dyDescent="0.25">
      <c r="A113" s="13">
        <v>264</v>
      </c>
      <c r="B113" s="14" t="s">
        <v>126</v>
      </c>
      <c r="C113" s="13">
        <v>5130</v>
      </c>
      <c r="D113" s="15" t="s">
        <v>127</v>
      </c>
      <c r="E113" s="13">
        <v>4162</v>
      </c>
      <c r="F113" s="15" t="s">
        <v>133</v>
      </c>
      <c r="G113" s="13">
        <v>163</v>
      </c>
      <c r="H113" s="15" t="s">
        <v>134</v>
      </c>
      <c r="I113" s="13">
        <v>163</v>
      </c>
      <c r="K113" s="63">
        <f t="shared" si="1"/>
        <v>11.456569999999942</v>
      </c>
      <c r="L113" s="47"/>
      <c r="M113" s="47">
        <v>700.01104999999995</v>
      </c>
      <c r="N113" s="47"/>
      <c r="O113" s="47">
        <v>688.55448000000001</v>
      </c>
    </row>
    <row r="114" spans="1:15" x14ac:dyDescent="0.25">
      <c r="A114" s="13">
        <v>264</v>
      </c>
      <c r="B114" s="14" t="s">
        <v>126</v>
      </c>
      <c r="C114" s="13">
        <v>5130</v>
      </c>
      <c r="D114" s="15" t="s">
        <v>127</v>
      </c>
      <c r="E114" s="13">
        <v>4147</v>
      </c>
      <c r="F114" s="15" t="s">
        <v>135</v>
      </c>
      <c r="G114" s="13">
        <v>147</v>
      </c>
      <c r="H114" s="15" t="s">
        <v>135</v>
      </c>
      <c r="I114" s="13">
        <v>147</v>
      </c>
      <c r="K114" s="63">
        <f t="shared" si="1"/>
        <v>48.789009999999962</v>
      </c>
      <c r="L114" s="47"/>
      <c r="M114" s="47">
        <v>1203.26802</v>
      </c>
      <c r="N114" s="47"/>
      <c r="O114" s="47">
        <v>1154.47901</v>
      </c>
    </row>
    <row r="115" spans="1:15" x14ac:dyDescent="0.25">
      <c r="A115" s="13">
        <v>264</v>
      </c>
      <c r="B115" s="14" t="s">
        <v>126</v>
      </c>
      <c r="C115" s="13">
        <v>5130</v>
      </c>
      <c r="D115" s="15" t="s">
        <v>127</v>
      </c>
      <c r="E115" s="13">
        <v>4141</v>
      </c>
      <c r="F115" s="15" t="s">
        <v>136</v>
      </c>
      <c r="G115" s="13">
        <v>141</v>
      </c>
      <c r="H115" s="15" t="s">
        <v>136</v>
      </c>
      <c r="I115" s="13">
        <v>141</v>
      </c>
      <c r="K115" s="63">
        <f t="shared" si="1"/>
        <v>-218.03860999999995</v>
      </c>
      <c r="L115" s="47"/>
      <c r="M115" s="47">
        <v>771.17542000000003</v>
      </c>
      <c r="N115" s="47"/>
      <c r="O115" s="47">
        <v>989.21402999999998</v>
      </c>
    </row>
    <row r="116" spans="1:15" x14ac:dyDescent="0.25">
      <c r="A116" s="13">
        <v>264</v>
      </c>
      <c r="B116" s="14" t="s">
        <v>126</v>
      </c>
      <c r="C116" s="13">
        <v>5130</v>
      </c>
      <c r="D116" s="15" t="s">
        <v>127</v>
      </c>
      <c r="E116" s="13">
        <v>4139</v>
      </c>
      <c r="F116" s="15" t="s">
        <v>137</v>
      </c>
      <c r="G116" s="13">
        <v>139</v>
      </c>
      <c r="H116" s="15" t="s">
        <v>137</v>
      </c>
      <c r="I116" s="13">
        <v>139</v>
      </c>
      <c r="K116" s="63">
        <f t="shared" si="1"/>
        <v>-106.06495999999993</v>
      </c>
      <c r="L116" s="47"/>
      <c r="M116" s="47">
        <v>1062.25839</v>
      </c>
      <c r="N116" s="47"/>
      <c r="O116" s="47">
        <v>1168.3233499999999</v>
      </c>
    </row>
    <row r="117" spans="1:15" x14ac:dyDescent="0.25">
      <c r="A117" s="13">
        <v>264</v>
      </c>
      <c r="B117" s="14" t="s">
        <v>126</v>
      </c>
      <c r="C117" s="13">
        <v>5130</v>
      </c>
      <c r="D117" s="15" t="s">
        <v>127</v>
      </c>
      <c r="E117" s="13">
        <v>4139</v>
      </c>
      <c r="F117" s="15" t="s">
        <v>137</v>
      </c>
      <c r="G117" s="13">
        <v>152</v>
      </c>
      <c r="H117" s="15" t="s">
        <v>138</v>
      </c>
      <c r="I117" s="13">
        <v>152</v>
      </c>
      <c r="K117" s="63">
        <f t="shared" si="1"/>
        <v>139.25070999999997</v>
      </c>
      <c r="L117" s="47"/>
      <c r="M117" s="47">
        <v>452.31234999999998</v>
      </c>
      <c r="N117" s="47"/>
      <c r="O117" s="47">
        <v>313.06164000000001</v>
      </c>
    </row>
    <row r="118" spans="1:15" x14ac:dyDescent="0.25">
      <c r="A118" s="13">
        <v>264</v>
      </c>
      <c r="B118" s="14" t="s">
        <v>126</v>
      </c>
      <c r="C118" s="13">
        <v>5130</v>
      </c>
      <c r="D118" s="15" t="s">
        <v>127</v>
      </c>
      <c r="E118" s="13">
        <v>4143</v>
      </c>
      <c r="F118" s="15" t="s">
        <v>139</v>
      </c>
      <c r="G118" s="13">
        <v>143</v>
      </c>
      <c r="H118" s="15" t="s">
        <v>139</v>
      </c>
      <c r="I118" s="13">
        <v>143</v>
      </c>
      <c r="K118" s="63">
        <f t="shared" si="1"/>
        <v>143.95888000000014</v>
      </c>
      <c r="L118" s="47"/>
      <c r="M118" s="47">
        <v>1177.8391300000001</v>
      </c>
      <c r="N118" s="47"/>
      <c r="O118" s="47">
        <v>1033.8802499999999</v>
      </c>
    </row>
    <row r="119" spans="1:15" x14ac:dyDescent="0.25">
      <c r="A119" s="13">
        <v>264</v>
      </c>
      <c r="B119" s="14" t="s">
        <v>126</v>
      </c>
      <c r="C119" s="13">
        <v>5130</v>
      </c>
      <c r="D119" s="15" t="s">
        <v>127</v>
      </c>
      <c r="E119" s="13">
        <v>4159</v>
      </c>
      <c r="F119" s="15" t="s">
        <v>140</v>
      </c>
      <c r="G119" s="13">
        <v>159</v>
      </c>
      <c r="H119" s="15" t="s">
        <v>140</v>
      </c>
      <c r="I119" s="13">
        <v>159</v>
      </c>
      <c r="K119" s="63">
        <f t="shared" si="1"/>
        <v>-261.42771999999997</v>
      </c>
      <c r="L119" s="47"/>
      <c r="M119" s="47">
        <v>409.51325000000003</v>
      </c>
      <c r="N119" s="47"/>
      <c r="O119" s="47">
        <v>670.94096999999999</v>
      </c>
    </row>
    <row r="120" spans="1:15" x14ac:dyDescent="0.25">
      <c r="A120" s="13">
        <v>264</v>
      </c>
      <c r="B120" s="14" t="s">
        <v>126</v>
      </c>
      <c r="C120" s="13">
        <v>5130</v>
      </c>
      <c r="D120" s="15" t="s">
        <v>127</v>
      </c>
      <c r="E120" s="13">
        <v>4157</v>
      </c>
      <c r="F120" s="15" t="s">
        <v>141</v>
      </c>
      <c r="G120" s="13">
        <v>157</v>
      </c>
      <c r="H120" s="15" t="s">
        <v>141</v>
      </c>
      <c r="I120" s="13">
        <v>157</v>
      </c>
      <c r="K120" s="63">
        <f t="shared" si="1"/>
        <v>-67.63910999999996</v>
      </c>
      <c r="L120" s="47"/>
      <c r="M120" s="47">
        <v>497.35257999999999</v>
      </c>
      <c r="N120" s="47"/>
      <c r="O120" s="47">
        <v>564.99168999999995</v>
      </c>
    </row>
    <row r="121" spans="1:15" x14ac:dyDescent="0.25">
      <c r="A121" s="13">
        <v>264</v>
      </c>
      <c r="B121" s="14" t="s">
        <v>126</v>
      </c>
      <c r="C121" s="13">
        <v>5130</v>
      </c>
      <c r="D121" s="15" t="s">
        <v>127</v>
      </c>
      <c r="E121" s="13">
        <v>4148</v>
      </c>
      <c r="F121" s="15" t="s">
        <v>142</v>
      </c>
      <c r="G121" s="13">
        <v>154</v>
      </c>
      <c r="H121" s="15" t="s">
        <v>143</v>
      </c>
      <c r="I121" s="13">
        <v>154</v>
      </c>
      <c r="K121" s="63">
        <f t="shared" si="1"/>
        <v>-35.333519999999993</v>
      </c>
      <c r="L121" s="47"/>
      <c r="M121" s="47">
        <v>161.81433000000001</v>
      </c>
      <c r="N121" s="47"/>
      <c r="O121" s="47">
        <v>197.14785000000001</v>
      </c>
    </row>
    <row r="122" spans="1:15" x14ac:dyDescent="0.25">
      <c r="A122" s="13">
        <v>264</v>
      </c>
      <c r="B122" s="14" t="s">
        <v>126</v>
      </c>
      <c r="C122" s="13">
        <v>5130</v>
      </c>
      <c r="D122" s="15" t="s">
        <v>127</v>
      </c>
      <c r="E122" s="13">
        <v>4148</v>
      </c>
      <c r="F122" s="15" t="s">
        <v>142</v>
      </c>
      <c r="G122" s="13">
        <v>148</v>
      </c>
      <c r="H122" s="15" t="s">
        <v>142</v>
      </c>
      <c r="I122" s="13">
        <v>148</v>
      </c>
      <c r="K122" s="63">
        <f t="shared" si="1"/>
        <v>140.75683999999995</v>
      </c>
      <c r="L122" s="47"/>
      <c r="M122" s="47">
        <v>639.80444999999997</v>
      </c>
      <c r="N122" s="47"/>
      <c r="O122" s="47">
        <v>499.04761000000002</v>
      </c>
    </row>
    <row r="123" spans="1:15" x14ac:dyDescent="0.25">
      <c r="A123" s="13">
        <v>264</v>
      </c>
      <c r="B123" s="14" t="s">
        <v>126</v>
      </c>
      <c r="C123" s="13">
        <v>5130</v>
      </c>
      <c r="D123" s="15" t="s">
        <v>127</v>
      </c>
      <c r="E123" s="13">
        <v>4144</v>
      </c>
      <c r="F123" s="15" t="s">
        <v>144</v>
      </c>
      <c r="G123" s="13">
        <v>144</v>
      </c>
      <c r="H123" s="15" t="s">
        <v>144</v>
      </c>
      <c r="I123" s="13">
        <v>144</v>
      </c>
      <c r="K123" s="63">
        <f t="shared" si="1"/>
        <v>-322.88130999999998</v>
      </c>
      <c r="L123" s="47"/>
      <c r="M123" s="47">
        <v>350.01629000000003</v>
      </c>
      <c r="N123" s="47"/>
      <c r="O123" s="47">
        <v>672.89760000000001</v>
      </c>
    </row>
    <row r="124" spans="1:15" x14ac:dyDescent="0.25">
      <c r="A124" s="13">
        <v>264</v>
      </c>
      <c r="B124" s="14" t="s">
        <v>126</v>
      </c>
      <c r="C124" s="13">
        <v>5130</v>
      </c>
      <c r="D124" s="15" t="s">
        <v>127</v>
      </c>
      <c r="E124" s="13">
        <v>4153</v>
      </c>
      <c r="F124" s="15" t="s">
        <v>145</v>
      </c>
      <c r="G124" s="13">
        <v>153</v>
      </c>
      <c r="H124" s="15" t="s">
        <v>145</v>
      </c>
      <c r="I124" s="13">
        <v>153</v>
      </c>
      <c r="K124" s="63">
        <f t="shared" si="1"/>
        <v>124.50972999999999</v>
      </c>
      <c r="L124" s="47"/>
      <c r="M124" s="47">
        <v>846.35018000000002</v>
      </c>
      <c r="N124" s="47"/>
      <c r="O124" s="47">
        <v>721.84045000000003</v>
      </c>
    </row>
    <row r="125" spans="1:15" x14ac:dyDescent="0.25">
      <c r="A125" s="13">
        <v>264</v>
      </c>
      <c r="B125" s="14" t="s">
        <v>126</v>
      </c>
      <c r="C125" s="13">
        <v>5130</v>
      </c>
      <c r="D125" s="15" t="s">
        <v>127</v>
      </c>
      <c r="E125" s="13">
        <v>4153</v>
      </c>
      <c r="F125" s="15" t="s">
        <v>145</v>
      </c>
      <c r="G125" s="13">
        <v>156</v>
      </c>
      <c r="H125" s="15" t="s">
        <v>146</v>
      </c>
      <c r="I125" s="13">
        <v>156</v>
      </c>
      <c r="K125" s="63">
        <f t="shared" si="1"/>
        <v>40.618580000000009</v>
      </c>
      <c r="L125" s="47"/>
      <c r="M125" s="47">
        <v>375.82170000000002</v>
      </c>
      <c r="N125" s="47"/>
      <c r="O125" s="47">
        <v>335.20312000000001</v>
      </c>
    </row>
    <row r="126" spans="1:15" x14ac:dyDescent="0.25">
      <c r="A126" s="13">
        <v>264</v>
      </c>
      <c r="B126" s="14" t="s">
        <v>126</v>
      </c>
      <c r="C126" s="13">
        <v>5130</v>
      </c>
      <c r="D126" s="15" t="s">
        <v>127</v>
      </c>
      <c r="E126" s="13">
        <v>4164</v>
      </c>
      <c r="F126" s="15" t="s">
        <v>147</v>
      </c>
      <c r="G126" s="13">
        <v>167</v>
      </c>
      <c r="H126" s="15" t="s">
        <v>148</v>
      </c>
      <c r="I126" s="13">
        <v>167</v>
      </c>
      <c r="K126" s="63">
        <f t="shared" si="1"/>
        <v>-13.756619999999998</v>
      </c>
      <c r="L126" s="47"/>
      <c r="M126" s="47">
        <v>273.55032</v>
      </c>
      <c r="N126" s="47"/>
      <c r="O126" s="47">
        <v>287.30694</v>
      </c>
    </row>
    <row r="127" spans="1:15" x14ac:dyDescent="0.25">
      <c r="A127" s="13">
        <v>264</v>
      </c>
      <c r="B127" s="14" t="s">
        <v>126</v>
      </c>
      <c r="C127" s="13">
        <v>5130</v>
      </c>
      <c r="D127" s="15" t="s">
        <v>127</v>
      </c>
      <c r="E127" s="13">
        <v>4164</v>
      </c>
      <c r="F127" s="15" t="s">
        <v>147</v>
      </c>
      <c r="G127" s="13">
        <v>164</v>
      </c>
      <c r="H127" s="15" t="s">
        <v>147</v>
      </c>
      <c r="I127" s="13">
        <v>164</v>
      </c>
      <c r="K127" s="63">
        <f t="shared" si="1"/>
        <v>75.101820000000032</v>
      </c>
      <c r="L127" s="47"/>
      <c r="M127" s="47">
        <v>372.63661000000002</v>
      </c>
      <c r="N127" s="47"/>
      <c r="O127" s="47">
        <v>297.53478999999999</v>
      </c>
    </row>
    <row r="128" spans="1:15" x14ac:dyDescent="0.25">
      <c r="A128" s="13">
        <v>264</v>
      </c>
      <c r="B128" s="14" t="s">
        <v>126</v>
      </c>
      <c r="C128" s="13">
        <v>5130</v>
      </c>
      <c r="D128" s="15" t="s">
        <v>127</v>
      </c>
      <c r="E128" s="13">
        <v>4160</v>
      </c>
      <c r="F128" s="15" t="s">
        <v>149</v>
      </c>
      <c r="G128" s="13">
        <v>160</v>
      </c>
      <c r="H128" s="15" t="s">
        <v>149</v>
      </c>
      <c r="I128" s="13">
        <v>160</v>
      </c>
      <c r="K128" s="63">
        <f t="shared" si="1"/>
        <v>80.329349999999977</v>
      </c>
      <c r="L128" s="47"/>
      <c r="M128" s="47">
        <v>1220.7328199999999</v>
      </c>
      <c r="N128" s="47"/>
      <c r="O128" s="47">
        <v>1140.40347</v>
      </c>
    </row>
    <row r="129" spans="1:15" x14ac:dyDescent="0.25">
      <c r="A129" s="13">
        <v>264</v>
      </c>
      <c r="B129" s="14" t="s">
        <v>126</v>
      </c>
      <c r="C129" s="13">
        <v>5130</v>
      </c>
      <c r="D129" s="15" t="s">
        <v>127</v>
      </c>
      <c r="E129" s="13">
        <v>4140</v>
      </c>
      <c r="F129" s="15" t="s">
        <v>150</v>
      </c>
      <c r="G129" s="13">
        <v>140</v>
      </c>
      <c r="H129" s="15" t="s">
        <v>150</v>
      </c>
      <c r="I129" s="13">
        <v>140</v>
      </c>
      <c r="K129" s="63">
        <f t="shared" si="1"/>
        <v>274.94687999999996</v>
      </c>
      <c r="L129" s="47"/>
      <c r="M129" s="47">
        <v>559.08933999999999</v>
      </c>
      <c r="N129" s="47"/>
      <c r="O129" s="47">
        <v>284.14246000000003</v>
      </c>
    </row>
    <row r="130" spans="1:15" x14ac:dyDescent="0.25">
      <c r="A130" s="13">
        <v>264</v>
      </c>
      <c r="B130" s="14" t="s">
        <v>126</v>
      </c>
      <c r="C130" s="13">
        <v>5169</v>
      </c>
      <c r="D130" s="15" t="s">
        <v>151</v>
      </c>
      <c r="E130" s="13">
        <v>4189</v>
      </c>
      <c r="F130" s="15" t="s">
        <v>152</v>
      </c>
      <c r="G130" s="13">
        <v>189</v>
      </c>
      <c r="H130" s="15" t="s">
        <v>152</v>
      </c>
      <c r="I130" s="13">
        <v>189</v>
      </c>
      <c r="K130" s="63">
        <f t="shared" si="1"/>
        <v>431.04217999999992</v>
      </c>
      <c r="L130" s="47"/>
      <c r="M130" s="47">
        <v>1100.3487299999999</v>
      </c>
      <c r="N130" s="47"/>
      <c r="O130" s="47">
        <v>669.30655000000002</v>
      </c>
    </row>
    <row r="131" spans="1:15" x14ac:dyDescent="0.25">
      <c r="A131" s="13">
        <v>264</v>
      </c>
      <c r="B131" s="14" t="s">
        <v>126</v>
      </c>
      <c r="C131" s="13">
        <v>5169</v>
      </c>
      <c r="D131" s="15" t="s">
        <v>151</v>
      </c>
      <c r="E131" s="13">
        <v>4189</v>
      </c>
      <c r="F131" s="15" t="s">
        <v>152</v>
      </c>
      <c r="G131" s="13">
        <v>191</v>
      </c>
      <c r="H131" s="15" t="s">
        <v>153</v>
      </c>
      <c r="I131" s="13">
        <v>191</v>
      </c>
      <c r="K131" s="63">
        <f t="shared" si="1"/>
        <v>26.610329999999976</v>
      </c>
      <c r="L131" s="47"/>
      <c r="M131" s="47">
        <v>222.94918999999999</v>
      </c>
      <c r="N131" s="47"/>
      <c r="O131" s="47">
        <v>196.33886000000001</v>
      </c>
    </row>
    <row r="132" spans="1:15" x14ac:dyDescent="0.25">
      <c r="A132" s="13">
        <v>264</v>
      </c>
      <c r="B132" s="14" t="s">
        <v>126</v>
      </c>
      <c r="C132" s="13">
        <v>5169</v>
      </c>
      <c r="D132" s="15" t="s">
        <v>151</v>
      </c>
      <c r="E132" s="13">
        <v>4186</v>
      </c>
      <c r="F132" s="15" t="s">
        <v>154</v>
      </c>
      <c r="G132" s="13">
        <v>186</v>
      </c>
      <c r="H132" s="15" t="s">
        <v>154</v>
      </c>
      <c r="I132" s="13">
        <v>186</v>
      </c>
      <c r="K132" s="63">
        <f t="shared" si="1"/>
        <v>50.82215999999994</v>
      </c>
      <c r="L132" s="47"/>
      <c r="M132" s="47">
        <v>1002.99402</v>
      </c>
      <c r="N132" s="47"/>
      <c r="O132" s="47">
        <v>952.17186000000004</v>
      </c>
    </row>
    <row r="133" spans="1:15" x14ac:dyDescent="0.25">
      <c r="A133" s="13">
        <v>264</v>
      </c>
      <c r="B133" s="14" t="s">
        <v>126</v>
      </c>
      <c r="C133" s="13">
        <v>5169</v>
      </c>
      <c r="D133" s="15" t="s">
        <v>151</v>
      </c>
      <c r="E133" s="13">
        <v>4195</v>
      </c>
      <c r="F133" s="15" t="s">
        <v>155</v>
      </c>
      <c r="G133" s="13">
        <v>195</v>
      </c>
      <c r="H133" s="15" t="s">
        <v>155</v>
      </c>
      <c r="I133" s="13">
        <v>195</v>
      </c>
      <c r="K133" s="63">
        <f t="shared" si="1"/>
        <v>168.77242000000001</v>
      </c>
      <c r="L133" s="47"/>
      <c r="M133" s="47">
        <v>1076.37553</v>
      </c>
      <c r="N133" s="47"/>
      <c r="O133" s="47">
        <v>907.60311000000002</v>
      </c>
    </row>
    <row r="134" spans="1:15" x14ac:dyDescent="0.25">
      <c r="A134" s="13">
        <v>264</v>
      </c>
      <c r="B134" s="14" t="s">
        <v>126</v>
      </c>
      <c r="C134" s="13">
        <v>5169</v>
      </c>
      <c r="D134" s="15" t="s">
        <v>151</v>
      </c>
      <c r="E134" s="13">
        <v>4193</v>
      </c>
      <c r="F134" s="15" t="s">
        <v>156</v>
      </c>
      <c r="G134" s="13">
        <v>193</v>
      </c>
      <c r="H134" s="15" t="s">
        <v>156</v>
      </c>
      <c r="I134" s="13">
        <v>193</v>
      </c>
      <c r="K134" s="63">
        <f t="shared" si="1"/>
        <v>-198.67395999999997</v>
      </c>
      <c r="L134" s="47"/>
      <c r="M134" s="47">
        <v>519.74863000000005</v>
      </c>
      <c r="N134" s="47"/>
      <c r="O134" s="47">
        <v>718.42259000000001</v>
      </c>
    </row>
    <row r="135" spans="1:15" x14ac:dyDescent="0.25">
      <c r="A135" s="13">
        <v>264</v>
      </c>
      <c r="B135" s="14" t="s">
        <v>126</v>
      </c>
      <c r="C135" s="13">
        <v>5169</v>
      </c>
      <c r="D135" s="15" t="s">
        <v>151</v>
      </c>
      <c r="E135" s="13">
        <v>4193</v>
      </c>
      <c r="F135" s="15" t="s">
        <v>156</v>
      </c>
      <c r="G135" s="13">
        <v>192</v>
      </c>
      <c r="H135" s="15" t="s">
        <v>157</v>
      </c>
      <c r="I135" s="13">
        <v>192</v>
      </c>
      <c r="K135" s="63">
        <f t="shared" ref="K135:K198" si="2">+M135-O135</f>
        <v>13.789020000000022</v>
      </c>
      <c r="L135" s="47"/>
      <c r="M135" s="47">
        <v>143.69899000000001</v>
      </c>
      <c r="N135" s="47"/>
      <c r="O135" s="47">
        <v>129.90996999999999</v>
      </c>
    </row>
    <row r="136" spans="1:15" x14ac:dyDescent="0.25">
      <c r="A136" s="13">
        <v>264</v>
      </c>
      <c r="B136" s="14" t="s">
        <v>126</v>
      </c>
      <c r="C136" s="13">
        <v>5169</v>
      </c>
      <c r="D136" s="15" t="s">
        <v>151</v>
      </c>
      <c r="E136" s="13">
        <v>4184</v>
      </c>
      <c r="F136" s="15" t="s">
        <v>158</v>
      </c>
      <c r="G136" s="13">
        <v>184</v>
      </c>
      <c r="H136" s="15" t="s">
        <v>158</v>
      </c>
      <c r="I136" s="13">
        <v>184</v>
      </c>
      <c r="K136" s="63">
        <f t="shared" si="2"/>
        <v>-26.46244999999999</v>
      </c>
      <c r="L136" s="47"/>
      <c r="M136" s="47">
        <v>1321.85</v>
      </c>
      <c r="N136" s="47"/>
      <c r="O136" s="47">
        <v>1348.3124499999999</v>
      </c>
    </row>
    <row r="137" spans="1:15" x14ac:dyDescent="0.25">
      <c r="A137" s="13">
        <v>264</v>
      </c>
      <c r="B137" s="14" t="s">
        <v>126</v>
      </c>
      <c r="C137" s="13">
        <v>5169</v>
      </c>
      <c r="D137" s="15" t="s">
        <v>151</v>
      </c>
      <c r="E137" s="13">
        <v>4196</v>
      </c>
      <c r="F137" s="15" t="s">
        <v>159</v>
      </c>
      <c r="G137" s="13">
        <v>196</v>
      </c>
      <c r="H137" s="15" t="s">
        <v>159</v>
      </c>
      <c r="I137" s="13">
        <v>196</v>
      </c>
      <c r="K137" s="63">
        <f t="shared" si="2"/>
        <v>46.408839999999941</v>
      </c>
      <c r="L137" s="47"/>
      <c r="M137" s="47">
        <v>771.75981999999999</v>
      </c>
      <c r="N137" s="47"/>
      <c r="O137" s="47">
        <v>725.35098000000005</v>
      </c>
    </row>
    <row r="138" spans="1:15" x14ac:dyDescent="0.25">
      <c r="A138" s="13">
        <v>264</v>
      </c>
      <c r="B138" s="14" t="s">
        <v>126</v>
      </c>
      <c r="C138" s="13">
        <v>5169</v>
      </c>
      <c r="D138" s="15" t="s">
        <v>151</v>
      </c>
      <c r="E138" s="13">
        <v>4174</v>
      </c>
      <c r="F138" s="15" t="s">
        <v>160</v>
      </c>
      <c r="G138" s="13">
        <v>174</v>
      </c>
      <c r="H138" s="15" t="s">
        <v>160</v>
      </c>
      <c r="I138" s="13">
        <v>174</v>
      </c>
      <c r="K138" s="63">
        <f t="shared" si="2"/>
        <v>247.41875000000005</v>
      </c>
      <c r="L138" s="47"/>
      <c r="M138" s="47">
        <v>659.95315000000005</v>
      </c>
      <c r="N138" s="47"/>
      <c r="O138" s="47">
        <v>412.53440000000001</v>
      </c>
    </row>
    <row r="139" spans="1:15" x14ac:dyDescent="0.25">
      <c r="A139" s="13">
        <v>264</v>
      </c>
      <c r="B139" s="14" t="s">
        <v>126</v>
      </c>
      <c r="C139" s="13">
        <v>5169</v>
      </c>
      <c r="D139" s="15" t="s">
        <v>151</v>
      </c>
      <c r="E139" s="13">
        <v>4170</v>
      </c>
      <c r="F139" s="15" t="s">
        <v>161</v>
      </c>
      <c r="G139" s="13">
        <v>170</v>
      </c>
      <c r="H139" s="15" t="s">
        <v>161</v>
      </c>
      <c r="I139" s="13">
        <v>170</v>
      </c>
      <c r="K139" s="63">
        <f t="shared" si="2"/>
        <v>186.38139999999999</v>
      </c>
      <c r="L139" s="47"/>
      <c r="M139" s="47">
        <v>2011.9212299999999</v>
      </c>
      <c r="N139" s="47"/>
      <c r="O139" s="47">
        <v>1825.5398299999999</v>
      </c>
    </row>
    <row r="140" spans="1:15" x14ac:dyDescent="0.25">
      <c r="A140" s="13">
        <v>264</v>
      </c>
      <c r="B140" s="14" t="s">
        <v>126</v>
      </c>
      <c r="C140" s="13">
        <v>5169</v>
      </c>
      <c r="D140" s="15" t="s">
        <v>151</v>
      </c>
      <c r="E140" s="13">
        <v>4169</v>
      </c>
      <c r="F140" s="15" t="s">
        <v>162</v>
      </c>
      <c r="G140" s="13">
        <v>169</v>
      </c>
      <c r="H140" s="15" t="s">
        <v>162</v>
      </c>
      <c r="I140" s="13">
        <v>169</v>
      </c>
      <c r="K140" s="63">
        <f t="shared" si="2"/>
        <v>-751.71847000000025</v>
      </c>
      <c r="L140" s="47"/>
      <c r="M140" s="47">
        <v>1733.2828199999999</v>
      </c>
      <c r="N140" s="47"/>
      <c r="O140" s="47">
        <v>2485.0012900000002</v>
      </c>
    </row>
    <row r="141" spans="1:15" x14ac:dyDescent="0.25">
      <c r="A141" s="13">
        <v>264</v>
      </c>
      <c r="B141" s="14" t="s">
        <v>126</v>
      </c>
      <c r="C141" s="13">
        <v>5169</v>
      </c>
      <c r="D141" s="15" t="s">
        <v>151</v>
      </c>
      <c r="E141" s="13">
        <v>4188</v>
      </c>
      <c r="F141" s="15" t="s">
        <v>163</v>
      </c>
      <c r="G141" s="13">
        <v>188</v>
      </c>
      <c r="H141" s="15" t="s">
        <v>163</v>
      </c>
      <c r="I141" s="13">
        <v>188</v>
      </c>
      <c r="K141" s="63">
        <f t="shared" si="2"/>
        <v>121.20099999999991</v>
      </c>
      <c r="L141" s="47"/>
      <c r="M141" s="47">
        <v>764.80562999999995</v>
      </c>
      <c r="N141" s="47"/>
      <c r="O141" s="47">
        <v>643.60463000000004</v>
      </c>
    </row>
    <row r="142" spans="1:15" x14ac:dyDescent="0.25">
      <c r="A142" s="13">
        <v>264</v>
      </c>
      <c r="B142" s="14" t="s">
        <v>126</v>
      </c>
      <c r="C142" s="13">
        <v>5169</v>
      </c>
      <c r="D142" s="15" t="s">
        <v>151</v>
      </c>
      <c r="E142" s="13">
        <v>4180</v>
      </c>
      <c r="F142" s="15" t="s">
        <v>164</v>
      </c>
      <c r="G142" s="13">
        <v>180</v>
      </c>
      <c r="H142" s="15" t="s">
        <v>164</v>
      </c>
      <c r="I142" s="13">
        <v>180</v>
      </c>
      <c r="K142" s="63">
        <f t="shared" si="2"/>
        <v>93.623749999999973</v>
      </c>
      <c r="L142" s="47"/>
      <c r="M142" s="47">
        <v>1069.71515</v>
      </c>
      <c r="N142" s="47"/>
      <c r="O142" s="47">
        <v>976.09140000000002</v>
      </c>
    </row>
    <row r="143" spans="1:15" x14ac:dyDescent="0.25">
      <c r="A143" s="13">
        <v>264</v>
      </c>
      <c r="B143" s="14" t="s">
        <v>126</v>
      </c>
      <c r="C143" s="13">
        <v>5169</v>
      </c>
      <c r="D143" s="15" t="s">
        <v>151</v>
      </c>
      <c r="E143" s="13">
        <v>4185</v>
      </c>
      <c r="F143" s="15" t="s">
        <v>165</v>
      </c>
      <c r="G143" s="13">
        <v>185</v>
      </c>
      <c r="H143" s="15" t="s">
        <v>165</v>
      </c>
      <c r="I143" s="13">
        <v>185</v>
      </c>
      <c r="K143" s="63">
        <f t="shared" si="2"/>
        <v>-116.45891999999992</v>
      </c>
      <c r="L143" s="47"/>
      <c r="M143" s="47">
        <v>883.39854000000003</v>
      </c>
      <c r="N143" s="47"/>
      <c r="O143" s="47">
        <v>999.85745999999995</v>
      </c>
    </row>
    <row r="144" spans="1:15" x14ac:dyDescent="0.25">
      <c r="A144" s="13">
        <v>264</v>
      </c>
      <c r="B144" s="14" t="s">
        <v>126</v>
      </c>
      <c r="C144" s="13">
        <v>5169</v>
      </c>
      <c r="D144" s="15" t="s">
        <v>151</v>
      </c>
      <c r="E144" s="13">
        <v>4178</v>
      </c>
      <c r="F144" s="15" t="s">
        <v>166</v>
      </c>
      <c r="G144" s="13">
        <v>187</v>
      </c>
      <c r="H144" s="15" t="s">
        <v>167</v>
      </c>
      <c r="I144" s="13">
        <v>187</v>
      </c>
      <c r="K144" s="63">
        <f t="shared" si="2"/>
        <v>199.60145</v>
      </c>
      <c r="L144" s="47"/>
      <c r="M144" s="47">
        <v>334.74639999999999</v>
      </c>
      <c r="N144" s="47"/>
      <c r="O144" s="47">
        <v>135.14494999999999</v>
      </c>
    </row>
    <row r="145" spans="1:15" x14ac:dyDescent="0.25">
      <c r="A145" s="13">
        <v>264</v>
      </c>
      <c r="B145" s="14" t="s">
        <v>126</v>
      </c>
      <c r="C145" s="13">
        <v>5169</v>
      </c>
      <c r="D145" s="15" t="s">
        <v>151</v>
      </c>
      <c r="E145" s="13">
        <v>4178</v>
      </c>
      <c r="F145" s="15" t="s">
        <v>166</v>
      </c>
      <c r="G145" s="13">
        <v>178</v>
      </c>
      <c r="H145" s="15" t="s">
        <v>166</v>
      </c>
      <c r="I145" s="13">
        <v>178</v>
      </c>
      <c r="K145" s="63">
        <f t="shared" si="2"/>
        <v>167.54118999999992</v>
      </c>
      <c r="L145" s="47"/>
      <c r="M145" s="47">
        <v>2256.36553</v>
      </c>
      <c r="N145" s="47"/>
      <c r="O145" s="47">
        <v>2088.8243400000001</v>
      </c>
    </row>
    <row r="146" spans="1:15" x14ac:dyDescent="0.25">
      <c r="A146" s="13">
        <v>264</v>
      </c>
      <c r="B146" s="14" t="s">
        <v>126</v>
      </c>
      <c r="C146" s="13">
        <v>5169</v>
      </c>
      <c r="D146" s="15" t="s">
        <v>151</v>
      </c>
      <c r="E146" s="13">
        <v>4179</v>
      </c>
      <c r="F146" s="15" t="s">
        <v>168</v>
      </c>
      <c r="G146" s="13">
        <v>179</v>
      </c>
      <c r="H146" s="15" t="s">
        <v>168</v>
      </c>
      <c r="I146" s="13">
        <v>179</v>
      </c>
      <c r="K146" s="63">
        <f t="shared" si="2"/>
        <v>-120.06134999999995</v>
      </c>
      <c r="L146" s="47"/>
      <c r="M146" s="47">
        <v>487.84591</v>
      </c>
      <c r="N146" s="47"/>
      <c r="O146" s="47">
        <v>607.90725999999995</v>
      </c>
    </row>
    <row r="147" spans="1:15" x14ac:dyDescent="0.25">
      <c r="A147" s="13">
        <v>264</v>
      </c>
      <c r="B147" s="14" t="s">
        <v>126</v>
      </c>
      <c r="C147" s="13">
        <v>5169</v>
      </c>
      <c r="D147" s="15" t="s">
        <v>151</v>
      </c>
      <c r="E147" s="13">
        <v>4194</v>
      </c>
      <c r="F147" s="15" t="s">
        <v>169</v>
      </c>
      <c r="G147" s="13">
        <v>198</v>
      </c>
      <c r="H147" s="15" t="s">
        <v>170</v>
      </c>
      <c r="I147" s="13">
        <v>198</v>
      </c>
      <c r="K147" s="63">
        <f t="shared" si="2"/>
        <v>30.912379999999985</v>
      </c>
      <c r="L147" s="47"/>
      <c r="M147" s="47">
        <v>574.03234999999995</v>
      </c>
      <c r="N147" s="47"/>
      <c r="O147" s="47">
        <v>543.11996999999997</v>
      </c>
    </row>
    <row r="148" spans="1:15" x14ac:dyDescent="0.25">
      <c r="A148" s="13">
        <v>264</v>
      </c>
      <c r="B148" s="14" t="s">
        <v>126</v>
      </c>
      <c r="C148" s="13">
        <v>5169</v>
      </c>
      <c r="D148" s="15" t="s">
        <v>151</v>
      </c>
      <c r="E148" s="13">
        <v>4194</v>
      </c>
      <c r="F148" s="15" t="s">
        <v>169</v>
      </c>
      <c r="G148" s="13">
        <v>194</v>
      </c>
      <c r="H148" s="15" t="s">
        <v>169</v>
      </c>
      <c r="I148" s="13">
        <v>194</v>
      </c>
      <c r="K148" s="63">
        <f t="shared" si="2"/>
        <v>905.62001999999984</v>
      </c>
      <c r="L148" s="47"/>
      <c r="M148" s="47">
        <v>2505.1152999999999</v>
      </c>
      <c r="N148" s="47"/>
      <c r="O148" s="47">
        <v>1599.4952800000001</v>
      </c>
    </row>
    <row r="149" spans="1:15" x14ac:dyDescent="0.25">
      <c r="A149" s="13">
        <v>264</v>
      </c>
      <c r="B149" s="14" t="s">
        <v>126</v>
      </c>
      <c r="C149" s="13">
        <v>5169</v>
      </c>
      <c r="D149" s="15" t="s">
        <v>151</v>
      </c>
      <c r="E149" s="13">
        <v>4181</v>
      </c>
      <c r="F149" s="15" t="s">
        <v>171</v>
      </c>
      <c r="G149" s="13">
        <v>181</v>
      </c>
      <c r="H149" s="15" t="s">
        <v>171</v>
      </c>
      <c r="I149" s="13">
        <v>181</v>
      </c>
      <c r="K149" s="63">
        <f t="shared" si="2"/>
        <v>64.373169999999959</v>
      </c>
      <c r="L149" s="47"/>
      <c r="M149" s="47">
        <v>843.14775999999995</v>
      </c>
      <c r="N149" s="47"/>
      <c r="O149" s="47">
        <v>778.77458999999999</v>
      </c>
    </row>
    <row r="150" spans="1:15" x14ac:dyDescent="0.25">
      <c r="A150" s="13">
        <v>264</v>
      </c>
      <c r="B150" s="14" t="s">
        <v>126</v>
      </c>
      <c r="C150" s="13">
        <v>5169</v>
      </c>
      <c r="D150" s="15" t="s">
        <v>151</v>
      </c>
      <c r="E150" s="13">
        <v>4183</v>
      </c>
      <c r="F150" s="15" t="s">
        <v>172</v>
      </c>
      <c r="G150" s="13">
        <v>183</v>
      </c>
      <c r="H150" s="15" t="s">
        <v>172</v>
      </c>
      <c r="I150" s="13">
        <v>183</v>
      </c>
      <c r="K150" s="63">
        <f t="shared" si="2"/>
        <v>159.89906999999994</v>
      </c>
      <c r="L150" s="47"/>
      <c r="M150" s="47">
        <v>1047.1775299999999</v>
      </c>
      <c r="N150" s="47"/>
      <c r="O150" s="47">
        <v>887.27846</v>
      </c>
    </row>
    <row r="151" spans="1:15" x14ac:dyDescent="0.25">
      <c r="A151" s="13">
        <v>30</v>
      </c>
      <c r="B151" s="14" t="s">
        <v>173</v>
      </c>
      <c r="C151" s="13">
        <v>6</v>
      </c>
      <c r="D151" s="15" t="s">
        <v>174</v>
      </c>
      <c r="E151" s="13">
        <v>551110</v>
      </c>
      <c r="F151" s="15" t="s">
        <v>175</v>
      </c>
      <c r="G151" s="13">
        <v>51110</v>
      </c>
      <c r="H151" s="15" t="s">
        <v>175</v>
      </c>
      <c r="I151" s="13">
        <v>51110</v>
      </c>
      <c r="K151" s="63">
        <f t="shared" si="2"/>
        <v>-1479.6450500000001</v>
      </c>
      <c r="L151" s="47"/>
      <c r="M151" s="47">
        <v>1979.8941500000001</v>
      </c>
      <c r="N151" s="47"/>
      <c r="O151" s="47">
        <v>3459.5392000000002</v>
      </c>
    </row>
    <row r="152" spans="1:15" x14ac:dyDescent="0.25">
      <c r="A152" s="13">
        <v>30</v>
      </c>
      <c r="B152" s="14" t="s">
        <v>173</v>
      </c>
      <c r="C152" s="13">
        <v>6</v>
      </c>
      <c r="D152" s="15" t="s">
        <v>174</v>
      </c>
      <c r="E152" s="13">
        <v>451101</v>
      </c>
      <c r="F152" s="15" t="s">
        <v>176</v>
      </c>
      <c r="G152" s="13">
        <v>51101</v>
      </c>
      <c r="H152" s="15" t="s">
        <v>176</v>
      </c>
      <c r="I152" s="13">
        <v>51101</v>
      </c>
      <c r="K152" s="63">
        <f t="shared" si="2"/>
        <v>159.14044999999987</v>
      </c>
      <c r="L152" s="47"/>
      <c r="M152" s="47">
        <v>4640.7802899999997</v>
      </c>
      <c r="N152" s="47"/>
      <c r="O152" s="47">
        <v>4481.6398399999998</v>
      </c>
    </row>
    <row r="153" spans="1:15" x14ac:dyDescent="0.25">
      <c r="A153" s="13">
        <v>30</v>
      </c>
      <c r="B153" s="14" t="s">
        <v>173</v>
      </c>
      <c r="C153" s="13">
        <v>6</v>
      </c>
      <c r="D153" s="15" t="s">
        <v>174</v>
      </c>
      <c r="E153" s="13">
        <v>551103</v>
      </c>
      <c r="F153" s="15" t="s">
        <v>177</v>
      </c>
      <c r="G153" s="13">
        <v>51103</v>
      </c>
      <c r="H153" s="15" t="s">
        <v>177</v>
      </c>
      <c r="I153" s="13">
        <v>51103</v>
      </c>
      <c r="K153" s="63">
        <f t="shared" si="2"/>
        <v>200.93714</v>
      </c>
      <c r="L153" s="47"/>
      <c r="M153" s="47">
        <v>1040.6714899999999</v>
      </c>
      <c r="N153" s="47"/>
      <c r="O153" s="47">
        <v>839.73434999999995</v>
      </c>
    </row>
    <row r="154" spans="1:15" x14ac:dyDescent="0.25">
      <c r="A154" s="13">
        <v>30</v>
      </c>
      <c r="B154" s="14" t="s">
        <v>173</v>
      </c>
      <c r="C154" s="13">
        <v>6</v>
      </c>
      <c r="D154" s="15" t="s">
        <v>174</v>
      </c>
      <c r="E154" s="13">
        <v>551330</v>
      </c>
      <c r="F154" s="15" t="s">
        <v>178</v>
      </c>
      <c r="G154" s="13">
        <v>51330</v>
      </c>
      <c r="H154" s="15" t="s">
        <v>178</v>
      </c>
      <c r="I154" s="13">
        <v>51330</v>
      </c>
      <c r="K154" s="63">
        <f t="shared" si="2"/>
        <v>-255.05435000000011</v>
      </c>
      <c r="L154" s="47"/>
      <c r="M154" s="47">
        <v>1008.29413</v>
      </c>
      <c r="N154" s="47"/>
      <c r="O154" s="47">
        <v>1263.3484800000001</v>
      </c>
    </row>
    <row r="155" spans="1:15" x14ac:dyDescent="0.25">
      <c r="A155" s="13">
        <v>30</v>
      </c>
      <c r="B155" s="14" t="s">
        <v>173</v>
      </c>
      <c r="C155" s="13">
        <v>6</v>
      </c>
      <c r="D155" s="15" t="s">
        <v>174</v>
      </c>
      <c r="E155" s="13">
        <v>451115</v>
      </c>
      <c r="F155" s="15" t="s">
        <v>179</v>
      </c>
      <c r="G155" s="13">
        <v>51115</v>
      </c>
      <c r="H155" s="15" t="s">
        <v>179</v>
      </c>
      <c r="I155" s="13">
        <v>51115</v>
      </c>
      <c r="K155" s="63">
        <f t="shared" si="2"/>
        <v>-313.39089999999999</v>
      </c>
      <c r="L155" s="47"/>
      <c r="M155" s="47">
        <v>559.12865999999997</v>
      </c>
      <c r="N155" s="47"/>
      <c r="O155" s="47">
        <v>872.51955999999996</v>
      </c>
    </row>
    <row r="156" spans="1:15" x14ac:dyDescent="0.25">
      <c r="A156" s="13">
        <v>30</v>
      </c>
      <c r="B156" s="14" t="s">
        <v>173</v>
      </c>
      <c r="C156" s="13">
        <v>6</v>
      </c>
      <c r="D156" s="15" t="s">
        <v>174</v>
      </c>
      <c r="E156" s="13">
        <v>551128</v>
      </c>
      <c r="F156" s="15" t="s">
        <v>180</v>
      </c>
      <c r="G156" s="13">
        <v>51128</v>
      </c>
      <c r="H156" s="15" t="s">
        <v>180</v>
      </c>
      <c r="I156" s="13">
        <v>51128</v>
      </c>
      <c r="K156" s="63">
        <f t="shared" si="2"/>
        <v>-16.823110000000042</v>
      </c>
      <c r="L156" s="47"/>
      <c r="M156" s="47">
        <v>867.36717999999996</v>
      </c>
      <c r="N156" s="47"/>
      <c r="O156" s="47">
        <v>884.19029</v>
      </c>
    </row>
    <row r="157" spans="1:15" x14ac:dyDescent="0.25">
      <c r="A157" s="13">
        <v>30</v>
      </c>
      <c r="B157" s="14" t="s">
        <v>173</v>
      </c>
      <c r="C157" s="13">
        <v>6</v>
      </c>
      <c r="D157" s="15" t="s">
        <v>174</v>
      </c>
      <c r="E157" s="13">
        <v>451120</v>
      </c>
      <c r="F157" s="15" t="s">
        <v>181</v>
      </c>
      <c r="G157" s="13">
        <v>51120</v>
      </c>
      <c r="H157" s="15" t="s">
        <v>181</v>
      </c>
      <c r="I157" s="13">
        <v>51120</v>
      </c>
      <c r="K157" s="63">
        <f t="shared" si="2"/>
        <v>0.64722000000000435</v>
      </c>
      <c r="L157" s="47"/>
      <c r="M157" s="47">
        <v>433.55117000000001</v>
      </c>
      <c r="N157" s="47"/>
      <c r="O157" s="47">
        <v>432.90395000000001</v>
      </c>
    </row>
    <row r="158" spans="1:15" x14ac:dyDescent="0.25">
      <c r="A158" s="13">
        <v>30</v>
      </c>
      <c r="B158" s="14" t="s">
        <v>173</v>
      </c>
      <c r="C158" s="13">
        <v>6</v>
      </c>
      <c r="D158" s="15" t="s">
        <v>174</v>
      </c>
      <c r="E158" s="13">
        <v>451381</v>
      </c>
      <c r="F158" s="15" t="s">
        <v>182</v>
      </c>
      <c r="G158" s="13">
        <v>51381</v>
      </c>
      <c r="H158" s="15" t="s">
        <v>182</v>
      </c>
      <c r="I158" s="13">
        <v>51381</v>
      </c>
      <c r="K158" s="63">
        <f t="shared" si="2"/>
        <v>-418.87672999999995</v>
      </c>
      <c r="L158" s="47"/>
      <c r="M158" s="47">
        <v>3736.2199700000001</v>
      </c>
      <c r="N158" s="47"/>
      <c r="O158" s="47">
        <v>4155.0967000000001</v>
      </c>
    </row>
    <row r="159" spans="1:15" x14ac:dyDescent="0.25">
      <c r="A159" s="13">
        <v>30</v>
      </c>
      <c r="B159" s="14" t="s">
        <v>173</v>
      </c>
      <c r="C159" s="13">
        <v>6</v>
      </c>
      <c r="D159" s="15" t="s">
        <v>174</v>
      </c>
      <c r="E159" s="13">
        <v>551354</v>
      </c>
      <c r="F159" s="15" t="s">
        <v>183</v>
      </c>
      <c r="G159" s="13">
        <v>51354</v>
      </c>
      <c r="H159" s="15" t="s">
        <v>183</v>
      </c>
      <c r="I159" s="13">
        <v>51354</v>
      </c>
      <c r="K159" s="63">
        <f t="shared" si="2"/>
        <v>-1059.52268</v>
      </c>
      <c r="L159" s="47"/>
      <c r="M159" s="47">
        <v>2533.7050300000001</v>
      </c>
      <c r="N159" s="47"/>
      <c r="O159" s="47">
        <v>3593.2277100000001</v>
      </c>
    </row>
    <row r="160" spans="1:15" x14ac:dyDescent="0.25">
      <c r="A160" s="13">
        <v>30</v>
      </c>
      <c r="B160" s="14" t="s">
        <v>173</v>
      </c>
      <c r="C160" s="13">
        <v>6</v>
      </c>
      <c r="D160" s="15" t="s">
        <v>174</v>
      </c>
      <c r="E160" s="13">
        <v>451166</v>
      </c>
      <c r="F160" s="15" t="s">
        <v>184</v>
      </c>
      <c r="G160" s="13">
        <v>51166</v>
      </c>
      <c r="H160" s="15" t="s">
        <v>184</v>
      </c>
      <c r="I160" s="13">
        <v>51166</v>
      </c>
      <c r="K160" s="63">
        <f t="shared" si="2"/>
        <v>-115.20230000000015</v>
      </c>
      <c r="L160" s="47"/>
      <c r="M160" s="47">
        <v>1157.2276999999999</v>
      </c>
      <c r="N160" s="47"/>
      <c r="O160" s="47">
        <v>1272.43</v>
      </c>
    </row>
    <row r="161" spans="1:15" x14ac:dyDescent="0.25">
      <c r="A161" s="13">
        <v>30</v>
      </c>
      <c r="B161" s="14" t="s">
        <v>173</v>
      </c>
      <c r="C161" s="13">
        <v>2</v>
      </c>
      <c r="D161" s="15" t="s">
        <v>185</v>
      </c>
      <c r="E161" s="13">
        <v>508815</v>
      </c>
      <c r="F161" s="15" t="s">
        <v>186</v>
      </c>
      <c r="G161" s="13">
        <v>8815</v>
      </c>
      <c r="H161" s="15" t="s">
        <v>186</v>
      </c>
      <c r="I161" s="13">
        <v>8815</v>
      </c>
      <c r="K161" s="63">
        <f t="shared" si="2"/>
        <v>-175.84162000000015</v>
      </c>
      <c r="L161" s="47"/>
      <c r="M161" s="47">
        <v>950.12762999999995</v>
      </c>
      <c r="N161" s="47"/>
      <c r="O161" s="47">
        <v>1125.9692500000001</v>
      </c>
    </row>
    <row r="162" spans="1:15" x14ac:dyDescent="0.25">
      <c r="A162" s="13">
        <v>30</v>
      </c>
      <c r="B162" s="14" t="s">
        <v>173</v>
      </c>
      <c r="C162" s="13">
        <v>2</v>
      </c>
      <c r="D162" s="15" t="s">
        <v>185</v>
      </c>
      <c r="E162" s="13">
        <v>408801</v>
      </c>
      <c r="F162" s="15" t="s">
        <v>187</v>
      </c>
      <c r="G162" s="13">
        <v>8801</v>
      </c>
      <c r="H162" s="15" t="s">
        <v>187</v>
      </c>
      <c r="I162" s="13">
        <v>8801</v>
      </c>
      <c r="K162" s="63">
        <f t="shared" si="2"/>
        <v>477.39821000000029</v>
      </c>
      <c r="L162" s="47"/>
      <c r="M162" s="47">
        <v>5740.9879000000001</v>
      </c>
      <c r="N162" s="47"/>
      <c r="O162" s="47">
        <v>5263.5896899999998</v>
      </c>
    </row>
    <row r="163" spans="1:15" x14ac:dyDescent="0.25">
      <c r="A163" s="13">
        <v>30</v>
      </c>
      <c r="B163" s="14" t="s">
        <v>173</v>
      </c>
      <c r="C163" s="13">
        <v>2</v>
      </c>
      <c r="D163" s="15" t="s">
        <v>185</v>
      </c>
      <c r="E163" s="13">
        <v>408822</v>
      </c>
      <c r="F163" s="15" t="s">
        <v>185</v>
      </c>
      <c r="G163" s="13">
        <v>8822</v>
      </c>
      <c r="H163" s="15" t="s">
        <v>185</v>
      </c>
      <c r="I163" s="13">
        <v>8822</v>
      </c>
      <c r="K163" s="63">
        <f t="shared" si="2"/>
        <v>19.64113999999995</v>
      </c>
      <c r="L163" s="47"/>
      <c r="M163" s="47">
        <v>1094.49784</v>
      </c>
      <c r="N163" s="47"/>
      <c r="O163" s="47">
        <v>1074.8567</v>
      </c>
    </row>
    <row r="164" spans="1:15" x14ac:dyDescent="0.25">
      <c r="A164" s="13">
        <v>30</v>
      </c>
      <c r="B164" s="14" t="s">
        <v>173</v>
      </c>
      <c r="C164" s="13">
        <v>2</v>
      </c>
      <c r="D164" s="15" t="s">
        <v>185</v>
      </c>
      <c r="E164" s="13">
        <v>508817</v>
      </c>
      <c r="F164" s="15" t="s">
        <v>188</v>
      </c>
      <c r="G164" s="13">
        <v>8817</v>
      </c>
      <c r="H164" s="15" t="s">
        <v>188</v>
      </c>
      <c r="I164" s="13">
        <v>8817</v>
      </c>
      <c r="K164" s="63">
        <f t="shared" si="2"/>
        <v>299.77263000000016</v>
      </c>
      <c r="L164" s="47"/>
      <c r="M164" s="47">
        <v>1864.2747400000001</v>
      </c>
      <c r="N164" s="47"/>
      <c r="O164" s="47">
        <v>1564.5021099999999</v>
      </c>
    </row>
    <row r="165" spans="1:15" x14ac:dyDescent="0.25">
      <c r="A165" s="13">
        <v>30</v>
      </c>
      <c r="B165" s="14" t="s">
        <v>173</v>
      </c>
      <c r="C165" s="13">
        <v>2</v>
      </c>
      <c r="D165" s="15" t="s">
        <v>185</v>
      </c>
      <c r="E165" s="13">
        <v>508802</v>
      </c>
      <c r="F165" s="15" t="s">
        <v>189</v>
      </c>
      <c r="G165" s="13">
        <v>8802</v>
      </c>
      <c r="H165" s="15" t="s">
        <v>189</v>
      </c>
      <c r="I165" s="13">
        <v>8802</v>
      </c>
      <c r="K165" s="63">
        <f t="shared" si="2"/>
        <v>184.10971999999998</v>
      </c>
      <c r="L165" s="47"/>
      <c r="M165" s="47">
        <v>468.73964000000001</v>
      </c>
      <c r="N165" s="47"/>
      <c r="O165" s="47">
        <v>284.62992000000003</v>
      </c>
    </row>
    <row r="166" spans="1:15" x14ac:dyDescent="0.25">
      <c r="A166" s="13">
        <v>30</v>
      </c>
      <c r="B166" s="14" t="s">
        <v>173</v>
      </c>
      <c r="C166" s="13">
        <v>2</v>
      </c>
      <c r="D166" s="15" t="s">
        <v>185</v>
      </c>
      <c r="E166" s="13">
        <v>508839</v>
      </c>
      <c r="F166" s="15" t="s">
        <v>190</v>
      </c>
      <c r="G166" s="13">
        <v>8839</v>
      </c>
      <c r="H166" s="15" t="s">
        <v>190</v>
      </c>
      <c r="I166" s="13">
        <v>8839</v>
      </c>
      <c r="K166" s="63">
        <f t="shared" si="2"/>
        <v>386.01657000000012</v>
      </c>
      <c r="L166" s="47"/>
      <c r="M166" s="47">
        <v>1305.1073200000001</v>
      </c>
      <c r="N166" s="47"/>
      <c r="O166" s="47">
        <v>919.09074999999996</v>
      </c>
    </row>
    <row r="167" spans="1:15" x14ac:dyDescent="0.25">
      <c r="A167" s="13">
        <v>30</v>
      </c>
      <c r="B167" s="14" t="s">
        <v>173</v>
      </c>
      <c r="C167" s="13">
        <v>2</v>
      </c>
      <c r="D167" s="15" t="s">
        <v>185</v>
      </c>
      <c r="E167" s="13">
        <v>508819</v>
      </c>
      <c r="F167" s="15" t="s">
        <v>191</v>
      </c>
      <c r="G167" s="13">
        <v>8819</v>
      </c>
      <c r="H167" s="15" t="s">
        <v>191</v>
      </c>
      <c r="I167" s="13">
        <v>8819</v>
      </c>
      <c r="K167" s="63">
        <f t="shared" si="2"/>
        <v>-257.55425000000002</v>
      </c>
      <c r="L167" s="47"/>
      <c r="M167" s="47">
        <v>579.49004000000002</v>
      </c>
      <c r="N167" s="47"/>
      <c r="O167" s="47">
        <v>837.04429000000005</v>
      </c>
    </row>
    <row r="168" spans="1:15" x14ac:dyDescent="0.25">
      <c r="A168" s="13">
        <v>30</v>
      </c>
      <c r="B168" s="14" t="s">
        <v>173</v>
      </c>
      <c r="C168" s="13">
        <v>2</v>
      </c>
      <c r="D168" s="15" t="s">
        <v>185</v>
      </c>
      <c r="E168" s="13">
        <v>408840</v>
      </c>
      <c r="F168" s="15" t="s">
        <v>192</v>
      </c>
      <c r="G168" s="13">
        <v>8840</v>
      </c>
      <c r="H168" s="15" t="s">
        <v>192</v>
      </c>
      <c r="I168" s="13">
        <v>8840</v>
      </c>
      <c r="K168" s="63">
        <f t="shared" si="2"/>
        <v>625.21648000000005</v>
      </c>
      <c r="L168" s="47"/>
      <c r="M168" s="47">
        <v>1822.04547</v>
      </c>
      <c r="N168" s="47"/>
      <c r="O168" s="47">
        <v>1196.82899</v>
      </c>
    </row>
    <row r="169" spans="1:15" x14ac:dyDescent="0.25">
      <c r="A169" s="13">
        <v>30</v>
      </c>
      <c r="B169" s="14" t="s">
        <v>173</v>
      </c>
      <c r="C169" s="13">
        <v>2</v>
      </c>
      <c r="D169" s="15" t="s">
        <v>185</v>
      </c>
      <c r="E169" s="13">
        <v>408862</v>
      </c>
      <c r="F169" s="15" t="s">
        <v>193</v>
      </c>
      <c r="G169" s="13">
        <v>8862</v>
      </c>
      <c r="H169" s="15" t="s">
        <v>193</v>
      </c>
      <c r="I169" s="13">
        <v>8862</v>
      </c>
      <c r="K169" s="63">
        <f t="shared" si="2"/>
        <v>59.65179999999998</v>
      </c>
      <c r="L169" s="47"/>
      <c r="M169" s="47">
        <v>788.71181000000001</v>
      </c>
      <c r="N169" s="47"/>
      <c r="O169" s="47">
        <v>729.06001000000003</v>
      </c>
    </row>
    <row r="170" spans="1:15" x14ac:dyDescent="0.25">
      <c r="A170" s="13">
        <v>30</v>
      </c>
      <c r="B170" s="14" t="s">
        <v>173</v>
      </c>
      <c r="C170" s="13">
        <v>2</v>
      </c>
      <c r="D170" s="15" t="s">
        <v>185</v>
      </c>
      <c r="E170" s="13">
        <v>508860</v>
      </c>
      <c r="F170" s="15" t="s">
        <v>194</v>
      </c>
      <c r="G170" s="13">
        <v>8860</v>
      </c>
      <c r="H170" s="15" t="s">
        <v>194</v>
      </c>
      <c r="I170" s="13">
        <v>8860</v>
      </c>
      <c r="K170" s="63">
        <f t="shared" si="2"/>
        <v>75.083680000000186</v>
      </c>
      <c r="L170" s="47"/>
      <c r="M170" s="47">
        <v>1396.9648400000001</v>
      </c>
      <c r="N170" s="47"/>
      <c r="O170" s="47">
        <v>1321.8811599999999</v>
      </c>
    </row>
    <row r="171" spans="1:15" x14ac:dyDescent="0.25">
      <c r="A171" s="13">
        <v>30</v>
      </c>
      <c r="B171" s="14" t="s">
        <v>173</v>
      </c>
      <c r="C171" s="13">
        <v>2</v>
      </c>
      <c r="D171" s="15" t="s">
        <v>185</v>
      </c>
      <c r="E171" s="13">
        <v>408806</v>
      </c>
      <c r="F171" s="15" t="s">
        <v>195</v>
      </c>
      <c r="G171" s="13">
        <v>8806</v>
      </c>
      <c r="H171" s="15" t="s">
        <v>195</v>
      </c>
      <c r="I171" s="13">
        <v>8806</v>
      </c>
      <c r="K171" s="63">
        <f t="shared" si="2"/>
        <v>172.16294999999991</v>
      </c>
      <c r="L171" s="47"/>
      <c r="M171" s="47">
        <v>2724.23216</v>
      </c>
      <c r="N171" s="47"/>
      <c r="O171" s="47">
        <v>2552.0692100000001</v>
      </c>
    </row>
    <row r="172" spans="1:15" x14ac:dyDescent="0.25">
      <c r="A172" s="13">
        <v>30</v>
      </c>
      <c r="B172" s="14" t="s">
        <v>173</v>
      </c>
      <c r="C172" s="13">
        <v>2</v>
      </c>
      <c r="D172" s="15" t="s">
        <v>185</v>
      </c>
      <c r="E172" s="13">
        <v>508833</v>
      </c>
      <c r="F172" s="15" t="s">
        <v>196</v>
      </c>
      <c r="G172" s="13">
        <v>8833</v>
      </c>
      <c r="H172" s="15" t="s">
        <v>196</v>
      </c>
      <c r="I172" s="13">
        <v>8833</v>
      </c>
      <c r="K172" s="63">
        <f t="shared" si="2"/>
        <v>107.06745999999998</v>
      </c>
      <c r="L172" s="47"/>
      <c r="M172" s="47">
        <v>404.58422999999999</v>
      </c>
      <c r="N172" s="47"/>
      <c r="O172" s="47">
        <v>297.51677000000001</v>
      </c>
    </row>
    <row r="173" spans="1:15" x14ac:dyDescent="0.25">
      <c r="A173" s="13">
        <v>30</v>
      </c>
      <c r="B173" s="14" t="s">
        <v>173</v>
      </c>
      <c r="C173" s="13">
        <v>2</v>
      </c>
      <c r="D173" s="15" t="s">
        <v>185</v>
      </c>
      <c r="E173" s="13">
        <v>508820</v>
      </c>
      <c r="F173" s="15" t="s">
        <v>197</v>
      </c>
      <c r="G173" s="13">
        <v>8820</v>
      </c>
      <c r="H173" s="15" t="s">
        <v>197</v>
      </c>
      <c r="I173" s="13">
        <v>8820</v>
      </c>
      <c r="K173" s="63">
        <f t="shared" si="2"/>
        <v>-154.58076999999997</v>
      </c>
      <c r="L173" s="47"/>
      <c r="M173" s="47">
        <v>443.54397</v>
      </c>
      <c r="N173" s="47"/>
      <c r="O173" s="47">
        <v>598.12473999999997</v>
      </c>
    </row>
    <row r="174" spans="1:15" x14ac:dyDescent="0.25">
      <c r="A174" s="13">
        <v>30</v>
      </c>
      <c r="B174" s="14" t="s">
        <v>173</v>
      </c>
      <c r="C174" s="13">
        <v>2</v>
      </c>
      <c r="D174" s="15" t="s">
        <v>185</v>
      </c>
      <c r="E174" s="13">
        <v>408814</v>
      </c>
      <c r="F174" s="15" t="s">
        <v>198</v>
      </c>
      <c r="G174" s="13">
        <v>8814</v>
      </c>
      <c r="H174" s="15" t="s">
        <v>198</v>
      </c>
      <c r="I174" s="13">
        <v>8814</v>
      </c>
      <c r="K174" s="63">
        <f t="shared" si="2"/>
        <v>-11.23021</v>
      </c>
      <c r="L174" s="47"/>
      <c r="M174" s="47">
        <v>281.51816000000002</v>
      </c>
      <c r="N174" s="47"/>
      <c r="O174" s="47">
        <v>292.74837000000002</v>
      </c>
    </row>
    <row r="175" spans="1:15" x14ac:dyDescent="0.25">
      <c r="A175" s="13">
        <v>30</v>
      </c>
      <c r="B175" s="14" t="s">
        <v>173</v>
      </c>
      <c r="C175" s="13">
        <v>11</v>
      </c>
      <c r="D175" s="15" t="s">
        <v>199</v>
      </c>
      <c r="E175" s="13">
        <v>551367</v>
      </c>
      <c r="F175" s="15" t="s">
        <v>200</v>
      </c>
      <c r="G175" s="13">
        <v>51367</v>
      </c>
      <c r="H175" s="15" t="s">
        <v>200</v>
      </c>
      <c r="I175" s="13">
        <v>51367</v>
      </c>
      <c r="K175" s="63">
        <f t="shared" si="2"/>
        <v>-76.38550999999984</v>
      </c>
      <c r="L175" s="47"/>
      <c r="M175" s="47">
        <v>1889.5125800000001</v>
      </c>
      <c r="N175" s="47"/>
      <c r="O175" s="47">
        <v>1965.8980899999999</v>
      </c>
    </row>
    <row r="176" spans="1:15" x14ac:dyDescent="0.25">
      <c r="A176" s="13">
        <v>30</v>
      </c>
      <c r="B176" s="14" t="s">
        <v>173</v>
      </c>
      <c r="C176" s="13">
        <v>11</v>
      </c>
      <c r="D176" s="15" t="s">
        <v>199</v>
      </c>
      <c r="E176" s="13">
        <v>551340</v>
      </c>
      <c r="F176" s="15" t="s">
        <v>201</v>
      </c>
      <c r="G176" s="13">
        <v>51340</v>
      </c>
      <c r="H176" s="15" t="s">
        <v>201</v>
      </c>
      <c r="I176" s="13">
        <v>51340</v>
      </c>
      <c r="K176" s="63">
        <f t="shared" si="2"/>
        <v>666.19263999999998</v>
      </c>
      <c r="L176" s="47"/>
      <c r="M176" s="47">
        <v>1849.4650300000001</v>
      </c>
      <c r="N176" s="47"/>
      <c r="O176" s="47">
        <v>1183.2723900000001</v>
      </c>
    </row>
    <row r="177" spans="1:15" x14ac:dyDescent="0.25">
      <c r="A177" s="13">
        <v>30</v>
      </c>
      <c r="B177" s="14" t="s">
        <v>173</v>
      </c>
      <c r="C177" s="13">
        <v>11</v>
      </c>
      <c r="D177" s="15" t="s">
        <v>199</v>
      </c>
      <c r="E177" s="13">
        <v>551369</v>
      </c>
      <c r="F177" s="15" t="s">
        <v>202</v>
      </c>
      <c r="G177" s="13">
        <v>51369</v>
      </c>
      <c r="H177" s="15" t="s">
        <v>202</v>
      </c>
      <c r="I177" s="13">
        <v>51369</v>
      </c>
      <c r="K177" s="63">
        <f t="shared" si="2"/>
        <v>-1232.2702699999995</v>
      </c>
      <c r="L177" s="47"/>
      <c r="M177" s="47">
        <v>2955.5301100000001</v>
      </c>
      <c r="N177" s="47"/>
      <c r="O177" s="47">
        <v>4187.8003799999997</v>
      </c>
    </row>
    <row r="178" spans="1:15" x14ac:dyDescent="0.25">
      <c r="A178" s="13">
        <v>30</v>
      </c>
      <c r="B178" s="14" t="s">
        <v>173</v>
      </c>
      <c r="C178" s="13">
        <v>11</v>
      </c>
      <c r="D178" s="15" t="s">
        <v>199</v>
      </c>
      <c r="E178" s="13">
        <v>551365</v>
      </c>
      <c r="F178" s="15" t="s">
        <v>203</v>
      </c>
      <c r="G178" s="13">
        <v>51365</v>
      </c>
      <c r="H178" s="15" t="s">
        <v>203</v>
      </c>
      <c r="I178" s="13">
        <v>51365</v>
      </c>
      <c r="K178" s="63">
        <f t="shared" si="2"/>
        <v>-673.07364000000007</v>
      </c>
      <c r="L178" s="47"/>
      <c r="M178" s="47">
        <v>2381.5913</v>
      </c>
      <c r="N178" s="47"/>
      <c r="O178" s="47">
        <v>3054.6649400000001</v>
      </c>
    </row>
    <row r="179" spans="1:15" x14ac:dyDescent="0.25">
      <c r="A179" s="13">
        <v>30</v>
      </c>
      <c r="B179" s="14" t="s">
        <v>173</v>
      </c>
      <c r="C179" s="13">
        <v>11</v>
      </c>
      <c r="D179" s="15" t="s">
        <v>199</v>
      </c>
      <c r="E179" s="13">
        <v>451370</v>
      </c>
      <c r="F179" s="15" t="s">
        <v>204</v>
      </c>
      <c r="G179" s="13">
        <v>51370</v>
      </c>
      <c r="H179" s="15" t="s">
        <v>204</v>
      </c>
      <c r="I179" s="13">
        <v>51370</v>
      </c>
      <c r="K179" s="63">
        <f t="shared" si="2"/>
        <v>-260.23098000000027</v>
      </c>
      <c r="L179" s="47"/>
      <c r="M179" s="47">
        <v>4244.8297599999996</v>
      </c>
      <c r="N179" s="47"/>
      <c r="O179" s="47">
        <v>4505.0607399999999</v>
      </c>
    </row>
    <row r="180" spans="1:15" x14ac:dyDescent="0.25">
      <c r="A180" s="13">
        <v>30</v>
      </c>
      <c r="B180" s="14" t="s">
        <v>173</v>
      </c>
      <c r="C180" s="13">
        <v>11</v>
      </c>
      <c r="D180" s="15" t="s">
        <v>199</v>
      </c>
      <c r="E180" s="13">
        <v>551314</v>
      </c>
      <c r="F180" s="15" t="s">
        <v>205</v>
      </c>
      <c r="G180" s="13">
        <v>51314</v>
      </c>
      <c r="H180" s="15" t="s">
        <v>205</v>
      </c>
      <c r="I180" s="13">
        <v>51314</v>
      </c>
      <c r="K180" s="63">
        <f t="shared" si="2"/>
        <v>-221.25021000000015</v>
      </c>
      <c r="L180" s="47"/>
      <c r="M180" s="47">
        <v>1742.70481</v>
      </c>
      <c r="N180" s="47"/>
      <c r="O180" s="47">
        <v>1963.9550200000001</v>
      </c>
    </row>
    <row r="181" spans="1:15" x14ac:dyDescent="0.25">
      <c r="A181" s="13">
        <v>30</v>
      </c>
      <c r="B181" s="14" t="s">
        <v>173</v>
      </c>
      <c r="C181" s="13">
        <v>11</v>
      </c>
      <c r="D181" s="15" t="s">
        <v>199</v>
      </c>
      <c r="E181" s="13">
        <v>451361</v>
      </c>
      <c r="F181" s="15" t="s">
        <v>206</v>
      </c>
      <c r="G181" s="13">
        <v>51361</v>
      </c>
      <c r="H181" s="15" t="s">
        <v>206</v>
      </c>
      <c r="I181" s="13">
        <v>51361</v>
      </c>
      <c r="K181" s="63">
        <f t="shared" si="2"/>
        <v>-3.7071899999999971</v>
      </c>
      <c r="L181" s="47"/>
      <c r="M181" s="47">
        <v>231.03324000000001</v>
      </c>
      <c r="N181" s="47"/>
      <c r="O181" s="47">
        <v>234.74043</v>
      </c>
    </row>
    <row r="182" spans="1:15" x14ac:dyDescent="0.25">
      <c r="A182" s="13">
        <v>30</v>
      </c>
      <c r="B182" s="14" t="s">
        <v>173</v>
      </c>
      <c r="C182" s="13">
        <v>11</v>
      </c>
      <c r="D182" s="15" t="s">
        <v>199</v>
      </c>
      <c r="E182" s="13">
        <v>451350</v>
      </c>
      <c r="F182" s="15" t="s">
        <v>207</v>
      </c>
      <c r="G182" s="13">
        <v>51350</v>
      </c>
      <c r="H182" s="15" t="s">
        <v>207</v>
      </c>
      <c r="I182" s="13">
        <v>51350</v>
      </c>
      <c r="K182" s="63">
        <f t="shared" si="2"/>
        <v>163.36485999999968</v>
      </c>
      <c r="L182" s="47"/>
      <c r="M182" s="47">
        <v>4672.0516799999996</v>
      </c>
      <c r="N182" s="47"/>
      <c r="O182" s="47">
        <v>4508.6868199999999</v>
      </c>
    </row>
    <row r="183" spans="1:15" x14ac:dyDescent="0.25">
      <c r="A183" s="13">
        <v>30</v>
      </c>
      <c r="B183" s="14" t="s">
        <v>173</v>
      </c>
      <c r="C183" s="13">
        <v>11</v>
      </c>
      <c r="D183" s="15" t="s">
        <v>199</v>
      </c>
      <c r="E183" s="13">
        <v>551310</v>
      </c>
      <c r="F183" s="15" t="s">
        <v>208</v>
      </c>
      <c r="G183" s="13">
        <v>51310</v>
      </c>
      <c r="H183" s="15" t="s">
        <v>208</v>
      </c>
      <c r="I183" s="13">
        <v>51310</v>
      </c>
      <c r="K183" s="63">
        <f t="shared" si="2"/>
        <v>-0.14896999999996297</v>
      </c>
      <c r="L183" s="47"/>
      <c r="M183" s="47">
        <v>1378.5356899999999</v>
      </c>
      <c r="N183" s="47"/>
      <c r="O183" s="47">
        <v>1378.6846599999999</v>
      </c>
    </row>
    <row r="184" spans="1:15" x14ac:dyDescent="0.25">
      <c r="A184" s="13">
        <v>30</v>
      </c>
      <c r="B184" s="14" t="s">
        <v>173</v>
      </c>
      <c r="C184" s="13">
        <v>11</v>
      </c>
      <c r="D184" s="15" t="s">
        <v>199</v>
      </c>
      <c r="E184" s="13">
        <v>551309</v>
      </c>
      <c r="F184" s="15" t="s">
        <v>209</v>
      </c>
      <c r="G184" s="13">
        <v>51309</v>
      </c>
      <c r="H184" s="15" t="s">
        <v>209</v>
      </c>
      <c r="I184" s="13">
        <v>51309</v>
      </c>
      <c r="K184" s="63">
        <f t="shared" si="2"/>
        <v>-18.254230000000007</v>
      </c>
      <c r="L184" s="47"/>
      <c r="M184" s="47">
        <v>553.02458999999999</v>
      </c>
      <c r="N184" s="47"/>
      <c r="O184" s="47">
        <v>571.27882</v>
      </c>
    </row>
    <row r="185" spans="1:15" x14ac:dyDescent="0.25">
      <c r="A185" s="13">
        <v>30</v>
      </c>
      <c r="B185" s="14" t="s">
        <v>173</v>
      </c>
      <c r="C185" s="13">
        <v>11</v>
      </c>
      <c r="D185" s="15" t="s">
        <v>199</v>
      </c>
      <c r="E185" s="13">
        <v>551305</v>
      </c>
      <c r="F185" s="15" t="s">
        <v>210</v>
      </c>
      <c r="G185" s="13">
        <v>51305</v>
      </c>
      <c r="H185" s="15" t="s">
        <v>210</v>
      </c>
      <c r="I185" s="13">
        <v>51305</v>
      </c>
      <c r="K185" s="63">
        <f t="shared" si="2"/>
        <v>245.35495999999989</v>
      </c>
      <c r="L185" s="47"/>
      <c r="M185" s="47">
        <v>1564.6214299999999</v>
      </c>
      <c r="N185" s="47"/>
      <c r="O185" s="47">
        <v>1319.26647</v>
      </c>
    </row>
    <row r="186" spans="1:15" x14ac:dyDescent="0.25">
      <c r="A186" s="13">
        <v>30</v>
      </c>
      <c r="B186" s="14" t="s">
        <v>173</v>
      </c>
      <c r="C186" s="13">
        <v>11</v>
      </c>
      <c r="D186" s="15" t="s">
        <v>199</v>
      </c>
      <c r="E186" s="13">
        <v>451301</v>
      </c>
      <c r="F186" s="15" t="s">
        <v>211</v>
      </c>
      <c r="G186" s="13">
        <v>51301</v>
      </c>
      <c r="H186" s="15" t="s">
        <v>211</v>
      </c>
      <c r="I186" s="13">
        <v>51301</v>
      </c>
      <c r="K186" s="63">
        <f t="shared" si="2"/>
        <v>747.09421999999995</v>
      </c>
      <c r="L186" s="47"/>
      <c r="M186" s="47">
        <v>5944.5427799999998</v>
      </c>
      <c r="N186" s="47"/>
      <c r="O186" s="47">
        <v>5197.4485599999998</v>
      </c>
    </row>
    <row r="187" spans="1:15" x14ac:dyDescent="0.25">
      <c r="A187" s="13">
        <v>30</v>
      </c>
      <c r="B187" s="14" t="s">
        <v>173</v>
      </c>
      <c r="C187" s="13">
        <v>11</v>
      </c>
      <c r="D187" s="15" t="s">
        <v>199</v>
      </c>
      <c r="E187" s="13">
        <v>551341</v>
      </c>
      <c r="F187" s="15" t="s">
        <v>212</v>
      </c>
      <c r="G187" s="13">
        <v>51341</v>
      </c>
      <c r="H187" s="15" t="s">
        <v>212</v>
      </c>
      <c r="I187" s="13">
        <v>51341</v>
      </c>
      <c r="K187" s="63">
        <f t="shared" si="2"/>
        <v>382.90075000000002</v>
      </c>
      <c r="L187" s="47"/>
      <c r="M187" s="47">
        <v>1811.79126</v>
      </c>
      <c r="N187" s="47"/>
      <c r="O187" s="47">
        <v>1428.8905099999999</v>
      </c>
    </row>
    <row r="188" spans="1:15" x14ac:dyDescent="0.25">
      <c r="A188" s="13">
        <v>30</v>
      </c>
      <c r="B188" s="14" t="s">
        <v>173</v>
      </c>
      <c r="C188" s="13">
        <v>11</v>
      </c>
      <c r="D188" s="15" t="s">
        <v>199</v>
      </c>
      <c r="E188" s="13">
        <v>551306</v>
      </c>
      <c r="F188" s="15" t="s">
        <v>213</v>
      </c>
      <c r="G188" s="13">
        <v>51306</v>
      </c>
      <c r="H188" s="15" t="s">
        <v>213</v>
      </c>
      <c r="I188" s="13">
        <v>51306</v>
      </c>
      <c r="K188" s="63">
        <f t="shared" si="2"/>
        <v>-165.55054999999993</v>
      </c>
      <c r="L188" s="47"/>
      <c r="M188" s="47">
        <v>2132.98486</v>
      </c>
      <c r="N188" s="47"/>
      <c r="O188" s="47">
        <v>2298.53541</v>
      </c>
    </row>
    <row r="189" spans="1:15" x14ac:dyDescent="0.25">
      <c r="A189" s="13">
        <v>30</v>
      </c>
      <c r="B189" s="14" t="s">
        <v>173</v>
      </c>
      <c r="C189" s="13">
        <v>11</v>
      </c>
      <c r="D189" s="15" t="s">
        <v>199</v>
      </c>
      <c r="E189" s="13">
        <v>551349</v>
      </c>
      <c r="F189" s="15" t="s">
        <v>214</v>
      </c>
      <c r="G189" s="13">
        <v>51349</v>
      </c>
      <c r="H189" s="15" t="s">
        <v>214</v>
      </c>
      <c r="I189" s="13">
        <v>51349</v>
      </c>
      <c r="K189" s="63">
        <f t="shared" si="2"/>
        <v>610.36752999999999</v>
      </c>
      <c r="L189" s="47"/>
      <c r="M189" s="47">
        <v>2798.5390600000001</v>
      </c>
      <c r="N189" s="47"/>
      <c r="O189" s="47">
        <v>2188.1715300000001</v>
      </c>
    </row>
    <row r="190" spans="1:15" x14ac:dyDescent="0.25">
      <c r="A190" s="13">
        <v>30</v>
      </c>
      <c r="B190" s="14" t="s">
        <v>173</v>
      </c>
      <c r="C190" s="13">
        <v>11</v>
      </c>
      <c r="D190" s="15" t="s">
        <v>199</v>
      </c>
      <c r="E190" s="13">
        <v>451308</v>
      </c>
      <c r="F190" s="15" t="s">
        <v>215</v>
      </c>
      <c r="G190" s="13">
        <v>51308</v>
      </c>
      <c r="H190" s="15" t="s">
        <v>215</v>
      </c>
      <c r="I190" s="13">
        <v>51308</v>
      </c>
      <c r="K190" s="63">
        <f t="shared" si="2"/>
        <v>-85.594600000000355</v>
      </c>
      <c r="L190" s="47"/>
      <c r="M190" s="47">
        <v>4203.1143199999997</v>
      </c>
      <c r="N190" s="47"/>
      <c r="O190" s="47">
        <v>4288.70892</v>
      </c>
    </row>
    <row r="191" spans="1:15" x14ac:dyDescent="0.25">
      <c r="A191" s="13">
        <v>30</v>
      </c>
      <c r="B191" s="14" t="s">
        <v>173</v>
      </c>
      <c r="C191" s="13">
        <v>11</v>
      </c>
      <c r="D191" s="15" t="s">
        <v>199</v>
      </c>
      <c r="E191" s="13">
        <v>551307</v>
      </c>
      <c r="F191" s="15" t="s">
        <v>216</v>
      </c>
      <c r="G191" s="13">
        <v>51307</v>
      </c>
      <c r="H191" s="15" t="s">
        <v>216</v>
      </c>
      <c r="I191" s="13">
        <v>51307</v>
      </c>
      <c r="K191" s="63">
        <f t="shared" si="2"/>
        <v>186.90506000000005</v>
      </c>
      <c r="L191" s="47"/>
      <c r="M191" s="47">
        <v>1584.90263</v>
      </c>
      <c r="N191" s="47"/>
      <c r="O191" s="47">
        <v>1397.99757</v>
      </c>
    </row>
    <row r="192" spans="1:15" x14ac:dyDescent="0.25">
      <c r="A192" s="13">
        <v>30</v>
      </c>
      <c r="B192" s="14" t="s">
        <v>173</v>
      </c>
      <c r="C192" s="13">
        <v>11</v>
      </c>
      <c r="D192" s="15" t="s">
        <v>199</v>
      </c>
      <c r="E192" s="13">
        <v>451336</v>
      </c>
      <c r="F192" s="15" t="s">
        <v>217</v>
      </c>
      <c r="G192" s="13">
        <v>51336</v>
      </c>
      <c r="H192" s="15" t="s">
        <v>217</v>
      </c>
      <c r="I192" s="13">
        <v>51336</v>
      </c>
      <c r="K192" s="63">
        <f t="shared" si="2"/>
        <v>555.79739999999947</v>
      </c>
      <c r="L192" s="47"/>
      <c r="M192" s="47">
        <v>5319.7836699999998</v>
      </c>
      <c r="N192" s="47"/>
      <c r="O192" s="47">
        <v>4763.9862700000003</v>
      </c>
    </row>
    <row r="193" spans="1:15" x14ac:dyDescent="0.25">
      <c r="A193" s="13">
        <v>30</v>
      </c>
      <c r="B193" s="14" t="s">
        <v>173</v>
      </c>
      <c r="C193" s="13">
        <v>11</v>
      </c>
      <c r="D193" s="15" t="s">
        <v>199</v>
      </c>
      <c r="E193" s="13">
        <v>451318</v>
      </c>
      <c r="F193" s="15" t="s">
        <v>218</v>
      </c>
      <c r="G193" s="13">
        <v>51318</v>
      </c>
      <c r="H193" s="15" t="s">
        <v>218</v>
      </c>
      <c r="I193" s="13">
        <v>51318</v>
      </c>
      <c r="K193" s="63">
        <f t="shared" si="2"/>
        <v>11.486780000000181</v>
      </c>
      <c r="L193" s="47"/>
      <c r="M193" s="47">
        <v>2794.7523200000001</v>
      </c>
      <c r="N193" s="47"/>
      <c r="O193" s="47">
        <v>2783.2655399999999</v>
      </c>
    </row>
    <row r="194" spans="1:15" x14ac:dyDescent="0.25">
      <c r="A194" s="13">
        <v>110</v>
      </c>
      <c r="B194" s="14" t="s">
        <v>219</v>
      </c>
      <c r="C194" s="13">
        <v>26</v>
      </c>
      <c r="D194" s="15" t="s">
        <v>220</v>
      </c>
      <c r="E194" s="13">
        <v>554116</v>
      </c>
      <c r="F194" s="15" t="s">
        <v>221</v>
      </c>
      <c r="G194" s="13">
        <v>54116</v>
      </c>
      <c r="H194" s="15" t="s">
        <v>221</v>
      </c>
      <c r="I194" s="13">
        <v>54116</v>
      </c>
      <c r="K194" s="63">
        <f t="shared" si="2"/>
        <v>4.0070099999999798</v>
      </c>
      <c r="L194" s="47"/>
      <c r="M194" s="47">
        <v>410.64897999999999</v>
      </c>
      <c r="N194" s="47"/>
      <c r="O194" s="47">
        <v>406.64197000000001</v>
      </c>
    </row>
    <row r="195" spans="1:15" x14ac:dyDescent="0.25">
      <c r="A195" s="13">
        <v>110</v>
      </c>
      <c r="B195" s="14" t="s">
        <v>219</v>
      </c>
      <c r="C195" s="13">
        <v>26</v>
      </c>
      <c r="D195" s="15" t="s">
        <v>220</v>
      </c>
      <c r="E195" s="13">
        <v>454161</v>
      </c>
      <c r="F195" s="15" t="s">
        <v>222</v>
      </c>
      <c r="G195" s="13">
        <v>54161</v>
      </c>
      <c r="H195" s="15" t="s">
        <v>222</v>
      </c>
      <c r="I195" s="13">
        <v>54161</v>
      </c>
      <c r="K195" s="63">
        <f t="shared" si="2"/>
        <v>143.39197999999999</v>
      </c>
      <c r="L195" s="47"/>
      <c r="M195" s="47">
        <v>354.95443</v>
      </c>
      <c r="N195" s="47"/>
      <c r="O195" s="47">
        <v>211.56245000000001</v>
      </c>
    </row>
    <row r="196" spans="1:15" x14ac:dyDescent="0.25">
      <c r="A196" s="13">
        <v>110</v>
      </c>
      <c r="B196" s="14" t="s">
        <v>219</v>
      </c>
      <c r="C196" s="13">
        <v>26</v>
      </c>
      <c r="D196" s="15" t="s">
        <v>220</v>
      </c>
      <c r="E196" s="13">
        <v>554166</v>
      </c>
      <c r="F196" s="15" t="s">
        <v>223</v>
      </c>
      <c r="G196" s="13">
        <v>54166</v>
      </c>
      <c r="H196" s="15" t="s">
        <v>223</v>
      </c>
      <c r="I196" s="13">
        <v>54166</v>
      </c>
      <c r="K196" s="63">
        <f t="shared" si="2"/>
        <v>33.101789999999994</v>
      </c>
      <c r="L196" s="47"/>
      <c r="M196" s="47">
        <v>322.26934</v>
      </c>
      <c r="N196" s="47"/>
      <c r="O196" s="47">
        <v>289.16755000000001</v>
      </c>
    </row>
    <row r="197" spans="1:15" x14ac:dyDescent="0.25">
      <c r="A197" s="13">
        <v>110</v>
      </c>
      <c r="B197" s="14" t="s">
        <v>219</v>
      </c>
      <c r="C197" s="13">
        <v>26</v>
      </c>
      <c r="D197" s="15" t="s">
        <v>220</v>
      </c>
      <c r="E197" s="13">
        <v>454171</v>
      </c>
      <c r="F197" s="15" t="s">
        <v>224</v>
      </c>
      <c r="G197" s="13">
        <v>54171</v>
      </c>
      <c r="H197" s="15" t="s">
        <v>224</v>
      </c>
      <c r="I197" s="13">
        <v>54171</v>
      </c>
      <c r="K197" s="63">
        <f t="shared" si="2"/>
        <v>60.722590000000025</v>
      </c>
      <c r="L197" s="47"/>
      <c r="M197" s="47">
        <v>335.02140000000003</v>
      </c>
      <c r="N197" s="47"/>
      <c r="O197" s="47">
        <v>274.29881</v>
      </c>
    </row>
    <row r="198" spans="1:15" x14ac:dyDescent="0.25">
      <c r="A198" s="13">
        <v>110</v>
      </c>
      <c r="B198" s="14" t="s">
        <v>219</v>
      </c>
      <c r="C198" s="13">
        <v>26</v>
      </c>
      <c r="D198" s="15" t="s">
        <v>220</v>
      </c>
      <c r="E198" s="13">
        <v>554266</v>
      </c>
      <c r="F198" s="15" t="s">
        <v>225</v>
      </c>
      <c r="G198" s="13">
        <v>54266</v>
      </c>
      <c r="H198" s="15" t="s">
        <v>225</v>
      </c>
      <c r="I198" s="13">
        <v>54266</v>
      </c>
      <c r="K198" s="63">
        <f t="shared" si="2"/>
        <v>282.79361999999998</v>
      </c>
      <c r="L198" s="47"/>
      <c r="M198" s="47">
        <v>554.43196</v>
      </c>
      <c r="N198" s="47"/>
      <c r="O198" s="47">
        <v>271.63834000000003</v>
      </c>
    </row>
    <row r="199" spans="1:15" x14ac:dyDescent="0.25">
      <c r="A199" s="13">
        <v>110</v>
      </c>
      <c r="B199" s="14" t="s">
        <v>219</v>
      </c>
      <c r="C199" s="13">
        <v>26</v>
      </c>
      <c r="D199" s="15" t="s">
        <v>220</v>
      </c>
      <c r="E199" s="13">
        <v>554296</v>
      </c>
      <c r="F199" s="15" t="s">
        <v>226</v>
      </c>
      <c r="G199" s="13">
        <v>54296</v>
      </c>
      <c r="H199" s="15" t="s">
        <v>226</v>
      </c>
      <c r="I199" s="13">
        <v>54296</v>
      </c>
      <c r="K199" s="63">
        <f t="shared" ref="K199:K262" si="3">+M199-O199</f>
        <v>102.35928000000001</v>
      </c>
      <c r="L199" s="47"/>
      <c r="M199" s="47">
        <v>826.71220000000005</v>
      </c>
      <c r="N199" s="47"/>
      <c r="O199" s="47">
        <v>724.35292000000004</v>
      </c>
    </row>
    <row r="200" spans="1:15" x14ac:dyDescent="0.25">
      <c r="A200" s="13">
        <v>110</v>
      </c>
      <c r="B200" s="14" t="s">
        <v>219</v>
      </c>
      <c r="C200" s="13">
        <v>26</v>
      </c>
      <c r="D200" s="15" t="s">
        <v>220</v>
      </c>
      <c r="E200" s="13">
        <v>554356</v>
      </c>
      <c r="F200" s="15" t="s">
        <v>227</v>
      </c>
      <c r="G200" s="13">
        <v>54356</v>
      </c>
      <c r="H200" s="15" t="s">
        <v>227</v>
      </c>
      <c r="I200" s="13">
        <v>54356</v>
      </c>
      <c r="K200" s="63">
        <f t="shared" si="3"/>
        <v>-209.74590999999998</v>
      </c>
      <c r="L200" s="47"/>
      <c r="M200" s="47">
        <v>464.78219999999999</v>
      </c>
      <c r="N200" s="47"/>
      <c r="O200" s="47">
        <v>674.52810999999997</v>
      </c>
    </row>
    <row r="201" spans="1:15" x14ac:dyDescent="0.25">
      <c r="A201" s="13">
        <v>110</v>
      </c>
      <c r="B201" s="14" t="s">
        <v>219</v>
      </c>
      <c r="C201" s="13">
        <v>26</v>
      </c>
      <c r="D201" s="15" t="s">
        <v>220</v>
      </c>
      <c r="E201" s="13">
        <v>454426</v>
      </c>
      <c r="F201" s="15" t="s">
        <v>228</v>
      </c>
      <c r="G201" s="13">
        <v>54426</v>
      </c>
      <c r="H201" s="15" t="s">
        <v>228</v>
      </c>
      <c r="I201" s="13">
        <v>54426</v>
      </c>
      <c r="K201" s="63">
        <f t="shared" si="3"/>
        <v>420.75244999999995</v>
      </c>
      <c r="L201" s="47"/>
      <c r="M201" s="47">
        <v>3648.4156899999998</v>
      </c>
      <c r="N201" s="47"/>
      <c r="O201" s="47">
        <v>3227.6632399999999</v>
      </c>
    </row>
    <row r="202" spans="1:15" x14ac:dyDescent="0.25">
      <c r="A202" s="13">
        <v>110</v>
      </c>
      <c r="B202" s="14" t="s">
        <v>219</v>
      </c>
      <c r="C202" s="13">
        <v>26</v>
      </c>
      <c r="D202" s="15" t="s">
        <v>220</v>
      </c>
      <c r="E202" s="13">
        <v>554431</v>
      </c>
      <c r="F202" s="15" t="s">
        <v>229</v>
      </c>
      <c r="G202" s="13">
        <v>54431</v>
      </c>
      <c r="H202" s="15" t="s">
        <v>229</v>
      </c>
      <c r="I202" s="13">
        <v>54431</v>
      </c>
      <c r="K202" s="63">
        <f t="shared" si="3"/>
        <v>192.12168000000003</v>
      </c>
      <c r="L202" s="47"/>
      <c r="M202" s="47">
        <v>511.77337</v>
      </c>
      <c r="N202" s="47"/>
      <c r="O202" s="47">
        <v>319.65168999999997</v>
      </c>
    </row>
    <row r="203" spans="1:15" x14ac:dyDescent="0.25">
      <c r="A203" s="13">
        <v>110</v>
      </c>
      <c r="B203" s="14" t="s">
        <v>219</v>
      </c>
      <c r="C203" s="13">
        <v>26</v>
      </c>
      <c r="D203" s="15" t="s">
        <v>220</v>
      </c>
      <c r="E203" s="13">
        <v>554476</v>
      </c>
      <c r="F203" s="15" t="s">
        <v>230</v>
      </c>
      <c r="G203" s="13">
        <v>54476</v>
      </c>
      <c r="H203" s="15" t="s">
        <v>230</v>
      </c>
      <c r="I203" s="13">
        <v>54476</v>
      </c>
      <c r="K203" s="63">
        <f t="shared" si="3"/>
        <v>-10.729119999999966</v>
      </c>
      <c r="L203" s="47"/>
      <c r="M203" s="47">
        <v>793.55043999999998</v>
      </c>
      <c r="N203" s="47"/>
      <c r="O203" s="47">
        <v>804.27955999999995</v>
      </c>
    </row>
    <row r="204" spans="1:15" x14ac:dyDescent="0.25">
      <c r="A204" s="13">
        <v>110</v>
      </c>
      <c r="B204" s="14" t="s">
        <v>219</v>
      </c>
      <c r="C204" s="13">
        <v>26</v>
      </c>
      <c r="D204" s="15" t="s">
        <v>220</v>
      </c>
      <c r="E204" s="13">
        <v>554471</v>
      </c>
      <c r="F204" s="15" t="s">
        <v>231</v>
      </c>
      <c r="G204" s="13">
        <v>54471</v>
      </c>
      <c r="H204" s="15" t="s">
        <v>231</v>
      </c>
      <c r="I204" s="13">
        <v>54471</v>
      </c>
      <c r="K204" s="63">
        <f t="shared" si="3"/>
        <v>-6.0636799999999766</v>
      </c>
      <c r="L204" s="47"/>
      <c r="M204" s="47">
        <v>407.70440000000002</v>
      </c>
      <c r="N204" s="47"/>
      <c r="O204" s="47">
        <v>413.76808</v>
      </c>
    </row>
    <row r="205" spans="1:15" x14ac:dyDescent="0.25">
      <c r="A205" s="13">
        <v>110</v>
      </c>
      <c r="B205" s="14" t="s">
        <v>219</v>
      </c>
      <c r="C205" s="13">
        <v>26</v>
      </c>
      <c r="D205" s="15" t="s">
        <v>220</v>
      </c>
      <c r="E205" s="13">
        <v>454481</v>
      </c>
      <c r="F205" s="15" t="s">
        <v>232</v>
      </c>
      <c r="G205" s="13">
        <v>54481</v>
      </c>
      <c r="H205" s="15" t="s">
        <v>232</v>
      </c>
      <c r="I205" s="13">
        <v>54481</v>
      </c>
      <c r="K205" s="63">
        <f t="shared" si="3"/>
        <v>-9.4567699999997785</v>
      </c>
      <c r="L205" s="47"/>
      <c r="M205" s="47">
        <v>3209.0090700000001</v>
      </c>
      <c r="N205" s="47"/>
      <c r="O205" s="47">
        <v>3218.4658399999998</v>
      </c>
    </row>
    <row r="206" spans="1:15" x14ac:dyDescent="0.25">
      <c r="A206" s="13">
        <v>110</v>
      </c>
      <c r="B206" s="14" t="s">
        <v>219</v>
      </c>
      <c r="C206" s="13">
        <v>26</v>
      </c>
      <c r="D206" s="15" t="s">
        <v>220</v>
      </c>
      <c r="E206" s="13">
        <v>554486</v>
      </c>
      <c r="F206" s="15" t="s">
        <v>233</v>
      </c>
      <c r="G206" s="13">
        <v>54486</v>
      </c>
      <c r="H206" s="15" t="s">
        <v>233</v>
      </c>
      <c r="I206" s="13">
        <v>54486</v>
      </c>
      <c r="K206" s="63">
        <f t="shared" si="3"/>
        <v>-420.89940999999999</v>
      </c>
      <c r="L206" s="47"/>
      <c r="M206" s="47">
        <v>1296.55144</v>
      </c>
      <c r="N206" s="47"/>
      <c r="O206" s="47">
        <v>1717.4508499999999</v>
      </c>
    </row>
    <row r="207" spans="1:15" x14ac:dyDescent="0.25">
      <c r="A207" s="13">
        <v>110</v>
      </c>
      <c r="B207" s="14" t="s">
        <v>219</v>
      </c>
      <c r="C207" s="13">
        <v>26</v>
      </c>
      <c r="D207" s="15" t="s">
        <v>220</v>
      </c>
      <c r="E207" s="13">
        <v>554491</v>
      </c>
      <c r="F207" s="15" t="s">
        <v>234</v>
      </c>
      <c r="G207" s="13">
        <v>54491</v>
      </c>
      <c r="H207" s="15" t="s">
        <v>234</v>
      </c>
      <c r="I207" s="13">
        <v>54491</v>
      </c>
      <c r="K207" s="63">
        <f t="shared" si="3"/>
        <v>-162.29524000000004</v>
      </c>
      <c r="L207" s="47"/>
      <c r="M207" s="47">
        <v>262.83276999999998</v>
      </c>
      <c r="N207" s="47"/>
      <c r="O207" s="47">
        <v>425.12801000000002</v>
      </c>
    </row>
    <row r="208" spans="1:15" x14ac:dyDescent="0.25">
      <c r="A208" s="13">
        <v>110</v>
      </c>
      <c r="B208" s="14" t="s">
        <v>219</v>
      </c>
      <c r="C208" s="13">
        <v>26</v>
      </c>
      <c r="D208" s="15" t="s">
        <v>220</v>
      </c>
      <c r="E208" s="13">
        <v>554601</v>
      </c>
      <c r="F208" s="15" t="s">
        <v>235</v>
      </c>
      <c r="G208" s="13">
        <v>54601</v>
      </c>
      <c r="H208" s="15" t="s">
        <v>235</v>
      </c>
      <c r="I208" s="13">
        <v>54601</v>
      </c>
      <c r="K208" s="63">
        <f t="shared" si="3"/>
        <v>466.77883999999995</v>
      </c>
      <c r="L208" s="47"/>
      <c r="M208" s="47">
        <v>1252.4157299999999</v>
      </c>
      <c r="N208" s="47"/>
      <c r="O208" s="47">
        <v>785.63688999999999</v>
      </c>
    </row>
    <row r="209" spans="1:15" x14ac:dyDescent="0.25">
      <c r="A209" s="13">
        <v>110</v>
      </c>
      <c r="B209" s="14" t="s">
        <v>219</v>
      </c>
      <c r="C209" s="13">
        <v>26</v>
      </c>
      <c r="D209" s="15" t="s">
        <v>220</v>
      </c>
      <c r="E209" s="13">
        <v>554611</v>
      </c>
      <c r="F209" s="15" t="s">
        <v>236</v>
      </c>
      <c r="G209" s="13">
        <v>54611</v>
      </c>
      <c r="H209" s="15" t="s">
        <v>236</v>
      </c>
      <c r="I209" s="13">
        <v>54611</v>
      </c>
      <c r="K209" s="63">
        <f t="shared" si="3"/>
        <v>60.061839999999961</v>
      </c>
      <c r="L209" s="47"/>
      <c r="M209" s="47">
        <v>624.97636</v>
      </c>
      <c r="N209" s="47"/>
      <c r="O209" s="47">
        <v>564.91452000000004</v>
      </c>
    </row>
    <row r="210" spans="1:15" x14ac:dyDescent="0.25">
      <c r="A210" s="13">
        <v>110</v>
      </c>
      <c r="B210" s="14" t="s">
        <v>219</v>
      </c>
      <c r="C210" s="13">
        <v>26</v>
      </c>
      <c r="D210" s="15" t="s">
        <v>220</v>
      </c>
      <c r="E210" s="13">
        <v>554636</v>
      </c>
      <c r="F210" s="15" t="s">
        <v>237</v>
      </c>
      <c r="G210" s="13">
        <v>54636</v>
      </c>
      <c r="H210" s="15" t="s">
        <v>237</v>
      </c>
      <c r="I210" s="13">
        <v>54636</v>
      </c>
      <c r="K210" s="63">
        <f t="shared" si="3"/>
        <v>-88.900139999999965</v>
      </c>
      <c r="L210" s="47"/>
      <c r="M210" s="47">
        <v>562.41380000000004</v>
      </c>
      <c r="N210" s="47"/>
      <c r="O210" s="47">
        <v>651.31394</v>
      </c>
    </row>
    <row r="211" spans="1:15" x14ac:dyDescent="0.25">
      <c r="A211" s="13">
        <v>110</v>
      </c>
      <c r="B211" s="14" t="s">
        <v>219</v>
      </c>
      <c r="C211" s="13">
        <v>26</v>
      </c>
      <c r="D211" s="15" t="s">
        <v>220</v>
      </c>
      <c r="E211" s="13">
        <v>454671</v>
      </c>
      <c r="F211" s="15" t="s">
        <v>238</v>
      </c>
      <c r="G211" s="13">
        <v>54671</v>
      </c>
      <c r="H211" s="15" t="s">
        <v>238</v>
      </c>
      <c r="I211" s="13">
        <v>54671</v>
      </c>
      <c r="K211" s="63">
        <f t="shared" si="3"/>
        <v>-91.264769999999999</v>
      </c>
      <c r="L211" s="47"/>
      <c r="M211" s="47">
        <v>1034.7689</v>
      </c>
      <c r="N211" s="47"/>
      <c r="O211" s="47">
        <v>1126.03367</v>
      </c>
    </row>
    <row r="212" spans="1:15" x14ac:dyDescent="0.25">
      <c r="A212" s="13">
        <v>110</v>
      </c>
      <c r="B212" s="14" t="s">
        <v>219</v>
      </c>
      <c r="C212" s="13">
        <v>27</v>
      </c>
      <c r="D212" s="15" t="s">
        <v>239</v>
      </c>
      <c r="E212" s="13">
        <v>554184</v>
      </c>
      <c r="F212" s="15" t="s">
        <v>240</v>
      </c>
      <c r="G212" s="13">
        <v>54184</v>
      </c>
      <c r="H212" s="15" t="s">
        <v>240</v>
      </c>
      <c r="I212" s="13">
        <v>54184</v>
      </c>
      <c r="K212" s="63">
        <f t="shared" si="3"/>
        <v>-165.57042000000001</v>
      </c>
      <c r="L212" s="47"/>
      <c r="M212" s="47">
        <v>587.45374000000004</v>
      </c>
      <c r="N212" s="47"/>
      <c r="O212" s="47">
        <v>753.02416000000005</v>
      </c>
    </row>
    <row r="213" spans="1:15" x14ac:dyDescent="0.25">
      <c r="A213" s="13">
        <v>110</v>
      </c>
      <c r="B213" s="14" t="s">
        <v>219</v>
      </c>
      <c r="C213" s="13">
        <v>27</v>
      </c>
      <c r="D213" s="15" t="s">
        <v>239</v>
      </c>
      <c r="E213" s="13">
        <v>554506</v>
      </c>
      <c r="F213" s="15" t="s">
        <v>241</v>
      </c>
      <c r="G213" s="13">
        <v>54506</v>
      </c>
      <c r="H213" s="15" t="s">
        <v>241</v>
      </c>
      <c r="I213" s="13">
        <v>54506</v>
      </c>
      <c r="K213" s="63">
        <f t="shared" si="3"/>
        <v>80.94083999999998</v>
      </c>
      <c r="L213" s="47"/>
      <c r="M213" s="47">
        <v>323.22868999999997</v>
      </c>
      <c r="N213" s="47"/>
      <c r="O213" s="47">
        <v>242.28784999999999</v>
      </c>
    </row>
    <row r="214" spans="1:15" x14ac:dyDescent="0.25">
      <c r="A214" s="13">
        <v>110</v>
      </c>
      <c r="B214" s="14" t="s">
        <v>219</v>
      </c>
      <c r="C214" s="13">
        <v>27</v>
      </c>
      <c r="D214" s="15" t="s">
        <v>239</v>
      </c>
      <c r="E214" s="13">
        <v>554196</v>
      </c>
      <c r="F214" s="15" t="s">
        <v>242</v>
      </c>
      <c r="G214" s="13">
        <v>54196</v>
      </c>
      <c r="H214" s="15" t="s">
        <v>242</v>
      </c>
      <c r="I214" s="13">
        <v>54196</v>
      </c>
      <c r="K214" s="63">
        <f t="shared" si="3"/>
        <v>-16.356710000000021</v>
      </c>
      <c r="L214" s="47"/>
      <c r="M214" s="47">
        <v>683.46163999999999</v>
      </c>
      <c r="N214" s="47"/>
      <c r="O214" s="47">
        <v>699.81835000000001</v>
      </c>
    </row>
    <row r="215" spans="1:15" x14ac:dyDescent="0.25">
      <c r="A215" s="13">
        <v>110</v>
      </c>
      <c r="B215" s="14" t="s">
        <v>219</v>
      </c>
      <c r="C215" s="13">
        <v>27</v>
      </c>
      <c r="D215" s="15" t="s">
        <v>239</v>
      </c>
      <c r="E215" s="13">
        <v>554257</v>
      </c>
      <c r="F215" s="15" t="s">
        <v>243</v>
      </c>
      <c r="G215" s="13">
        <v>54257</v>
      </c>
      <c r="H215" s="15" t="s">
        <v>243</v>
      </c>
      <c r="I215" s="13">
        <v>54257</v>
      </c>
      <c r="K215" s="63">
        <f t="shared" si="3"/>
        <v>207.75120000000004</v>
      </c>
      <c r="L215" s="47"/>
      <c r="M215" s="47">
        <v>783.10558000000003</v>
      </c>
      <c r="N215" s="47"/>
      <c r="O215" s="47">
        <v>575.35437999999999</v>
      </c>
    </row>
    <row r="216" spans="1:15" x14ac:dyDescent="0.25">
      <c r="A216" s="13">
        <v>110</v>
      </c>
      <c r="B216" s="14" t="s">
        <v>219</v>
      </c>
      <c r="C216" s="13">
        <v>27</v>
      </c>
      <c r="D216" s="15" t="s">
        <v>239</v>
      </c>
      <c r="E216" s="13">
        <v>554321</v>
      </c>
      <c r="F216" s="15" t="s">
        <v>244</v>
      </c>
      <c r="G216" s="13">
        <v>54321</v>
      </c>
      <c r="H216" s="15" t="s">
        <v>244</v>
      </c>
      <c r="I216" s="13">
        <v>54321</v>
      </c>
      <c r="K216" s="63">
        <f t="shared" si="3"/>
        <v>-16.447390000000041</v>
      </c>
      <c r="L216" s="47"/>
      <c r="M216" s="47">
        <v>515.7722</v>
      </c>
      <c r="N216" s="47"/>
      <c r="O216" s="47">
        <v>532.21959000000004</v>
      </c>
    </row>
    <row r="217" spans="1:15" x14ac:dyDescent="0.25">
      <c r="A217" s="13">
        <v>110</v>
      </c>
      <c r="B217" s="14" t="s">
        <v>219</v>
      </c>
      <c r="C217" s="13">
        <v>27</v>
      </c>
      <c r="D217" s="15" t="s">
        <v>239</v>
      </c>
      <c r="E217" s="13">
        <v>454355</v>
      </c>
      <c r="F217" s="15" t="s">
        <v>245</v>
      </c>
      <c r="G217" s="13">
        <v>54355</v>
      </c>
      <c r="H217" s="15" t="s">
        <v>245</v>
      </c>
      <c r="I217" s="13">
        <v>54355</v>
      </c>
      <c r="K217" s="63">
        <f t="shared" si="3"/>
        <v>-184.13390000000004</v>
      </c>
      <c r="L217" s="47"/>
      <c r="M217" s="47">
        <v>911.31645000000003</v>
      </c>
      <c r="N217" s="47"/>
      <c r="O217" s="47">
        <v>1095.4503500000001</v>
      </c>
    </row>
    <row r="218" spans="1:15" x14ac:dyDescent="0.25">
      <c r="A218" s="13">
        <v>110</v>
      </c>
      <c r="B218" s="14" t="s">
        <v>219</v>
      </c>
      <c r="C218" s="13">
        <v>27</v>
      </c>
      <c r="D218" s="15" t="s">
        <v>239</v>
      </c>
      <c r="E218" s="13">
        <v>554357</v>
      </c>
      <c r="F218" s="15" t="s">
        <v>246</v>
      </c>
      <c r="G218" s="13">
        <v>54357</v>
      </c>
      <c r="H218" s="15" t="s">
        <v>246</v>
      </c>
      <c r="I218" s="13">
        <v>54357</v>
      </c>
      <c r="K218" s="63">
        <f t="shared" si="3"/>
        <v>16.780720000000031</v>
      </c>
      <c r="L218" s="47"/>
      <c r="M218" s="47">
        <v>487.42691000000002</v>
      </c>
      <c r="N218" s="47"/>
      <c r="O218" s="47">
        <v>470.64618999999999</v>
      </c>
    </row>
    <row r="219" spans="1:15" x14ac:dyDescent="0.25">
      <c r="A219" s="13">
        <v>110</v>
      </c>
      <c r="B219" s="14" t="s">
        <v>219</v>
      </c>
      <c r="C219" s="13">
        <v>27</v>
      </c>
      <c r="D219" s="15" t="s">
        <v>239</v>
      </c>
      <c r="E219" s="13">
        <v>554381</v>
      </c>
      <c r="F219" s="15" t="s">
        <v>247</v>
      </c>
      <c r="G219" s="13">
        <v>54381</v>
      </c>
      <c r="H219" s="15" t="s">
        <v>247</v>
      </c>
      <c r="I219" s="13">
        <v>54381</v>
      </c>
      <c r="K219" s="63">
        <f t="shared" si="3"/>
        <v>-29.465990000000033</v>
      </c>
      <c r="L219" s="47"/>
      <c r="M219" s="47">
        <v>683.32101999999998</v>
      </c>
      <c r="N219" s="47"/>
      <c r="O219" s="47">
        <v>712.78701000000001</v>
      </c>
    </row>
    <row r="220" spans="1:15" x14ac:dyDescent="0.25">
      <c r="A220" s="13">
        <v>110</v>
      </c>
      <c r="B220" s="14" t="s">
        <v>219</v>
      </c>
      <c r="C220" s="13">
        <v>27</v>
      </c>
      <c r="D220" s="15" t="s">
        <v>239</v>
      </c>
      <c r="E220" s="13">
        <v>554376</v>
      </c>
      <c r="F220" s="15" t="s">
        <v>248</v>
      </c>
      <c r="G220" s="13">
        <v>54376</v>
      </c>
      <c r="H220" s="15" t="s">
        <v>248</v>
      </c>
      <c r="I220" s="13">
        <v>54376</v>
      </c>
      <c r="K220" s="63">
        <f t="shared" si="3"/>
        <v>-0.37561999999999784</v>
      </c>
      <c r="L220" s="47"/>
      <c r="M220" s="47">
        <v>156.63879</v>
      </c>
      <c r="N220" s="47"/>
      <c r="O220" s="47">
        <v>157.01441</v>
      </c>
    </row>
    <row r="221" spans="1:15" x14ac:dyDescent="0.25">
      <c r="A221" s="13">
        <v>110</v>
      </c>
      <c r="B221" s="14" t="s">
        <v>219</v>
      </c>
      <c r="C221" s="13">
        <v>27</v>
      </c>
      <c r="D221" s="15" t="s">
        <v>239</v>
      </c>
      <c r="E221" s="13">
        <v>554416</v>
      </c>
      <c r="F221" s="15" t="s">
        <v>249</v>
      </c>
      <c r="G221" s="13">
        <v>54416</v>
      </c>
      <c r="H221" s="15" t="s">
        <v>249</v>
      </c>
      <c r="I221" s="13">
        <v>54416</v>
      </c>
      <c r="K221" s="63">
        <f t="shared" si="3"/>
        <v>-2.6220999999998185</v>
      </c>
      <c r="L221" s="47"/>
      <c r="M221" s="47">
        <v>1437.0641800000001</v>
      </c>
      <c r="N221" s="47"/>
      <c r="O221" s="47">
        <v>1439.6862799999999</v>
      </c>
    </row>
    <row r="222" spans="1:15" x14ac:dyDescent="0.25">
      <c r="A222" s="13">
        <v>110</v>
      </c>
      <c r="B222" s="14" t="s">
        <v>219</v>
      </c>
      <c r="C222" s="13">
        <v>27</v>
      </c>
      <c r="D222" s="15" t="s">
        <v>239</v>
      </c>
      <c r="E222" s="13">
        <v>454466</v>
      </c>
      <c r="F222" s="15" t="s">
        <v>250</v>
      </c>
      <c r="G222" s="13">
        <v>54466</v>
      </c>
      <c r="H222" s="15" t="s">
        <v>250</v>
      </c>
      <c r="I222" s="13">
        <v>54466</v>
      </c>
      <c r="K222" s="63">
        <f t="shared" si="3"/>
        <v>4.9679999999995061E-2</v>
      </c>
      <c r="L222" s="47"/>
      <c r="M222" s="47">
        <v>53.931269999999998</v>
      </c>
      <c r="N222" s="47"/>
      <c r="O222" s="47">
        <v>53.881590000000003</v>
      </c>
    </row>
    <row r="223" spans="1:15" x14ac:dyDescent="0.25">
      <c r="A223" s="13">
        <v>110</v>
      </c>
      <c r="B223" s="14" t="s">
        <v>219</v>
      </c>
      <c r="C223" s="13">
        <v>27</v>
      </c>
      <c r="D223" s="15" t="s">
        <v>239</v>
      </c>
      <c r="E223" s="13">
        <v>554496</v>
      </c>
      <c r="F223" s="15" t="s">
        <v>251</v>
      </c>
      <c r="G223" s="13">
        <v>54496</v>
      </c>
      <c r="H223" s="15" t="s">
        <v>251</v>
      </c>
      <c r="I223" s="13">
        <v>54496</v>
      </c>
      <c r="K223" s="63">
        <f t="shared" si="3"/>
        <v>37.89321000000001</v>
      </c>
      <c r="L223" s="47"/>
      <c r="M223" s="47">
        <v>385.06209999999999</v>
      </c>
      <c r="N223" s="47"/>
      <c r="O223" s="47">
        <v>347.16888999999998</v>
      </c>
    </row>
    <row r="224" spans="1:15" x14ac:dyDescent="0.25">
      <c r="A224" s="13">
        <v>110</v>
      </c>
      <c r="B224" s="14" t="s">
        <v>219</v>
      </c>
      <c r="C224" s="13">
        <v>27</v>
      </c>
      <c r="D224" s="15" t="s">
        <v>239</v>
      </c>
      <c r="E224" s="13">
        <v>554516</v>
      </c>
      <c r="F224" s="15" t="s">
        <v>252</v>
      </c>
      <c r="G224" s="13">
        <v>54516</v>
      </c>
      <c r="H224" s="15" t="s">
        <v>252</v>
      </c>
      <c r="I224" s="13">
        <v>54516</v>
      </c>
      <c r="K224" s="63">
        <f t="shared" si="3"/>
        <v>17.767749999999978</v>
      </c>
      <c r="L224" s="47"/>
      <c r="M224" s="47">
        <v>516.15598999999997</v>
      </c>
      <c r="N224" s="47"/>
      <c r="O224" s="47">
        <v>498.38824</v>
      </c>
    </row>
    <row r="225" spans="1:15" x14ac:dyDescent="0.25">
      <c r="A225" s="13">
        <v>110</v>
      </c>
      <c r="B225" s="14" t="s">
        <v>219</v>
      </c>
      <c r="C225" s="13">
        <v>27</v>
      </c>
      <c r="D225" s="15" t="s">
        <v>239</v>
      </c>
      <c r="E225" s="13">
        <v>454525</v>
      </c>
      <c r="F225" s="15" t="s">
        <v>253</v>
      </c>
      <c r="G225" s="13">
        <v>54525</v>
      </c>
      <c r="H225" s="15" t="s">
        <v>253</v>
      </c>
      <c r="I225" s="13">
        <v>54525</v>
      </c>
      <c r="K225" s="63">
        <f t="shared" si="3"/>
        <v>-20.366910000000018</v>
      </c>
      <c r="L225" s="47"/>
      <c r="M225" s="47">
        <v>167.90871999999999</v>
      </c>
      <c r="N225" s="47"/>
      <c r="O225" s="47">
        <v>188.27563000000001</v>
      </c>
    </row>
    <row r="226" spans="1:15" x14ac:dyDescent="0.25">
      <c r="A226" s="13">
        <v>110</v>
      </c>
      <c r="B226" s="14" t="s">
        <v>219</v>
      </c>
      <c r="C226" s="13">
        <v>27</v>
      </c>
      <c r="D226" s="15" t="s">
        <v>239</v>
      </c>
      <c r="E226" s="13">
        <v>554531</v>
      </c>
      <c r="F226" s="15" t="s">
        <v>254</v>
      </c>
      <c r="G226" s="13">
        <v>54531</v>
      </c>
      <c r="H226" s="15" t="s">
        <v>254</v>
      </c>
      <c r="I226" s="13">
        <v>54531</v>
      </c>
      <c r="K226" s="63">
        <f t="shared" si="3"/>
        <v>75.290369999999996</v>
      </c>
      <c r="L226" s="47"/>
      <c r="M226" s="47">
        <v>217.58936</v>
      </c>
      <c r="N226" s="47"/>
      <c r="O226" s="47">
        <v>142.29899</v>
      </c>
    </row>
    <row r="227" spans="1:15" x14ac:dyDescent="0.25">
      <c r="A227" s="13">
        <v>110</v>
      </c>
      <c r="B227" s="14" t="s">
        <v>219</v>
      </c>
      <c r="C227" s="13">
        <v>27</v>
      </c>
      <c r="D227" s="15" t="s">
        <v>239</v>
      </c>
      <c r="E227" s="13">
        <v>554533</v>
      </c>
      <c r="F227" s="15" t="s">
        <v>255</v>
      </c>
      <c r="G227" s="13">
        <v>54533</v>
      </c>
      <c r="H227" s="15" t="s">
        <v>255</v>
      </c>
      <c r="I227" s="13">
        <v>54533</v>
      </c>
      <c r="K227" s="63">
        <f t="shared" si="3"/>
        <v>-19.87739000000002</v>
      </c>
      <c r="L227" s="47"/>
      <c r="M227" s="47">
        <v>243.71826999999999</v>
      </c>
      <c r="N227" s="47"/>
      <c r="O227" s="47">
        <v>263.59566000000001</v>
      </c>
    </row>
    <row r="228" spans="1:15" x14ac:dyDescent="0.25">
      <c r="A228" s="13">
        <v>110</v>
      </c>
      <c r="B228" s="14" t="s">
        <v>219</v>
      </c>
      <c r="C228" s="13">
        <v>27</v>
      </c>
      <c r="D228" s="15" t="s">
        <v>239</v>
      </c>
      <c r="E228" s="13">
        <v>454535</v>
      </c>
      <c r="F228" s="15" t="s">
        <v>256</v>
      </c>
      <c r="G228" s="13">
        <v>54535</v>
      </c>
      <c r="H228" s="15" t="s">
        <v>256</v>
      </c>
      <c r="I228" s="13">
        <v>54535</v>
      </c>
      <c r="K228" s="63">
        <f t="shared" si="3"/>
        <v>604.92281000000003</v>
      </c>
      <c r="L228" s="47"/>
      <c r="M228" s="47">
        <v>2736.1682599999999</v>
      </c>
      <c r="N228" s="47"/>
      <c r="O228" s="47">
        <v>2131.2454499999999</v>
      </c>
    </row>
    <row r="229" spans="1:15" x14ac:dyDescent="0.25">
      <c r="A229" s="13">
        <v>110</v>
      </c>
      <c r="B229" s="14" t="s">
        <v>219</v>
      </c>
      <c r="C229" s="13">
        <v>27</v>
      </c>
      <c r="D229" s="15" t="s">
        <v>239</v>
      </c>
      <c r="E229" s="13">
        <v>454651</v>
      </c>
      <c r="F229" s="15" t="s">
        <v>257</v>
      </c>
      <c r="G229" s="13">
        <v>54651</v>
      </c>
      <c r="H229" s="15" t="s">
        <v>257</v>
      </c>
      <c r="I229" s="13">
        <v>54651</v>
      </c>
      <c r="K229" s="63">
        <f t="shared" si="3"/>
        <v>155.71962000000008</v>
      </c>
      <c r="L229" s="47"/>
      <c r="M229" s="47">
        <v>2084.2404900000001</v>
      </c>
      <c r="N229" s="47"/>
      <c r="O229" s="47">
        <v>1928.5208700000001</v>
      </c>
    </row>
    <row r="230" spans="1:15" x14ac:dyDescent="0.25">
      <c r="A230" s="13">
        <v>110</v>
      </c>
      <c r="B230" s="14" t="s">
        <v>219</v>
      </c>
      <c r="C230" s="13">
        <v>27</v>
      </c>
      <c r="D230" s="15" t="s">
        <v>239</v>
      </c>
      <c r="E230" s="13">
        <v>554686</v>
      </c>
      <c r="F230" s="15" t="s">
        <v>258</v>
      </c>
      <c r="G230" s="13">
        <v>54686</v>
      </c>
      <c r="H230" s="15" t="s">
        <v>258</v>
      </c>
      <c r="I230" s="13">
        <v>54686</v>
      </c>
      <c r="K230" s="63">
        <f t="shared" si="3"/>
        <v>91.550749999999994</v>
      </c>
      <c r="L230" s="47"/>
      <c r="M230" s="47">
        <v>476.81891999999999</v>
      </c>
      <c r="N230" s="47"/>
      <c r="O230" s="47">
        <v>385.26817</v>
      </c>
    </row>
    <row r="231" spans="1:15" x14ac:dyDescent="0.25">
      <c r="A231" s="13">
        <v>110</v>
      </c>
      <c r="B231" s="14" t="s">
        <v>219</v>
      </c>
      <c r="C231" s="13">
        <v>27</v>
      </c>
      <c r="D231" s="15" t="s">
        <v>239</v>
      </c>
      <c r="E231" s="13">
        <v>454696</v>
      </c>
      <c r="F231" s="15" t="s">
        <v>259</v>
      </c>
      <c r="G231" s="13">
        <v>54696</v>
      </c>
      <c r="H231" s="15" t="s">
        <v>259</v>
      </c>
      <c r="I231" s="13">
        <v>54696</v>
      </c>
      <c r="K231" s="63">
        <f t="shared" si="3"/>
        <v>395.60781999999995</v>
      </c>
      <c r="L231" s="47"/>
      <c r="M231" s="47">
        <v>2402.17749</v>
      </c>
      <c r="N231" s="47"/>
      <c r="O231" s="47">
        <v>2006.5696700000001</v>
      </c>
    </row>
    <row r="232" spans="1:15" x14ac:dyDescent="0.25">
      <c r="A232" s="13">
        <v>110</v>
      </c>
      <c r="B232" s="14" t="s">
        <v>219</v>
      </c>
      <c r="C232" s="13">
        <v>31</v>
      </c>
      <c r="D232" s="15" t="s">
        <v>260</v>
      </c>
      <c r="E232" s="13">
        <v>455151</v>
      </c>
      <c r="F232" s="15" t="s">
        <v>261</v>
      </c>
      <c r="G232" s="13">
        <v>55151</v>
      </c>
      <c r="H232" s="15" t="s">
        <v>261</v>
      </c>
      <c r="I232" s="13">
        <v>55151</v>
      </c>
      <c r="K232" s="63">
        <f t="shared" si="3"/>
        <v>162.83474999999999</v>
      </c>
      <c r="L232" s="47"/>
      <c r="M232" s="47">
        <v>1663.36448</v>
      </c>
      <c r="N232" s="47"/>
      <c r="O232" s="47">
        <v>1500.52973</v>
      </c>
    </row>
    <row r="233" spans="1:15" x14ac:dyDescent="0.25">
      <c r="A233" s="13">
        <v>110</v>
      </c>
      <c r="B233" s="14" t="s">
        <v>219</v>
      </c>
      <c r="C233" s="13">
        <v>31</v>
      </c>
      <c r="D233" s="15" t="s">
        <v>260</v>
      </c>
      <c r="E233" s="13">
        <v>455231</v>
      </c>
      <c r="F233" s="15" t="s">
        <v>262</v>
      </c>
      <c r="G233" s="13">
        <v>55231</v>
      </c>
      <c r="H233" s="15" t="s">
        <v>262</v>
      </c>
      <c r="I233" s="13">
        <v>55231</v>
      </c>
      <c r="K233" s="63">
        <f t="shared" si="3"/>
        <v>-83.633280000000013</v>
      </c>
      <c r="L233" s="47"/>
      <c r="M233" s="47">
        <v>841.86793</v>
      </c>
      <c r="N233" s="47"/>
      <c r="O233" s="47">
        <v>925.50121000000001</v>
      </c>
    </row>
    <row r="234" spans="1:15" x14ac:dyDescent="0.25">
      <c r="A234" s="13">
        <v>110</v>
      </c>
      <c r="B234" s="14" t="s">
        <v>219</v>
      </c>
      <c r="C234" s="13">
        <v>31</v>
      </c>
      <c r="D234" s="15" t="s">
        <v>260</v>
      </c>
      <c r="E234" s="13">
        <v>455298</v>
      </c>
      <c r="F234" s="15" t="s">
        <v>263</v>
      </c>
      <c r="G234" s="13">
        <v>55298</v>
      </c>
      <c r="H234" s="15" t="s">
        <v>263</v>
      </c>
      <c r="I234" s="13">
        <v>55298</v>
      </c>
      <c r="K234" s="63">
        <f t="shared" si="3"/>
        <v>277.51428999999996</v>
      </c>
      <c r="L234" s="47"/>
      <c r="M234" s="47">
        <v>420.44443999999999</v>
      </c>
      <c r="N234" s="47"/>
      <c r="O234" s="47">
        <v>142.93015</v>
      </c>
    </row>
    <row r="235" spans="1:15" x14ac:dyDescent="0.25">
      <c r="A235" s="13">
        <v>110</v>
      </c>
      <c r="B235" s="14" t="s">
        <v>219</v>
      </c>
      <c r="C235" s="13">
        <v>31</v>
      </c>
      <c r="D235" s="15" t="s">
        <v>260</v>
      </c>
      <c r="E235" s="13">
        <v>555406</v>
      </c>
      <c r="F235" s="15" t="s">
        <v>264</v>
      </c>
      <c r="G235" s="13">
        <v>55406</v>
      </c>
      <c r="H235" s="15" t="s">
        <v>264</v>
      </c>
      <c r="I235" s="13">
        <v>55406</v>
      </c>
      <c r="K235" s="63">
        <f t="shared" si="3"/>
        <v>-181.57723999999996</v>
      </c>
      <c r="L235" s="47"/>
      <c r="M235" s="47">
        <v>353.6309</v>
      </c>
      <c r="N235" s="47"/>
      <c r="O235" s="47">
        <v>535.20813999999996</v>
      </c>
    </row>
    <row r="236" spans="1:15" x14ac:dyDescent="0.25">
      <c r="A236" s="13">
        <v>110</v>
      </c>
      <c r="B236" s="14" t="s">
        <v>219</v>
      </c>
      <c r="C236" s="13">
        <v>31</v>
      </c>
      <c r="D236" s="15" t="s">
        <v>260</v>
      </c>
      <c r="E236" s="13">
        <v>554412</v>
      </c>
      <c r="F236" s="15" t="s">
        <v>265</v>
      </c>
      <c r="G236" s="13">
        <v>54412</v>
      </c>
      <c r="H236" s="15" t="s">
        <v>265</v>
      </c>
      <c r="I236" s="13">
        <v>54412</v>
      </c>
      <c r="K236" s="63">
        <f t="shared" si="3"/>
        <v>89.855260000000044</v>
      </c>
      <c r="L236" s="47"/>
      <c r="M236" s="47">
        <v>347.61128000000002</v>
      </c>
      <c r="N236" s="47"/>
      <c r="O236" s="47">
        <v>257.75601999999998</v>
      </c>
    </row>
    <row r="237" spans="1:15" x14ac:dyDescent="0.25">
      <c r="A237" s="13">
        <v>110</v>
      </c>
      <c r="B237" s="14" t="s">
        <v>219</v>
      </c>
      <c r="C237" s="13">
        <v>31</v>
      </c>
      <c r="D237" s="15" t="s">
        <v>260</v>
      </c>
      <c r="E237" s="13">
        <v>554413</v>
      </c>
      <c r="F237" s="15" t="s">
        <v>266</v>
      </c>
      <c r="G237" s="13">
        <v>54413</v>
      </c>
      <c r="H237" s="15" t="s">
        <v>266</v>
      </c>
      <c r="I237" s="13">
        <v>54413</v>
      </c>
      <c r="K237" s="63">
        <f t="shared" si="3"/>
        <v>-31.35066999999998</v>
      </c>
      <c r="L237" s="47"/>
      <c r="M237" s="47">
        <v>316.59230000000002</v>
      </c>
      <c r="N237" s="47"/>
      <c r="O237" s="47">
        <v>347.94297</v>
      </c>
    </row>
    <row r="238" spans="1:15" x14ac:dyDescent="0.25">
      <c r="A238" s="13">
        <v>110</v>
      </c>
      <c r="B238" s="14" t="s">
        <v>219</v>
      </c>
      <c r="C238" s="13">
        <v>31</v>
      </c>
      <c r="D238" s="15" t="s">
        <v>260</v>
      </c>
      <c r="E238" s="13">
        <v>454414</v>
      </c>
      <c r="F238" s="15" t="s">
        <v>267</v>
      </c>
      <c r="G238" s="13">
        <v>54414</v>
      </c>
      <c r="H238" s="15" t="s">
        <v>267</v>
      </c>
      <c r="I238" s="13">
        <v>54414</v>
      </c>
      <c r="K238" s="63">
        <f t="shared" si="3"/>
        <v>221.15436</v>
      </c>
      <c r="L238" s="47"/>
      <c r="M238" s="47">
        <v>885.10589000000004</v>
      </c>
      <c r="N238" s="47"/>
      <c r="O238" s="47">
        <v>663.95153000000005</v>
      </c>
    </row>
    <row r="239" spans="1:15" x14ac:dyDescent="0.25">
      <c r="A239" s="13">
        <v>110</v>
      </c>
      <c r="B239" s="14" t="s">
        <v>219</v>
      </c>
      <c r="C239" s="13">
        <v>31</v>
      </c>
      <c r="D239" s="15" t="s">
        <v>260</v>
      </c>
      <c r="E239" s="13">
        <v>455456</v>
      </c>
      <c r="F239" s="15" t="s">
        <v>268</v>
      </c>
      <c r="G239" s="13">
        <v>55456</v>
      </c>
      <c r="H239" s="15" t="s">
        <v>268</v>
      </c>
      <c r="I239" s="13">
        <v>55456</v>
      </c>
      <c r="K239" s="63">
        <f t="shared" si="3"/>
        <v>154.77357000000006</v>
      </c>
      <c r="L239" s="47"/>
      <c r="M239" s="47">
        <v>686.80776000000003</v>
      </c>
      <c r="N239" s="47"/>
      <c r="O239" s="47">
        <v>532.03418999999997</v>
      </c>
    </row>
    <row r="240" spans="1:15" x14ac:dyDescent="0.25">
      <c r="A240" s="13">
        <v>110</v>
      </c>
      <c r="B240" s="14" t="s">
        <v>219</v>
      </c>
      <c r="C240" s="13">
        <v>31</v>
      </c>
      <c r="D240" s="15" t="s">
        <v>260</v>
      </c>
      <c r="E240" s="13">
        <v>455566</v>
      </c>
      <c r="F240" s="15" t="s">
        <v>269</v>
      </c>
      <c r="G240" s="13">
        <v>55566</v>
      </c>
      <c r="H240" s="15" t="s">
        <v>269</v>
      </c>
      <c r="I240" s="13">
        <v>55566</v>
      </c>
      <c r="K240" s="63">
        <f t="shared" si="3"/>
        <v>119.58983999999987</v>
      </c>
      <c r="L240" s="47"/>
      <c r="M240" s="47">
        <v>1299.04639</v>
      </c>
      <c r="N240" s="47"/>
      <c r="O240" s="47">
        <v>1179.4565500000001</v>
      </c>
    </row>
    <row r="241" spans="1:15" x14ac:dyDescent="0.25">
      <c r="A241" s="13">
        <v>110</v>
      </c>
      <c r="B241" s="14" t="s">
        <v>219</v>
      </c>
      <c r="C241" s="13">
        <v>31</v>
      </c>
      <c r="D241" s="15" t="s">
        <v>260</v>
      </c>
      <c r="E241" s="13">
        <v>455606</v>
      </c>
      <c r="F241" s="15" t="s">
        <v>270</v>
      </c>
      <c r="G241" s="13">
        <v>55606</v>
      </c>
      <c r="H241" s="15" t="s">
        <v>270</v>
      </c>
      <c r="I241" s="13">
        <v>55606</v>
      </c>
      <c r="K241" s="63">
        <f t="shared" si="3"/>
        <v>-16.27564000000001</v>
      </c>
      <c r="L241" s="47"/>
      <c r="M241" s="47">
        <v>329.51375999999999</v>
      </c>
      <c r="N241" s="47"/>
      <c r="O241" s="47">
        <v>345.7894</v>
      </c>
    </row>
    <row r="242" spans="1:15" x14ac:dyDescent="0.25">
      <c r="A242" s="13">
        <v>110</v>
      </c>
      <c r="B242" s="14" t="s">
        <v>219</v>
      </c>
      <c r="C242" s="13">
        <v>31</v>
      </c>
      <c r="D242" s="15" t="s">
        <v>260</v>
      </c>
      <c r="E242" s="13">
        <v>555624</v>
      </c>
      <c r="F242" s="15" t="s">
        <v>271</v>
      </c>
      <c r="G242" s="13">
        <v>55624</v>
      </c>
      <c r="H242" s="15" t="s">
        <v>271</v>
      </c>
      <c r="I242" s="13">
        <v>55624</v>
      </c>
      <c r="K242" s="63">
        <f t="shared" si="3"/>
        <v>-299.10427000000004</v>
      </c>
      <c r="L242" s="47"/>
      <c r="M242" s="47">
        <v>830.77737000000002</v>
      </c>
      <c r="N242" s="47"/>
      <c r="O242" s="47">
        <v>1129.8816400000001</v>
      </c>
    </row>
    <row r="243" spans="1:15" x14ac:dyDescent="0.25">
      <c r="A243" s="13">
        <v>110</v>
      </c>
      <c r="B243" s="14" t="s">
        <v>219</v>
      </c>
      <c r="C243" s="13">
        <v>31</v>
      </c>
      <c r="D243" s="15" t="s">
        <v>260</v>
      </c>
      <c r="E243" s="13">
        <v>455676</v>
      </c>
      <c r="F243" s="15" t="s">
        <v>272</v>
      </c>
      <c r="G243" s="13">
        <v>55676</v>
      </c>
      <c r="H243" s="15" t="s">
        <v>272</v>
      </c>
      <c r="I243" s="13">
        <v>55676</v>
      </c>
      <c r="K243" s="63">
        <f t="shared" si="3"/>
        <v>161.55270999999999</v>
      </c>
      <c r="L243" s="47"/>
      <c r="M243" s="47">
        <v>359.14549</v>
      </c>
      <c r="N243" s="47"/>
      <c r="O243" s="47">
        <v>197.59278</v>
      </c>
    </row>
    <row r="244" spans="1:15" x14ac:dyDescent="0.25">
      <c r="A244" s="13">
        <v>110</v>
      </c>
      <c r="B244" s="14" t="s">
        <v>219</v>
      </c>
      <c r="C244" s="13">
        <v>31</v>
      </c>
      <c r="D244" s="15" t="s">
        <v>260</v>
      </c>
      <c r="E244" s="13">
        <v>455678</v>
      </c>
      <c r="F244" s="15" t="s">
        <v>273</v>
      </c>
      <c r="G244" s="13">
        <v>55678</v>
      </c>
      <c r="H244" s="15" t="s">
        <v>273</v>
      </c>
      <c r="I244" s="13">
        <v>55678</v>
      </c>
      <c r="K244" s="63">
        <f t="shared" si="3"/>
        <v>865.7475000000004</v>
      </c>
      <c r="L244" s="47"/>
      <c r="M244" s="47">
        <v>4759.8051800000003</v>
      </c>
      <c r="N244" s="47"/>
      <c r="O244" s="47">
        <v>3894.0576799999999</v>
      </c>
    </row>
    <row r="245" spans="1:15" x14ac:dyDescent="0.25">
      <c r="A245" s="13">
        <v>110</v>
      </c>
      <c r="B245" s="14" t="s">
        <v>219</v>
      </c>
      <c r="C245" s="13">
        <v>31</v>
      </c>
      <c r="D245" s="15" t="s">
        <v>260</v>
      </c>
      <c r="E245" s="13">
        <v>555679</v>
      </c>
      <c r="F245" s="15" t="s">
        <v>274</v>
      </c>
      <c r="G245" s="13">
        <v>55679</v>
      </c>
      <c r="H245" s="15" t="s">
        <v>274</v>
      </c>
      <c r="I245" s="13">
        <v>55679</v>
      </c>
      <c r="K245" s="63">
        <f t="shared" si="3"/>
        <v>-247.64719000000002</v>
      </c>
      <c r="L245" s="47"/>
      <c r="M245" s="47">
        <v>634.13562999999999</v>
      </c>
      <c r="N245" s="47"/>
      <c r="O245" s="47">
        <v>881.78282000000002</v>
      </c>
    </row>
    <row r="246" spans="1:15" x14ac:dyDescent="0.25">
      <c r="A246" s="13">
        <v>110</v>
      </c>
      <c r="B246" s="14" t="s">
        <v>219</v>
      </c>
      <c r="C246" s="13">
        <v>31</v>
      </c>
      <c r="D246" s="15" t="s">
        <v>260</v>
      </c>
      <c r="E246" s="13">
        <v>554700</v>
      </c>
      <c r="F246" s="15" t="s">
        <v>275</v>
      </c>
      <c r="G246" s="13">
        <v>54700</v>
      </c>
      <c r="H246" s="15" t="s">
        <v>275</v>
      </c>
      <c r="I246" s="13">
        <v>54700</v>
      </c>
      <c r="K246" s="63">
        <f t="shared" si="3"/>
        <v>-4.0863099999999974</v>
      </c>
      <c r="L246" s="47"/>
      <c r="M246" s="47">
        <v>85.203119999999998</v>
      </c>
      <c r="N246" s="47"/>
      <c r="O246" s="47">
        <v>89.289429999999996</v>
      </c>
    </row>
    <row r="247" spans="1:15" x14ac:dyDescent="0.25">
      <c r="A247" s="13">
        <v>160</v>
      </c>
      <c r="B247" s="14" t="s">
        <v>276</v>
      </c>
      <c r="C247" s="13">
        <v>45</v>
      </c>
      <c r="D247" s="15" t="s">
        <v>277</v>
      </c>
      <c r="E247" s="13">
        <v>557105</v>
      </c>
      <c r="F247" s="15" t="s">
        <v>278</v>
      </c>
      <c r="G247" s="13">
        <v>57105</v>
      </c>
      <c r="H247" s="15" t="s">
        <v>278</v>
      </c>
      <c r="I247" s="13">
        <v>57105</v>
      </c>
      <c r="K247" s="63">
        <f t="shared" si="3"/>
        <v>457.85289</v>
      </c>
      <c r="L247" s="47"/>
      <c r="M247" s="47">
        <v>1371.95605</v>
      </c>
      <c r="N247" s="47"/>
      <c r="O247" s="47">
        <v>914.10316</v>
      </c>
    </row>
    <row r="248" spans="1:15" x14ac:dyDescent="0.25">
      <c r="A248" s="13">
        <v>160</v>
      </c>
      <c r="B248" s="14" t="s">
        <v>276</v>
      </c>
      <c r="C248" s="13">
        <v>45</v>
      </c>
      <c r="D248" s="15" t="s">
        <v>277</v>
      </c>
      <c r="E248" s="13">
        <v>557178</v>
      </c>
      <c r="F248" s="15" t="s">
        <v>279</v>
      </c>
      <c r="G248" s="13">
        <v>57178</v>
      </c>
      <c r="H248" s="15" t="s">
        <v>279</v>
      </c>
      <c r="I248" s="13">
        <v>57178</v>
      </c>
      <c r="K248" s="63">
        <f t="shared" si="3"/>
        <v>-102.86662000000001</v>
      </c>
      <c r="L248" s="47"/>
      <c r="M248" s="47">
        <v>1128.4382000000001</v>
      </c>
      <c r="N248" s="47"/>
      <c r="O248" s="47">
        <v>1231.3048200000001</v>
      </c>
    </row>
    <row r="249" spans="1:15" x14ac:dyDescent="0.25">
      <c r="A249" s="13">
        <v>160</v>
      </c>
      <c r="B249" s="14" t="s">
        <v>276</v>
      </c>
      <c r="C249" s="13">
        <v>45</v>
      </c>
      <c r="D249" s="15" t="s">
        <v>277</v>
      </c>
      <c r="E249" s="13">
        <v>557224</v>
      </c>
      <c r="F249" s="15" t="s">
        <v>280</v>
      </c>
      <c r="G249" s="13">
        <v>57224</v>
      </c>
      <c r="H249" s="15" t="s">
        <v>280</v>
      </c>
      <c r="I249" s="13">
        <v>57224</v>
      </c>
      <c r="K249" s="63">
        <f t="shared" si="3"/>
        <v>9.7741599999999949</v>
      </c>
      <c r="L249" s="47"/>
      <c r="M249" s="47">
        <v>338.19157999999999</v>
      </c>
      <c r="N249" s="47"/>
      <c r="O249" s="47">
        <v>328.41741999999999</v>
      </c>
    </row>
    <row r="250" spans="1:15" x14ac:dyDescent="0.25">
      <c r="A250" s="13">
        <v>160</v>
      </c>
      <c r="B250" s="14" t="s">
        <v>276</v>
      </c>
      <c r="C250" s="13">
        <v>45</v>
      </c>
      <c r="D250" s="15" t="s">
        <v>277</v>
      </c>
      <c r="E250" s="13">
        <v>557432</v>
      </c>
      <c r="F250" s="15" t="s">
        <v>281</v>
      </c>
      <c r="G250" s="13">
        <v>57432</v>
      </c>
      <c r="H250" s="15" t="s">
        <v>281</v>
      </c>
      <c r="I250" s="13">
        <v>57432</v>
      </c>
      <c r="K250" s="63">
        <f t="shared" si="3"/>
        <v>15.950160000000011</v>
      </c>
      <c r="L250" s="47"/>
      <c r="M250" s="47">
        <v>261.62743</v>
      </c>
      <c r="N250" s="47"/>
      <c r="O250" s="47">
        <v>245.67726999999999</v>
      </c>
    </row>
    <row r="251" spans="1:15" x14ac:dyDescent="0.25">
      <c r="A251" s="13">
        <v>160</v>
      </c>
      <c r="B251" s="14" t="s">
        <v>276</v>
      </c>
      <c r="C251" s="13">
        <v>45</v>
      </c>
      <c r="D251" s="15" t="s">
        <v>277</v>
      </c>
      <c r="E251" s="13">
        <v>557433</v>
      </c>
      <c r="F251" s="15" t="s">
        <v>282</v>
      </c>
      <c r="G251" s="13">
        <v>57433</v>
      </c>
      <c r="H251" s="15" t="s">
        <v>282</v>
      </c>
      <c r="I251" s="13">
        <v>57433</v>
      </c>
      <c r="K251" s="63">
        <f t="shared" si="3"/>
        <v>333.4511</v>
      </c>
      <c r="L251" s="47"/>
      <c r="M251" s="47">
        <v>1574.1252300000001</v>
      </c>
      <c r="N251" s="47"/>
      <c r="O251" s="47">
        <v>1240.6741300000001</v>
      </c>
    </row>
    <row r="252" spans="1:15" x14ac:dyDescent="0.25">
      <c r="A252" s="13">
        <v>160</v>
      </c>
      <c r="B252" s="14" t="s">
        <v>276</v>
      </c>
      <c r="C252" s="13">
        <v>45</v>
      </c>
      <c r="D252" s="15" t="s">
        <v>277</v>
      </c>
      <c r="E252" s="13">
        <v>557434</v>
      </c>
      <c r="F252" s="15" t="s">
        <v>283</v>
      </c>
      <c r="G252" s="13">
        <v>57434</v>
      </c>
      <c r="H252" s="15" t="s">
        <v>283</v>
      </c>
      <c r="I252" s="13">
        <v>57434</v>
      </c>
      <c r="K252" s="63">
        <f t="shared" si="3"/>
        <v>99.207089999999994</v>
      </c>
      <c r="L252" s="47"/>
      <c r="M252" s="47">
        <v>637.89837999999997</v>
      </c>
      <c r="N252" s="47"/>
      <c r="O252" s="47">
        <v>538.69128999999998</v>
      </c>
    </row>
    <row r="253" spans="1:15" x14ac:dyDescent="0.25">
      <c r="A253" s="13">
        <v>160</v>
      </c>
      <c r="B253" s="14" t="s">
        <v>276</v>
      </c>
      <c r="C253" s="13">
        <v>45</v>
      </c>
      <c r="D253" s="15" t="s">
        <v>277</v>
      </c>
      <c r="E253" s="13">
        <v>557436</v>
      </c>
      <c r="F253" s="15" t="s">
        <v>284</v>
      </c>
      <c r="G253" s="13">
        <v>57436</v>
      </c>
      <c r="H253" s="15" t="s">
        <v>284</v>
      </c>
      <c r="I253" s="13">
        <v>57436</v>
      </c>
      <c r="K253" s="63">
        <f t="shared" si="3"/>
        <v>744.58530999999994</v>
      </c>
      <c r="L253" s="47"/>
      <c r="M253" s="47">
        <v>1743.15933</v>
      </c>
      <c r="N253" s="47"/>
      <c r="O253" s="47">
        <v>998.57402000000002</v>
      </c>
    </row>
    <row r="254" spans="1:15" x14ac:dyDescent="0.25">
      <c r="A254" s="13">
        <v>160</v>
      </c>
      <c r="B254" s="14" t="s">
        <v>276</v>
      </c>
      <c r="C254" s="13">
        <v>45</v>
      </c>
      <c r="D254" s="15" t="s">
        <v>277</v>
      </c>
      <c r="E254" s="13">
        <v>557437</v>
      </c>
      <c r="F254" s="15" t="s">
        <v>285</v>
      </c>
      <c r="G254" s="13">
        <v>57437</v>
      </c>
      <c r="H254" s="15" t="s">
        <v>285</v>
      </c>
      <c r="I254" s="13">
        <v>57437</v>
      </c>
      <c r="K254" s="63">
        <f t="shared" si="3"/>
        <v>-662.85307000000012</v>
      </c>
      <c r="L254" s="47"/>
      <c r="M254" s="47">
        <v>988.72424999999998</v>
      </c>
      <c r="N254" s="47"/>
      <c r="O254" s="47">
        <v>1651.5773200000001</v>
      </c>
    </row>
    <row r="255" spans="1:15" x14ac:dyDescent="0.25">
      <c r="A255" s="13">
        <v>160</v>
      </c>
      <c r="B255" s="14" t="s">
        <v>276</v>
      </c>
      <c r="C255" s="13">
        <v>45</v>
      </c>
      <c r="D255" s="15" t="s">
        <v>277</v>
      </c>
      <c r="E255" s="13">
        <v>557440</v>
      </c>
      <c r="F255" s="15" t="s">
        <v>286</v>
      </c>
      <c r="G255" s="13">
        <v>57440</v>
      </c>
      <c r="H255" s="15" t="s">
        <v>286</v>
      </c>
      <c r="I255" s="13">
        <v>57440</v>
      </c>
      <c r="K255" s="63">
        <f t="shared" si="3"/>
        <v>38.509580000000028</v>
      </c>
      <c r="L255" s="47"/>
      <c r="M255" s="47">
        <v>554.92407000000003</v>
      </c>
      <c r="N255" s="47"/>
      <c r="O255" s="47">
        <v>516.41449</v>
      </c>
    </row>
    <row r="256" spans="1:15" x14ac:dyDescent="0.25">
      <c r="A256" s="13">
        <v>160</v>
      </c>
      <c r="B256" s="14" t="s">
        <v>276</v>
      </c>
      <c r="C256" s="13">
        <v>45</v>
      </c>
      <c r="D256" s="15" t="s">
        <v>277</v>
      </c>
      <c r="E256" s="13">
        <v>557441</v>
      </c>
      <c r="F256" s="15" t="s">
        <v>287</v>
      </c>
      <c r="G256" s="13">
        <v>57441</v>
      </c>
      <c r="H256" s="15" t="s">
        <v>287</v>
      </c>
      <c r="I256" s="13">
        <v>57441</v>
      </c>
      <c r="K256" s="63">
        <f t="shared" si="3"/>
        <v>-406.61879999999974</v>
      </c>
      <c r="L256" s="47"/>
      <c r="M256" s="47">
        <v>2477.1966400000001</v>
      </c>
      <c r="N256" s="47"/>
      <c r="O256" s="47">
        <v>2883.8154399999999</v>
      </c>
    </row>
    <row r="257" spans="1:15" x14ac:dyDescent="0.25">
      <c r="A257" s="13">
        <v>160</v>
      </c>
      <c r="B257" s="14" t="s">
        <v>276</v>
      </c>
      <c r="C257" s="13">
        <v>45</v>
      </c>
      <c r="D257" s="15" t="s">
        <v>277</v>
      </c>
      <c r="E257" s="13">
        <v>557439</v>
      </c>
      <c r="F257" s="15" t="s">
        <v>288</v>
      </c>
      <c r="G257" s="13">
        <v>57439</v>
      </c>
      <c r="H257" s="15" t="s">
        <v>288</v>
      </c>
      <c r="I257" s="13">
        <v>57439</v>
      </c>
      <c r="K257" s="63">
        <f t="shared" si="3"/>
        <v>-291.32974000000013</v>
      </c>
      <c r="L257" s="47"/>
      <c r="M257" s="47">
        <v>1271.3335</v>
      </c>
      <c r="N257" s="47"/>
      <c r="O257" s="47">
        <v>1562.6632400000001</v>
      </c>
    </row>
    <row r="258" spans="1:15" x14ac:dyDescent="0.25">
      <c r="A258" s="13">
        <v>160</v>
      </c>
      <c r="B258" s="14" t="s">
        <v>276</v>
      </c>
      <c r="C258" s="13">
        <v>45</v>
      </c>
      <c r="D258" s="15" t="s">
        <v>277</v>
      </c>
      <c r="E258" s="13">
        <v>457443</v>
      </c>
      <c r="F258" s="15" t="s">
        <v>289</v>
      </c>
      <c r="G258" s="13">
        <v>57443</v>
      </c>
      <c r="H258" s="15" t="s">
        <v>289</v>
      </c>
      <c r="I258" s="13">
        <v>57443</v>
      </c>
      <c r="K258" s="63">
        <f t="shared" si="3"/>
        <v>626.77369999999974</v>
      </c>
      <c r="L258" s="47"/>
      <c r="M258" s="47">
        <v>3096.2698399999999</v>
      </c>
      <c r="N258" s="47"/>
      <c r="O258" s="47">
        <v>2469.4961400000002</v>
      </c>
    </row>
    <row r="259" spans="1:15" x14ac:dyDescent="0.25">
      <c r="A259" s="13">
        <v>160</v>
      </c>
      <c r="B259" s="14" t="s">
        <v>276</v>
      </c>
      <c r="C259" s="13">
        <v>45</v>
      </c>
      <c r="D259" s="15" t="s">
        <v>277</v>
      </c>
      <c r="E259" s="13">
        <v>557444</v>
      </c>
      <c r="F259" s="15" t="s">
        <v>290</v>
      </c>
      <c r="G259" s="13">
        <v>57444</v>
      </c>
      <c r="H259" s="15" t="s">
        <v>290</v>
      </c>
      <c r="I259" s="13">
        <v>57444</v>
      </c>
      <c r="K259" s="63">
        <f t="shared" si="3"/>
        <v>39.500510000000077</v>
      </c>
      <c r="L259" s="47"/>
      <c r="M259" s="47">
        <v>1097.9750100000001</v>
      </c>
      <c r="N259" s="47"/>
      <c r="O259" s="47">
        <v>1058.4745</v>
      </c>
    </row>
    <row r="260" spans="1:15" x14ac:dyDescent="0.25">
      <c r="A260" s="13">
        <v>160</v>
      </c>
      <c r="B260" s="14" t="s">
        <v>276</v>
      </c>
      <c r="C260" s="13">
        <v>45</v>
      </c>
      <c r="D260" s="15" t="s">
        <v>277</v>
      </c>
      <c r="E260" s="13">
        <v>557445</v>
      </c>
      <c r="F260" s="15" t="s">
        <v>291</v>
      </c>
      <c r="G260" s="13">
        <v>57445</v>
      </c>
      <c r="H260" s="15" t="s">
        <v>291</v>
      </c>
      <c r="I260" s="13">
        <v>57445</v>
      </c>
      <c r="K260" s="63">
        <f t="shared" si="3"/>
        <v>125.86428000000001</v>
      </c>
      <c r="L260" s="47"/>
      <c r="M260" s="47">
        <v>659.20527000000004</v>
      </c>
      <c r="N260" s="47"/>
      <c r="O260" s="47">
        <v>533.34099000000003</v>
      </c>
    </row>
    <row r="261" spans="1:15" x14ac:dyDescent="0.25">
      <c r="A261" s="13">
        <v>160</v>
      </c>
      <c r="B261" s="14" t="s">
        <v>276</v>
      </c>
      <c r="C261" s="13">
        <v>45</v>
      </c>
      <c r="D261" s="15" t="s">
        <v>277</v>
      </c>
      <c r="E261" s="13">
        <v>457446</v>
      </c>
      <c r="F261" s="15" t="s">
        <v>292</v>
      </c>
      <c r="G261" s="13">
        <v>57446</v>
      </c>
      <c r="H261" s="15" t="s">
        <v>292</v>
      </c>
      <c r="I261" s="13">
        <v>57446</v>
      </c>
      <c r="K261" s="63">
        <f t="shared" si="3"/>
        <v>25.602519999999913</v>
      </c>
      <c r="L261" s="47"/>
      <c r="M261" s="47">
        <v>2461.27223</v>
      </c>
      <c r="N261" s="47"/>
      <c r="O261" s="47">
        <v>2435.6697100000001</v>
      </c>
    </row>
    <row r="262" spans="1:15" x14ac:dyDescent="0.25">
      <c r="A262" s="13">
        <v>160</v>
      </c>
      <c r="B262" s="14" t="s">
        <v>276</v>
      </c>
      <c r="C262" s="13">
        <v>45</v>
      </c>
      <c r="D262" s="15" t="s">
        <v>277</v>
      </c>
      <c r="E262" s="13">
        <v>557447</v>
      </c>
      <c r="F262" s="15" t="s">
        <v>293</v>
      </c>
      <c r="G262" s="13">
        <v>57447</v>
      </c>
      <c r="H262" s="15" t="s">
        <v>293</v>
      </c>
      <c r="I262" s="13">
        <v>57447</v>
      </c>
      <c r="K262" s="63">
        <f t="shared" si="3"/>
        <v>-33.306179999999983</v>
      </c>
      <c r="L262" s="47"/>
      <c r="M262" s="47">
        <v>266.75774000000001</v>
      </c>
      <c r="N262" s="47"/>
      <c r="O262" s="47">
        <v>300.06392</v>
      </c>
    </row>
    <row r="263" spans="1:15" x14ac:dyDescent="0.25">
      <c r="A263" s="13">
        <v>160</v>
      </c>
      <c r="B263" s="14" t="s">
        <v>276</v>
      </c>
      <c r="C263" s="13">
        <v>45</v>
      </c>
      <c r="D263" s="15" t="s">
        <v>277</v>
      </c>
      <c r="E263" s="13">
        <v>457453</v>
      </c>
      <c r="F263" s="15" t="s">
        <v>294</v>
      </c>
      <c r="G263" s="13">
        <v>57453</v>
      </c>
      <c r="H263" s="15" t="s">
        <v>294</v>
      </c>
      <c r="I263" s="13">
        <v>57453</v>
      </c>
      <c r="K263" s="63">
        <f t="shared" ref="K263:K326" si="4">+M263-O263</f>
        <v>150.37483999999995</v>
      </c>
      <c r="L263" s="47"/>
      <c r="M263" s="47">
        <v>2969.3984399999999</v>
      </c>
      <c r="N263" s="47"/>
      <c r="O263" s="47">
        <v>2819.0236</v>
      </c>
    </row>
    <row r="264" spans="1:15" x14ac:dyDescent="0.25">
      <c r="A264" s="13">
        <v>160</v>
      </c>
      <c r="B264" s="14" t="s">
        <v>276</v>
      </c>
      <c r="C264" s="13">
        <v>45</v>
      </c>
      <c r="D264" s="15" t="s">
        <v>277</v>
      </c>
      <c r="E264" s="13">
        <v>557459</v>
      </c>
      <c r="F264" s="15" t="s">
        <v>295</v>
      </c>
      <c r="G264" s="13">
        <v>57459</v>
      </c>
      <c r="H264" s="15" t="s">
        <v>295</v>
      </c>
      <c r="I264" s="13">
        <v>57459</v>
      </c>
      <c r="K264" s="63">
        <f t="shared" si="4"/>
        <v>24.37224999999998</v>
      </c>
      <c r="L264" s="47"/>
      <c r="M264" s="47">
        <v>255.43110999999999</v>
      </c>
      <c r="N264" s="47"/>
      <c r="O264" s="47">
        <v>231.05886000000001</v>
      </c>
    </row>
    <row r="265" spans="1:15" x14ac:dyDescent="0.25">
      <c r="A265" s="13">
        <v>160</v>
      </c>
      <c r="B265" s="14" t="s">
        <v>276</v>
      </c>
      <c r="C265" s="13">
        <v>45</v>
      </c>
      <c r="D265" s="15" t="s">
        <v>277</v>
      </c>
      <c r="E265" s="13">
        <v>557559</v>
      </c>
      <c r="F265" s="15" t="s">
        <v>296</v>
      </c>
      <c r="G265" s="13">
        <v>57559</v>
      </c>
      <c r="H265" s="15" t="s">
        <v>296</v>
      </c>
      <c r="I265" s="13">
        <v>57559</v>
      </c>
      <c r="K265" s="63">
        <f t="shared" si="4"/>
        <v>-162.70206999999982</v>
      </c>
      <c r="L265" s="47"/>
      <c r="M265" s="47">
        <v>1665.0151900000001</v>
      </c>
      <c r="N265" s="47"/>
      <c r="O265" s="47">
        <v>1827.7172599999999</v>
      </c>
    </row>
    <row r="266" spans="1:15" x14ac:dyDescent="0.25">
      <c r="A266" s="13">
        <v>160</v>
      </c>
      <c r="B266" s="14" t="s">
        <v>276</v>
      </c>
      <c r="C266" s="13">
        <v>45</v>
      </c>
      <c r="D266" s="15" t="s">
        <v>277</v>
      </c>
      <c r="E266" s="13">
        <v>457574</v>
      </c>
      <c r="F266" s="15" t="s">
        <v>297</v>
      </c>
      <c r="G266" s="13">
        <v>57574</v>
      </c>
      <c r="H266" s="15" t="s">
        <v>297</v>
      </c>
      <c r="I266" s="13">
        <v>57574</v>
      </c>
      <c r="K266" s="63">
        <f t="shared" si="4"/>
        <v>-328.27808999999996</v>
      </c>
      <c r="L266" s="47"/>
      <c r="M266" s="47">
        <v>423.96922000000001</v>
      </c>
      <c r="N266" s="47"/>
      <c r="O266" s="47">
        <v>752.24730999999997</v>
      </c>
    </row>
    <row r="267" spans="1:15" x14ac:dyDescent="0.25">
      <c r="A267" s="13">
        <v>160</v>
      </c>
      <c r="B267" s="14" t="s">
        <v>276</v>
      </c>
      <c r="C267" s="13">
        <v>45</v>
      </c>
      <c r="D267" s="15" t="s">
        <v>277</v>
      </c>
      <c r="E267" s="13">
        <v>557612</v>
      </c>
      <c r="F267" s="15" t="s">
        <v>298</v>
      </c>
      <c r="G267" s="13">
        <v>57612</v>
      </c>
      <c r="H267" s="15" t="s">
        <v>298</v>
      </c>
      <c r="I267" s="13">
        <v>57612</v>
      </c>
      <c r="K267" s="63">
        <f t="shared" si="4"/>
        <v>201.99252999999999</v>
      </c>
      <c r="L267" s="47"/>
      <c r="M267" s="47">
        <v>1971.0194200000001</v>
      </c>
      <c r="N267" s="47"/>
      <c r="O267" s="47">
        <v>1769.0268900000001</v>
      </c>
    </row>
    <row r="268" spans="1:15" x14ac:dyDescent="0.25">
      <c r="A268" s="13">
        <v>160</v>
      </c>
      <c r="B268" s="14" t="s">
        <v>276</v>
      </c>
      <c r="C268" s="13">
        <v>45</v>
      </c>
      <c r="D268" s="15" t="s">
        <v>277</v>
      </c>
      <c r="E268" s="13">
        <v>557712</v>
      </c>
      <c r="F268" s="15" t="s">
        <v>299</v>
      </c>
      <c r="G268" s="13">
        <v>57712</v>
      </c>
      <c r="H268" s="15" t="s">
        <v>299</v>
      </c>
      <c r="I268" s="13">
        <v>57712</v>
      </c>
      <c r="K268" s="63">
        <f t="shared" si="4"/>
        <v>-203.81004999999993</v>
      </c>
      <c r="L268" s="47"/>
      <c r="M268" s="47">
        <v>596.67200000000003</v>
      </c>
      <c r="N268" s="47"/>
      <c r="O268" s="47">
        <v>800.48204999999996</v>
      </c>
    </row>
    <row r="269" spans="1:15" x14ac:dyDescent="0.25">
      <c r="A269" s="13">
        <v>160</v>
      </c>
      <c r="B269" s="14" t="s">
        <v>276</v>
      </c>
      <c r="C269" s="13">
        <v>42</v>
      </c>
      <c r="D269" s="15" t="s">
        <v>300</v>
      </c>
      <c r="E269" s="13">
        <v>457163</v>
      </c>
      <c r="F269" s="15" t="s">
        <v>301</v>
      </c>
      <c r="G269" s="13">
        <v>57163</v>
      </c>
      <c r="H269" s="15" t="s">
        <v>301</v>
      </c>
      <c r="I269" s="13">
        <v>57163</v>
      </c>
      <c r="K269" s="63">
        <f t="shared" si="4"/>
        <v>20.089569999999995</v>
      </c>
      <c r="L269" s="47"/>
      <c r="M269" s="47">
        <v>130.13663</v>
      </c>
      <c r="N269" s="47"/>
      <c r="O269" s="47">
        <v>110.04706</v>
      </c>
    </row>
    <row r="270" spans="1:15" x14ac:dyDescent="0.25">
      <c r="A270" s="13">
        <v>160</v>
      </c>
      <c r="B270" s="14" t="s">
        <v>276</v>
      </c>
      <c r="C270" s="13">
        <v>42</v>
      </c>
      <c r="D270" s="15" t="s">
        <v>300</v>
      </c>
      <c r="E270" s="13">
        <v>457165</v>
      </c>
      <c r="F270" s="15" t="s">
        <v>302</v>
      </c>
      <c r="G270" s="13">
        <v>57165</v>
      </c>
      <c r="H270" s="15" t="s">
        <v>302</v>
      </c>
      <c r="I270" s="13">
        <v>57165</v>
      </c>
      <c r="K270" s="63">
        <f t="shared" si="4"/>
        <v>41.920860000000005</v>
      </c>
      <c r="L270" s="47"/>
      <c r="M270" s="47">
        <v>161.53456</v>
      </c>
      <c r="N270" s="47"/>
      <c r="O270" s="47">
        <v>119.61369999999999</v>
      </c>
    </row>
    <row r="271" spans="1:15" x14ac:dyDescent="0.25">
      <c r="A271" s="13">
        <v>160</v>
      </c>
      <c r="B271" s="14" t="s">
        <v>276</v>
      </c>
      <c r="C271" s="13">
        <v>42</v>
      </c>
      <c r="D271" s="15" t="s">
        <v>300</v>
      </c>
      <c r="E271" s="13">
        <v>557210</v>
      </c>
      <c r="F271" s="15" t="s">
        <v>303</v>
      </c>
      <c r="G271" s="13">
        <v>57210</v>
      </c>
      <c r="H271" s="15" t="s">
        <v>303</v>
      </c>
      <c r="I271" s="13">
        <v>57210</v>
      </c>
      <c r="K271" s="63">
        <f t="shared" si="4"/>
        <v>-202.59594000000004</v>
      </c>
      <c r="L271" s="47"/>
      <c r="M271" s="47">
        <v>596.82899999999995</v>
      </c>
      <c r="N271" s="47"/>
      <c r="O271" s="47">
        <v>799.42493999999999</v>
      </c>
    </row>
    <row r="272" spans="1:15" x14ac:dyDescent="0.25">
      <c r="A272" s="13">
        <v>160</v>
      </c>
      <c r="B272" s="14" t="s">
        <v>276</v>
      </c>
      <c r="C272" s="13">
        <v>42</v>
      </c>
      <c r="D272" s="15" t="s">
        <v>300</v>
      </c>
      <c r="E272" s="13">
        <v>557250</v>
      </c>
      <c r="F272" s="15" t="s">
        <v>304</v>
      </c>
      <c r="G272" s="13">
        <v>57250</v>
      </c>
      <c r="H272" s="15" t="s">
        <v>304</v>
      </c>
      <c r="I272" s="13">
        <v>57250</v>
      </c>
      <c r="K272" s="63">
        <f t="shared" si="4"/>
        <v>308.54221999999999</v>
      </c>
      <c r="L272" s="47"/>
      <c r="M272" s="47">
        <v>659.93227999999999</v>
      </c>
      <c r="N272" s="47"/>
      <c r="O272" s="47">
        <v>351.39006000000001</v>
      </c>
    </row>
    <row r="273" spans="1:15" x14ac:dyDescent="0.25">
      <c r="A273" s="13">
        <v>160</v>
      </c>
      <c r="B273" s="14" t="s">
        <v>276</v>
      </c>
      <c r="C273" s="13">
        <v>42</v>
      </c>
      <c r="D273" s="15" t="s">
        <v>300</v>
      </c>
      <c r="E273" s="13">
        <v>457258</v>
      </c>
      <c r="F273" s="15" t="s">
        <v>305</v>
      </c>
      <c r="G273" s="13">
        <v>57258</v>
      </c>
      <c r="H273" s="15" t="s">
        <v>305</v>
      </c>
      <c r="I273" s="13">
        <v>57258</v>
      </c>
      <c r="K273" s="63">
        <f t="shared" si="4"/>
        <v>51.688999999999993</v>
      </c>
      <c r="L273" s="47"/>
      <c r="M273" s="47">
        <v>257.8938</v>
      </c>
      <c r="N273" s="47"/>
      <c r="O273" s="47">
        <v>206.20480000000001</v>
      </c>
    </row>
    <row r="274" spans="1:15" x14ac:dyDescent="0.25">
      <c r="A274" s="13">
        <v>160</v>
      </c>
      <c r="B274" s="14" t="s">
        <v>276</v>
      </c>
      <c r="C274" s="13">
        <v>42</v>
      </c>
      <c r="D274" s="15" t="s">
        <v>300</v>
      </c>
      <c r="E274" s="13">
        <v>557305</v>
      </c>
      <c r="F274" s="15" t="s">
        <v>306</v>
      </c>
      <c r="G274" s="13">
        <v>57305</v>
      </c>
      <c r="H274" s="15" t="s">
        <v>306</v>
      </c>
      <c r="I274" s="13">
        <v>57305</v>
      </c>
      <c r="K274" s="63">
        <f t="shared" si="4"/>
        <v>-267.18516999999997</v>
      </c>
      <c r="L274" s="47"/>
      <c r="M274" s="47">
        <v>573.65526999999997</v>
      </c>
      <c r="N274" s="47"/>
      <c r="O274" s="47">
        <v>840.84043999999994</v>
      </c>
    </row>
    <row r="275" spans="1:15" x14ac:dyDescent="0.25">
      <c r="A275" s="13">
        <v>160</v>
      </c>
      <c r="B275" s="14" t="s">
        <v>276</v>
      </c>
      <c r="C275" s="13">
        <v>42</v>
      </c>
      <c r="D275" s="15" t="s">
        <v>300</v>
      </c>
      <c r="E275" s="13">
        <v>457308</v>
      </c>
      <c r="F275" s="15" t="s">
        <v>307</v>
      </c>
      <c r="G275" s="13">
        <v>57308</v>
      </c>
      <c r="H275" s="15" t="s">
        <v>307</v>
      </c>
      <c r="I275" s="13">
        <v>57308</v>
      </c>
      <c r="K275" s="63">
        <f t="shared" si="4"/>
        <v>568.46700999999985</v>
      </c>
      <c r="L275" s="47"/>
      <c r="M275" s="47">
        <v>2483.0128599999998</v>
      </c>
      <c r="N275" s="47"/>
      <c r="O275" s="47">
        <v>1914.54585</v>
      </c>
    </row>
    <row r="276" spans="1:15" x14ac:dyDescent="0.25">
      <c r="A276" s="13">
        <v>160</v>
      </c>
      <c r="B276" s="14" t="s">
        <v>276</v>
      </c>
      <c r="C276" s="13">
        <v>42</v>
      </c>
      <c r="D276" s="15" t="s">
        <v>300</v>
      </c>
      <c r="E276" s="13">
        <v>457345</v>
      </c>
      <c r="F276" s="15" t="s">
        <v>308</v>
      </c>
      <c r="G276" s="13">
        <v>57345</v>
      </c>
      <c r="H276" s="15" t="s">
        <v>308</v>
      </c>
      <c r="I276" s="13">
        <v>57345</v>
      </c>
      <c r="K276" s="63">
        <f t="shared" si="4"/>
        <v>131.86875999999995</v>
      </c>
      <c r="L276" s="47"/>
      <c r="M276" s="47">
        <v>850.26495999999997</v>
      </c>
      <c r="N276" s="47"/>
      <c r="O276" s="47">
        <v>718.39620000000002</v>
      </c>
    </row>
    <row r="277" spans="1:15" x14ac:dyDescent="0.25">
      <c r="A277" s="13">
        <v>160</v>
      </c>
      <c r="B277" s="14" t="s">
        <v>276</v>
      </c>
      <c r="C277" s="13">
        <v>42</v>
      </c>
      <c r="D277" s="15" t="s">
        <v>300</v>
      </c>
      <c r="E277" s="13">
        <v>557353</v>
      </c>
      <c r="F277" s="15" t="s">
        <v>309</v>
      </c>
      <c r="G277" s="13">
        <v>57353</v>
      </c>
      <c r="H277" s="15" t="s">
        <v>309</v>
      </c>
      <c r="I277" s="13">
        <v>57353</v>
      </c>
      <c r="K277" s="63">
        <f t="shared" si="4"/>
        <v>13.314290000000028</v>
      </c>
      <c r="L277" s="47"/>
      <c r="M277" s="47">
        <v>579.80460000000005</v>
      </c>
      <c r="N277" s="47"/>
      <c r="O277" s="47">
        <v>566.49031000000002</v>
      </c>
    </row>
    <row r="278" spans="1:15" x14ac:dyDescent="0.25">
      <c r="A278" s="13">
        <v>160</v>
      </c>
      <c r="B278" s="14" t="s">
        <v>276</v>
      </c>
      <c r="C278" s="13">
        <v>42</v>
      </c>
      <c r="D278" s="15" t="s">
        <v>300</v>
      </c>
      <c r="E278" s="13">
        <v>457435</v>
      </c>
      <c r="F278" s="15" t="s">
        <v>310</v>
      </c>
      <c r="G278" s="13">
        <v>57435</v>
      </c>
      <c r="H278" s="15" t="s">
        <v>310</v>
      </c>
      <c r="I278" s="13">
        <v>57435</v>
      </c>
      <c r="K278" s="63">
        <f t="shared" si="4"/>
        <v>-308.3907700000002</v>
      </c>
      <c r="L278" s="47"/>
      <c r="M278" s="47">
        <v>1950.86061</v>
      </c>
      <c r="N278" s="47"/>
      <c r="O278" s="47">
        <v>2259.2513800000002</v>
      </c>
    </row>
    <row r="279" spans="1:15" x14ac:dyDescent="0.25">
      <c r="A279" s="13">
        <v>160</v>
      </c>
      <c r="B279" s="14" t="s">
        <v>276</v>
      </c>
      <c r="C279" s="13">
        <v>42</v>
      </c>
      <c r="D279" s="15" t="s">
        <v>300</v>
      </c>
      <c r="E279" s="13">
        <v>557458</v>
      </c>
      <c r="F279" s="15" t="s">
        <v>311</v>
      </c>
      <c r="G279" s="13">
        <v>57458</v>
      </c>
      <c r="H279" s="15" t="s">
        <v>311</v>
      </c>
      <c r="I279" s="13">
        <v>57458</v>
      </c>
      <c r="K279" s="63">
        <f t="shared" si="4"/>
        <v>123.60085999999998</v>
      </c>
      <c r="L279" s="47"/>
      <c r="M279" s="47">
        <v>339.36527999999998</v>
      </c>
      <c r="N279" s="47"/>
      <c r="O279" s="47">
        <v>215.76442</v>
      </c>
    </row>
    <row r="280" spans="1:15" x14ac:dyDescent="0.25">
      <c r="A280" s="13">
        <v>160</v>
      </c>
      <c r="B280" s="14" t="s">
        <v>276</v>
      </c>
      <c r="C280" s="13">
        <v>42</v>
      </c>
      <c r="D280" s="15" t="s">
        <v>300</v>
      </c>
      <c r="E280" s="13">
        <v>557503</v>
      </c>
      <c r="F280" s="15" t="s">
        <v>312</v>
      </c>
      <c r="G280" s="13">
        <v>57503</v>
      </c>
      <c r="H280" s="15" t="s">
        <v>312</v>
      </c>
      <c r="I280" s="13">
        <v>57503</v>
      </c>
      <c r="K280" s="63">
        <f t="shared" si="4"/>
        <v>174.31574999999998</v>
      </c>
      <c r="L280" s="47"/>
      <c r="M280" s="47">
        <v>663.31584999999995</v>
      </c>
      <c r="N280" s="47"/>
      <c r="O280" s="47">
        <v>489.00009999999997</v>
      </c>
    </row>
    <row r="281" spans="1:15" x14ac:dyDescent="0.25">
      <c r="A281" s="13">
        <v>160</v>
      </c>
      <c r="B281" s="14" t="s">
        <v>276</v>
      </c>
      <c r="C281" s="13">
        <v>42</v>
      </c>
      <c r="D281" s="15" t="s">
        <v>300</v>
      </c>
      <c r="E281" s="13">
        <v>557523</v>
      </c>
      <c r="F281" s="15" t="s">
        <v>313</v>
      </c>
      <c r="G281" s="13">
        <v>57523</v>
      </c>
      <c r="H281" s="15" t="s">
        <v>313</v>
      </c>
      <c r="I281" s="13">
        <v>57523</v>
      </c>
      <c r="K281" s="63">
        <f t="shared" si="4"/>
        <v>-7.2894400000000132</v>
      </c>
      <c r="L281" s="47"/>
      <c r="M281" s="47">
        <v>592.89913999999999</v>
      </c>
      <c r="N281" s="47"/>
      <c r="O281" s="47">
        <v>600.18858</v>
      </c>
    </row>
    <row r="282" spans="1:15" x14ac:dyDescent="0.25">
      <c r="A282" s="13">
        <v>160</v>
      </c>
      <c r="B282" s="14" t="s">
        <v>276</v>
      </c>
      <c r="C282" s="13">
        <v>42</v>
      </c>
      <c r="D282" s="15" t="s">
        <v>300</v>
      </c>
      <c r="E282" s="13">
        <v>457543</v>
      </c>
      <c r="F282" s="15" t="s">
        <v>314</v>
      </c>
      <c r="G282" s="13">
        <v>57543</v>
      </c>
      <c r="H282" s="15" t="s">
        <v>314</v>
      </c>
      <c r="I282" s="13">
        <v>57543</v>
      </c>
      <c r="K282" s="63">
        <f t="shared" si="4"/>
        <v>61.231190000000026</v>
      </c>
      <c r="L282" s="47"/>
      <c r="M282" s="47">
        <v>355.85606000000001</v>
      </c>
      <c r="N282" s="47"/>
      <c r="O282" s="47">
        <v>294.62486999999999</v>
      </c>
    </row>
    <row r="283" spans="1:15" x14ac:dyDescent="0.25">
      <c r="A283" s="13">
        <v>160</v>
      </c>
      <c r="B283" s="14" t="s">
        <v>276</v>
      </c>
      <c r="C283" s="13">
        <v>42</v>
      </c>
      <c r="D283" s="15" t="s">
        <v>300</v>
      </c>
      <c r="E283" s="13">
        <v>457583</v>
      </c>
      <c r="F283" s="15" t="s">
        <v>315</v>
      </c>
      <c r="G283" s="13">
        <v>57583</v>
      </c>
      <c r="H283" s="15" t="s">
        <v>315</v>
      </c>
      <c r="I283" s="13">
        <v>57583</v>
      </c>
      <c r="K283" s="63">
        <f t="shared" si="4"/>
        <v>26.665860000000066</v>
      </c>
      <c r="L283" s="47"/>
      <c r="M283" s="47">
        <v>1974.54619</v>
      </c>
      <c r="N283" s="47"/>
      <c r="O283" s="47">
        <v>1947.88033</v>
      </c>
    </row>
    <row r="284" spans="1:15" x14ac:dyDescent="0.25">
      <c r="A284" s="13">
        <v>160</v>
      </c>
      <c r="B284" s="14" t="s">
        <v>276</v>
      </c>
      <c r="C284" s="13">
        <v>42</v>
      </c>
      <c r="D284" s="15" t="s">
        <v>300</v>
      </c>
      <c r="E284" s="13">
        <v>457614</v>
      </c>
      <c r="F284" s="15" t="s">
        <v>316</v>
      </c>
      <c r="G284" s="13">
        <v>57614</v>
      </c>
      <c r="H284" s="15" t="s">
        <v>316</v>
      </c>
      <c r="I284" s="13">
        <v>57614</v>
      </c>
      <c r="K284" s="63">
        <f t="shared" si="4"/>
        <v>457.46518000000015</v>
      </c>
      <c r="L284" s="47"/>
      <c r="M284" s="47">
        <v>4223.96227</v>
      </c>
      <c r="N284" s="47"/>
      <c r="O284" s="47">
        <v>3766.4970899999998</v>
      </c>
    </row>
    <row r="285" spans="1:15" x14ac:dyDescent="0.25">
      <c r="A285" s="13">
        <v>160</v>
      </c>
      <c r="B285" s="14" t="s">
        <v>276</v>
      </c>
      <c r="C285" s="13">
        <v>42</v>
      </c>
      <c r="D285" s="15" t="s">
        <v>300</v>
      </c>
      <c r="E285" s="13">
        <v>457617</v>
      </c>
      <c r="F285" s="15" t="s">
        <v>317</v>
      </c>
      <c r="G285" s="13">
        <v>57618</v>
      </c>
      <c r="H285" s="15" t="s">
        <v>317</v>
      </c>
      <c r="I285" s="13">
        <v>57618</v>
      </c>
      <c r="K285" s="63">
        <f t="shared" si="4"/>
        <v>-387.89249000000018</v>
      </c>
      <c r="L285" s="47"/>
      <c r="M285" s="47">
        <v>1819.27736</v>
      </c>
      <c r="N285" s="47"/>
      <c r="O285" s="47">
        <v>2207.1698500000002</v>
      </c>
    </row>
    <row r="286" spans="1:15" x14ac:dyDescent="0.25">
      <c r="A286" s="13">
        <v>160</v>
      </c>
      <c r="B286" s="14" t="s">
        <v>276</v>
      </c>
      <c r="C286" s="13">
        <v>42</v>
      </c>
      <c r="D286" s="15" t="s">
        <v>300</v>
      </c>
      <c r="E286" s="13">
        <v>457626</v>
      </c>
      <c r="F286" s="15" t="s">
        <v>318</v>
      </c>
      <c r="G286" s="13">
        <v>57626</v>
      </c>
      <c r="H286" s="15" t="s">
        <v>318</v>
      </c>
      <c r="I286" s="13">
        <v>57626</v>
      </c>
      <c r="K286" s="63">
        <f t="shared" si="4"/>
        <v>-33.351050000000001</v>
      </c>
      <c r="L286" s="47"/>
      <c r="M286" s="47">
        <v>85.504639999999995</v>
      </c>
      <c r="N286" s="47"/>
      <c r="O286" s="47">
        <v>118.85569</v>
      </c>
    </row>
    <row r="287" spans="1:15" x14ac:dyDescent="0.25">
      <c r="A287" s="13">
        <v>160</v>
      </c>
      <c r="B287" s="14" t="s">
        <v>276</v>
      </c>
      <c r="C287" s="13">
        <v>42</v>
      </c>
      <c r="D287" s="15" t="s">
        <v>300</v>
      </c>
      <c r="E287" s="13">
        <v>557668</v>
      </c>
      <c r="F287" s="15" t="s">
        <v>319</v>
      </c>
      <c r="G287" s="13">
        <v>57668</v>
      </c>
      <c r="H287" s="15" t="s">
        <v>319</v>
      </c>
      <c r="I287" s="13">
        <v>57668</v>
      </c>
      <c r="K287" s="63">
        <f t="shared" si="4"/>
        <v>3.6141999999999825</v>
      </c>
      <c r="L287" s="47"/>
      <c r="M287" s="47">
        <v>873.10794999999996</v>
      </c>
      <c r="N287" s="47"/>
      <c r="O287" s="47">
        <v>869.49374999999998</v>
      </c>
    </row>
    <row r="288" spans="1:15" x14ac:dyDescent="0.25">
      <c r="A288" s="13">
        <v>160</v>
      </c>
      <c r="B288" s="14" t="s">
        <v>276</v>
      </c>
      <c r="C288" s="13">
        <v>44</v>
      </c>
      <c r="D288" s="15" t="s">
        <v>320</v>
      </c>
      <c r="E288" s="13">
        <v>557113</v>
      </c>
      <c r="F288" s="15" t="s">
        <v>321</v>
      </c>
      <c r="G288" s="13">
        <v>57113</v>
      </c>
      <c r="H288" s="15" t="s">
        <v>321</v>
      </c>
      <c r="I288" s="13">
        <v>57113</v>
      </c>
      <c r="K288" s="63">
        <f t="shared" si="4"/>
        <v>-101.92301000000003</v>
      </c>
      <c r="L288" s="47"/>
      <c r="M288" s="47">
        <v>497.71138999999999</v>
      </c>
      <c r="N288" s="47"/>
      <c r="O288" s="47">
        <v>599.63440000000003</v>
      </c>
    </row>
    <row r="289" spans="1:15" x14ac:dyDescent="0.25">
      <c r="A289" s="13">
        <v>160</v>
      </c>
      <c r="B289" s="14" t="s">
        <v>276</v>
      </c>
      <c r="C289" s="13">
        <v>44</v>
      </c>
      <c r="D289" s="15" t="s">
        <v>320</v>
      </c>
      <c r="E289" s="13">
        <v>457180</v>
      </c>
      <c r="F289" s="15" t="s">
        <v>322</v>
      </c>
      <c r="G289" s="13">
        <v>57180</v>
      </c>
      <c r="H289" s="15" t="s">
        <v>322</v>
      </c>
      <c r="I289" s="13">
        <v>57180</v>
      </c>
      <c r="K289" s="63">
        <f t="shared" si="4"/>
        <v>55.755510000000015</v>
      </c>
      <c r="L289" s="47"/>
      <c r="M289" s="47">
        <v>204.2698</v>
      </c>
      <c r="N289" s="47"/>
      <c r="O289" s="47">
        <v>148.51428999999999</v>
      </c>
    </row>
    <row r="290" spans="1:15" x14ac:dyDescent="0.25">
      <c r="A290" s="13">
        <v>160</v>
      </c>
      <c r="B290" s="14" t="s">
        <v>276</v>
      </c>
      <c r="C290" s="13">
        <v>44</v>
      </c>
      <c r="D290" s="15" t="s">
        <v>320</v>
      </c>
      <c r="E290" s="13">
        <v>557182</v>
      </c>
      <c r="F290" s="15" t="s">
        <v>323</v>
      </c>
      <c r="G290" s="13">
        <v>57182</v>
      </c>
      <c r="H290" s="15" t="s">
        <v>323</v>
      </c>
      <c r="I290" s="13">
        <v>57182</v>
      </c>
      <c r="K290" s="63">
        <f t="shared" si="4"/>
        <v>-6.4720300000000179</v>
      </c>
      <c r="L290" s="47"/>
      <c r="M290" s="47">
        <v>239.51080999999999</v>
      </c>
      <c r="N290" s="47"/>
      <c r="O290" s="47">
        <v>245.98284000000001</v>
      </c>
    </row>
    <row r="291" spans="1:15" x14ac:dyDescent="0.25">
      <c r="A291" s="13">
        <v>160</v>
      </c>
      <c r="B291" s="14" t="s">
        <v>276</v>
      </c>
      <c r="C291" s="13">
        <v>44</v>
      </c>
      <c r="D291" s="15" t="s">
        <v>320</v>
      </c>
      <c r="E291" s="13">
        <v>457192</v>
      </c>
      <c r="F291" s="15" t="s">
        <v>324</v>
      </c>
      <c r="G291" s="13">
        <v>57192</v>
      </c>
      <c r="H291" s="15" t="s">
        <v>324</v>
      </c>
      <c r="I291" s="13">
        <v>57192</v>
      </c>
      <c r="K291" s="63">
        <f t="shared" si="4"/>
        <v>-28.954639999999984</v>
      </c>
      <c r="L291" s="47"/>
      <c r="M291" s="47">
        <v>182.23864</v>
      </c>
      <c r="N291" s="47"/>
      <c r="O291" s="47">
        <v>211.19327999999999</v>
      </c>
    </row>
    <row r="292" spans="1:15" x14ac:dyDescent="0.25">
      <c r="A292" s="13">
        <v>160</v>
      </c>
      <c r="B292" s="14" t="s">
        <v>276</v>
      </c>
      <c r="C292" s="13">
        <v>44</v>
      </c>
      <c r="D292" s="15" t="s">
        <v>320</v>
      </c>
      <c r="E292" s="13">
        <v>557303</v>
      </c>
      <c r="F292" s="15" t="s">
        <v>325</v>
      </c>
      <c r="G292" s="13">
        <v>57303</v>
      </c>
      <c r="H292" s="15" t="s">
        <v>325</v>
      </c>
      <c r="I292" s="13">
        <v>57303</v>
      </c>
      <c r="K292" s="63">
        <f t="shared" si="4"/>
        <v>314.76809999999995</v>
      </c>
      <c r="L292" s="47"/>
      <c r="M292" s="47">
        <v>752.48136999999997</v>
      </c>
      <c r="N292" s="47"/>
      <c r="O292" s="47">
        <v>437.71327000000002</v>
      </c>
    </row>
    <row r="293" spans="1:15" x14ac:dyDescent="0.25">
      <c r="A293" s="13">
        <v>160</v>
      </c>
      <c r="B293" s="14" t="s">
        <v>276</v>
      </c>
      <c r="C293" s="13">
        <v>44</v>
      </c>
      <c r="D293" s="15" t="s">
        <v>320</v>
      </c>
      <c r="E293" s="13">
        <v>457306</v>
      </c>
      <c r="F293" s="15" t="s">
        <v>326</v>
      </c>
      <c r="G293" s="13">
        <v>57306</v>
      </c>
      <c r="H293" s="15" t="s">
        <v>326</v>
      </c>
      <c r="I293" s="13">
        <v>57306</v>
      </c>
      <c r="K293" s="63">
        <f t="shared" si="4"/>
        <v>-144.00353000000001</v>
      </c>
      <c r="L293" s="47"/>
      <c r="M293" s="47">
        <v>247.2439</v>
      </c>
      <c r="N293" s="47"/>
      <c r="O293" s="47">
        <v>391.24743000000001</v>
      </c>
    </row>
    <row r="294" spans="1:15" x14ac:dyDescent="0.25">
      <c r="A294" s="13">
        <v>160</v>
      </c>
      <c r="B294" s="14" t="s">
        <v>276</v>
      </c>
      <c r="C294" s="13">
        <v>44</v>
      </c>
      <c r="D294" s="15" t="s">
        <v>320</v>
      </c>
      <c r="E294" s="13">
        <v>557307</v>
      </c>
      <c r="F294" s="15" t="s">
        <v>327</v>
      </c>
      <c r="G294" s="13">
        <v>57307</v>
      </c>
      <c r="H294" s="15" t="s">
        <v>327</v>
      </c>
      <c r="I294" s="13">
        <v>57307</v>
      </c>
      <c r="K294" s="63">
        <f t="shared" si="4"/>
        <v>10.545559999999995</v>
      </c>
      <c r="L294" s="47"/>
      <c r="M294" s="47">
        <v>190.33150000000001</v>
      </c>
      <c r="N294" s="47"/>
      <c r="O294" s="47">
        <v>179.78594000000001</v>
      </c>
    </row>
    <row r="295" spans="1:15" x14ac:dyDescent="0.25">
      <c r="A295" s="13">
        <v>160</v>
      </c>
      <c r="B295" s="14" t="s">
        <v>276</v>
      </c>
      <c r="C295" s="13">
        <v>44</v>
      </c>
      <c r="D295" s="15" t="s">
        <v>320</v>
      </c>
      <c r="E295" s="13">
        <v>557347</v>
      </c>
      <c r="F295" s="15" t="s">
        <v>328</v>
      </c>
      <c r="G295" s="13">
        <v>57347</v>
      </c>
      <c r="H295" s="15" t="s">
        <v>328</v>
      </c>
      <c r="I295" s="13">
        <v>57347</v>
      </c>
      <c r="K295" s="63">
        <f t="shared" si="4"/>
        <v>141.13183000000004</v>
      </c>
      <c r="L295" s="47"/>
      <c r="M295" s="47">
        <v>855.45482000000004</v>
      </c>
      <c r="N295" s="47"/>
      <c r="O295" s="47">
        <v>714.32299</v>
      </c>
    </row>
    <row r="296" spans="1:15" x14ac:dyDescent="0.25">
      <c r="A296" s="13">
        <v>160</v>
      </c>
      <c r="B296" s="14" t="s">
        <v>276</v>
      </c>
      <c r="C296" s="13">
        <v>44</v>
      </c>
      <c r="D296" s="15" t="s">
        <v>320</v>
      </c>
      <c r="E296" s="13">
        <v>457348</v>
      </c>
      <c r="F296" s="15" t="s">
        <v>329</v>
      </c>
      <c r="G296" s="13">
        <v>57348</v>
      </c>
      <c r="H296" s="15" t="s">
        <v>329</v>
      </c>
      <c r="I296" s="13">
        <v>57348</v>
      </c>
      <c r="K296" s="63">
        <f t="shared" si="4"/>
        <v>-54.782920000000104</v>
      </c>
      <c r="L296" s="47"/>
      <c r="M296" s="47">
        <v>2286.52799</v>
      </c>
      <c r="N296" s="47"/>
      <c r="O296" s="47">
        <v>2341.3109100000001</v>
      </c>
    </row>
    <row r="297" spans="1:15" x14ac:dyDescent="0.25">
      <c r="A297" s="13">
        <v>160</v>
      </c>
      <c r="B297" s="14" t="s">
        <v>276</v>
      </c>
      <c r="C297" s="13">
        <v>44</v>
      </c>
      <c r="D297" s="15" t="s">
        <v>320</v>
      </c>
      <c r="E297" s="13">
        <v>457350</v>
      </c>
      <c r="F297" s="15" t="s">
        <v>330</v>
      </c>
      <c r="G297" s="13">
        <v>57350</v>
      </c>
      <c r="H297" s="15" t="s">
        <v>330</v>
      </c>
      <c r="I297" s="13">
        <v>57350</v>
      </c>
      <c r="K297" s="63">
        <f t="shared" si="4"/>
        <v>-331.54905000000008</v>
      </c>
      <c r="L297" s="47"/>
      <c r="M297" s="47">
        <v>3180.7820200000001</v>
      </c>
      <c r="N297" s="47"/>
      <c r="O297" s="47">
        <v>3512.3310700000002</v>
      </c>
    </row>
    <row r="298" spans="1:15" x14ac:dyDescent="0.25">
      <c r="A298" s="13">
        <v>160</v>
      </c>
      <c r="B298" s="14" t="s">
        <v>276</v>
      </c>
      <c r="C298" s="13">
        <v>44</v>
      </c>
      <c r="D298" s="15" t="s">
        <v>320</v>
      </c>
      <c r="E298" s="13">
        <v>557352</v>
      </c>
      <c r="F298" s="15" t="s">
        <v>331</v>
      </c>
      <c r="G298" s="13">
        <v>57352</v>
      </c>
      <c r="H298" s="15" t="s">
        <v>331</v>
      </c>
      <c r="I298" s="13">
        <v>57352</v>
      </c>
      <c r="K298" s="63">
        <f t="shared" si="4"/>
        <v>100.13264999999996</v>
      </c>
      <c r="L298" s="47"/>
      <c r="M298" s="47">
        <v>365.84474999999998</v>
      </c>
      <c r="N298" s="47"/>
      <c r="O298" s="47">
        <v>265.71210000000002</v>
      </c>
    </row>
    <row r="299" spans="1:15" x14ac:dyDescent="0.25">
      <c r="A299" s="13">
        <v>160</v>
      </c>
      <c r="B299" s="14" t="s">
        <v>276</v>
      </c>
      <c r="C299" s="13">
        <v>44</v>
      </c>
      <c r="D299" s="15" t="s">
        <v>320</v>
      </c>
      <c r="E299" s="13">
        <v>457449</v>
      </c>
      <c r="F299" s="15" t="s">
        <v>332</v>
      </c>
      <c r="G299" s="13">
        <v>57449</v>
      </c>
      <c r="H299" s="15" t="s">
        <v>332</v>
      </c>
      <c r="I299" s="13">
        <v>57449</v>
      </c>
      <c r="K299" s="63">
        <f t="shared" si="4"/>
        <v>111.96805000000001</v>
      </c>
      <c r="L299" s="47"/>
      <c r="M299" s="47">
        <v>390.89335</v>
      </c>
      <c r="N299" s="47"/>
      <c r="O299" s="47">
        <v>278.92529999999999</v>
      </c>
    </row>
    <row r="300" spans="1:15" x14ac:dyDescent="0.25">
      <c r="A300" s="13">
        <v>160</v>
      </c>
      <c r="B300" s="14" t="s">
        <v>276</v>
      </c>
      <c r="C300" s="13">
        <v>44</v>
      </c>
      <c r="D300" s="15" t="s">
        <v>320</v>
      </c>
      <c r="E300" s="13">
        <v>557508</v>
      </c>
      <c r="F300" s="15" t="s">
        <v>333</v>
      </c>
      <c r="G300" s="13">
        <v>57508</v>
      </c>
      <c r="H300" s="15" t="s">
        <v>333</v>
      </c>
      <c r="I300" s="13">
        <v>57508</v>
      </c>
      <c r="K300" s="63">
        <f t="shared" si="4"/>
        <v>-59.285809999999998</v>
      </c>
      <c r="L300" s="47"/>
      <c r="M300" s="47">
        <v>32.745959999999997</v>
      </c>
      <c r="N300" s="47"/>
      <c r="O300" s="47">
        <v>92.031769999999995</v>
      </c>
    </row>
    <row r="301" spans="1:15" x14ac:dyDescent="0.25">
      <c r="A301" s="13">
        <v>160</v>
      </c>
      <c r="B301" s="14" t="s">
        <v>276</v>
      </c>
      <c r="C301" s="13">
        <v>44</v>
      </c>
      <c r="D301" s="15" t="s">
        <v>320</v>
      </c>
      <c r="E301" s="13">
        <v>557622</v>
      </c>
      <c r="F301" s="15" t="s">
        <v>334</v>
      </c>
      <c r="G301" s="13">
        <v>57622</v>
      </c>
      <c r="H301" s="15" t="s">
        <v>334</v>
      </c>
      <c r="I301" s="13">
        <v>57622</v>
      </c>
      <c r="K301" s="63">
        <f t="shared" si="4"/>
        <v>41.761300000000006</v>
      </c>
      <c r="L301" s="47"/>
      <c r="M301" s="47">
        <v>249.07064</v>
      </c>
      <c r="N301" s="47"/>
      <c r="O301" s="47">
        <v>207.30933999999999</v>
      </c>
    </row>
    <row r="302" spans="1:15" x14ac:dyDescent="0.25">
      <c r="A302" s="13">
        <v>160</v>
      </c>
      <c r="B302" s="14" t="s">
        <v>276</v>
      </c>
      <c r="C302" s="13">
        <v>44</v>
      </c>
      <c r="D302" s="15" t="s">
        <v>320</v>
      </c>
      <c r="E302" s="13">
        <v>557628</v>
      </c>
      <c r="F302" s="15" t="s">
        <v>335</v>
      </c>
      <c r="G302" s="13">
        <v>57628</v>
      </c>
      <c r="H302" s="15" t="s">
        <v>335</v>
      </c>
      <c r="I302" s="13">
        <v>57628</v>
      </c>
      <c r="K302" s="63">
        <f t="shared" si="4"/>
        <v>15.875950000000017</v>
      </c>
      <c r="L302" s="47"/>
      <c r="M302" s="47">
        <v>147.60766000000001</v>
      </c>
      <c r="N302" s="47"/>
      <c r="O302" s="47">
        <v>131.73170999999999</v>
      </c>
    </row>
    <row r="303" spans="1:15" x14ac:dyDescent="0.25">
      <c r="A303" s="13">
        <v>160</v>
      </c>
      <c r="B303" s="14" t="s">
        <v>276</v>
      </c>
      <c r="C303" s="13">
        <v>44</v>
      </c>
      <c r="D303" s="15" t="s">
        <v>320</v>
      </c>
      <c r="E303" s="13">
        <v>457632</v>
      </c>
      <c r="F303" s="15" t="s">
        <v>336</v>
      </c>
      <c r="G303" s="13">
        <v>57632</v>
      </c>
      <c r="H303" s="15" t="s">
        <v>336</v>
      </c>
      <c r="I303" s="13">
        <v>57632</v>
      </c>
      <c r="K303" s="63">
        <f t="shared" si="4"/>
        <v>153.02163000000019</v>
      </c>
      <c r="L303" s="47"/>
      <c r="M303" s="47">
        <v>3119.89057</v>
      </c>
      <c r="N303" s="47"/>
      <c r="O303" s="47">
        <v>2966.8689399999998</v>
      </c>
    </row>
    <row r="304" spans="1:15" x14ac:dyDescent="0.25">
      <c r="A304" s="13">
        <v>160</v>
      </c>
      <c r="B304" s="14" t="s">
        <v>276</v>
      </c>
      <c r="C304" s="13">
        <v>44</v>
      </c>
      <c r="D304" s="15" t="s">
        <v>320</v>
      </c>
      <c r="E304" s="13">
        <v>557633</v>
      </c>
      <c r="F304" s="15" t="s">
        <v>337</v>
      </c>
      <c r="G304" s="13">
        <v>57633</v>
      </c>
      <c r="H304" s="15" t="s">
        <v>337</v>
      </c>
      <c r="I304" s="13">
        <v>57633</v>
      </c>
      <c r="K304" s="63">
        <f t="shared" si="4"/>
        <v>25.637830000000008</v>
      </c>
      <c r="L304" s="47"/>
      <c r="M304" s="47">
        <v>98.109110000000001</v>
      </c>
      <c r="N304" s="47"/>
      <c r="O304" s="47">
        <v>72.471279999999993</v>
      </c>
    </row>
    <row r="305" spans="1:15" x14ac:dyDescent="0.25">
      <c r="A305" s="13">
        <v>160</v>
      </c>
      <c r="B305" s="14" t="s">
        <v>276</v>
      </c>
      <c r="C305" s="13">
        <v>44</v>
      </c>
      <c r="D305" s="15" t="s">
        <v>320</v>
      </c>
      <c r="E305" s="13">
        <v>457634</v>
      </c>
      <c r="F305" s="15" t="s">
        <v>338</v>
      </c>
      <c r="G305" s="13">
        <v>57634</v>
      </c>
      <c r="H305" s="15" t="s">
        <v>338</v>
      </c>
      <c r="I305" s="13">
        <v>57634</v>
      </c>
      <c r="K305" s="63">
        <f t="shared" si="4"/>
        <v>-49.056880000000007</v>
      </c>
      <c r="L305" s="47"/>
      <c r="M305" s="47">
        <v>253.91857999999999</v>
      </c>
      <c r="N305" s="47"/>
      <c r="O305" s="47">
        <v>302.97546</v>
      </c>
    </row>
    <row r="306" spans="1:15" x14ac:dyDescent="0.25">
      <c r="A306" s="13">
        <v>160</v>
      </c>
      <c r="B306" s="14" t="s">
        <v>276</v>
      </c>
      <c r="C306" s="13">
        <v>44</v>
      </c>
      <c r="D306" s="15" t="s">
        <v>320</v>
      </c>
      <c r="E306" s="13">
        <v>557660</v>
      </c>
      <c r="F306" s="15" t="s">
        <v>339</v>
      </c>
      <c r="G306" s="13">
        <v>57660</v>
      </c>
      <c r="H306" s="15" t="s">
        <v>339</v>
      </c>
      <c r="I306" s="13">
        <v>57660</v>
      </c>
      <c r="K306" s="63">
        <f t="shared" si="4"/>
        <v>115.23121</v>
      </c>
      <c r="L306" s="47"/>
      <c r="M306" s="47">
        <v>336.57959</v>
      </c>
      <c r="N306" s="47"/>
      <c r="O306" s="47">
        <v>221.34837999999999</v>
      </c>
    </row>
    <row r="307" spans="1:15" x14ac:dyDescent="0.25">
      <c r="A307" s="13">
        <v>160</v>
      </c>
      <c r="B307" s="14" t="s">
        <v>276</v>
      </c>
      <c r="C307" s="13">
        <v>44</v>
      </c>
      <c r="D307" s="15" t="s">
        <v>320</v>
      </c>
      <c r="E307" s="13">
        <v>457158</v>
      </c>
      <c r="F307" s="15" t="s">
        <v>340</v>
      </c>
      <c r="G307" s="13">
        <v>57158</v>
      </c>
      <c r="H307" s="15" t="s">
        <v>340</v>
      </c>
      <c r="I307" s="13">
        <v>57158</v>
      </c>
      <c r="K307" s="63">
        <f t="shared" si="4"/>
        <v>13.57405</v>
      </c>
      <c r="L307" s="47"/>
      <c r="M307" s="47">
        <v>438.55675000000002</v>
      </c>
      <c r="N307" s="47"/>
      <c r="O307" s="47">
        <v>424.98270000000002</v>
      </c>
    </row>
    <row r="308" spans="1:15" x14ac:dyDescent="0.25">
      <c r="A308" s="13">
        <v>80</v>
      </c>
      <c r="B308" s="14" t="s">
        <v>341</v>
      </c>
      <c r="C308" s="13">
        <v>57</v>
      </c>
      <c r="D308" s="15" t="s">
        <v>342</v>
      </c>
      <c r="E308" s="13">
        <v>588201</v>
      </c>
      <c r="F308" s="15" t="s">
        <v>343</v>
      </c>
      <c r="G308" s="13">
        <v>88201</v>
      </c>
      <c r="H308" s="15" t="s">
        <v>343</v>
      </c>
      <c r="I308" s="13">
        <v>88201</v>
      </c>
      <c r="K308" s="63">
        <f t="shared" si="4"/>
        <v>191.07581000000005</v>
      </c>
      <c r="L308" s="47"/>
      <c r="M308" s="47">
        <v>855.15296000000001</v>
      </c>
      <c r="N308" s="47"/>
      <c r="O308" s="47">
        <v>664.07714999999996</v>
      </c>
    </row>
    <row r="309" spans="1:15" x14ac:dyDescent="0.25">
      <c r="A309" s="13">
        <v>80</v>
      </c>
      <c r="B309" s="14" t="s">
        <v>341</v>
      </c>
      <c r="C309" s="13">
        <v>57</v>
      </c>
      <c r="D309" s="15" t="s">
        <v>342</v>
      </c>
      <c r="E309" s="13">
        <v>588206</v>
      </c>
      <c r="F309" s="15" t="s">
        <v>344</v>
      </c>
      <c r="G309" s="13">
        <v>88206</v>
      </c>
      <c r="H309" s="15" t="s">
        <v>344</v>
      </c>
      <c r="I309" s="13">
        <v>88206</v>
      </c>
      <c r="K309" s="63">
        <f t="shared" si="4"/>
        <v>-511.60371000000009</v>
      </c>
      <c r="L309" s="47"/>
      <c r="M309" s="47">
        <v>830.74982</v>
      </c>
      <c r="N309" s="47"/>
      <c r="O309" s="47">
        <v>1342.3535300000001</v>
      </c>
    </row>
    <row r="310" spans="1:15" x14ac:dyDescent="0.25">
      <c r="A310" s="13">
        <v>80</v>
      </c>
      <c r="B310" s="14" t="s">
        <v>341</v>
      </c>
      <c r="C310" s="13">
        <v>57</v>
      </c>
      <c r="D310" s="15" t="s">
        <v>342</v>
      </c>
      <c r="E310" s="13">
        <v>588216</v>
      </c>
      <c r="F310" s="15" t="s">
        <v>345</v>
      </c>
      <c r="G310" s="13">
        <v>88216</v>
      </c>
      <c r="H310" s="15" t="s">
        <v>345</v>
      </c>
      <c r="I310" s="13">
        <v>88216</v>
      </c>
      <c r="K310" s="63">
        <f t="shared" si="4"/>
        <v>40.250509999999963</v>
      </c>
      <c r="L310" s="47"/>
      <c r="M310" s="47">
        <v>301.84118999999998</v>
      </c>
      <c r="N310" s="47"/>
      <c r="O310" s="47">
        <v>261.59068000000002</v>
      </c>
    </row>
    <row r="311" spans="1:15" x14ac:dyDescent="0.25">
      <c r="A311" s="13">
        <v>80</v>
      </c>
      <c r="B311" s="14" t="s">
        <v>341</v>
      </c>
      <c r="C311" s="13">
        <v>57</v>
      </c>
      <c r="D311" s="15" t="s">
        <v>342</v>
      </c>
      <c r="E311" s="13">
        <v>488256</v>
      </c>
      <c r="F311" s="15" t="s">
        <v>346</v>
      </c>
      <c r="G311" s="13">
        <v>88256</v>
      </c>
      <c r="H311" s="15" t="s">
        <v>346</v>
      </c>
      <c r="I311" s="13">
        <v>88256</v>
      </c>
      <c r="K311" s="63">
        <f t="shared" si="4"/>
        <v>132.08120999999994</v>
      </c>
      <c r="L311" s="47"/>
      <c r="M311" s="47">
        <v>751.07511</v>
      </c>
      <c r="N311" s="47"/>
      <c r="O311" s="47">
        <v>618.99390000000005</v>
      </c>
    </row>
    <row r="312" spans="1:15" x14ac:dyDescent="0.25">
      <c r="A312" s="13">
        <v>80</v>
      </c>
      <c r="B312" s="14" t="s">
        <v>341</v>
      </c>
      <c r="C312" s="13">
        <v>57</v>
      </c>
      <c r="D312" s="15" t="s">
        <v>342</v>
      </c>
      <c r="E312" s="13">
        <v>488261</v>
      </c>
      <c r="F312" s="15" t="s">
        <v>347</v>
      </c>
      <c r="G312" s="13">
        <v>88261</v>
      </c>
      <c r="H312" s="15" t="s">
        <v>347</v>
      </c>
      <c r="I312" s="13">
        <v>88261</v>
      </c>
      <c r="K312" s="63">
        <f t="shared" si="4"/>
        <v>40.929059999999993</v>
      </c>
      <c r="L312" s="47"/>
      <c r="M312" s="47">
        <v>514.96591999999998</v>
      </c>
      <c r="N312" s="47"/>
      <c r="O312" s="47">
        <v>474.03685999999999</v>
      </c>
    </row>
    <row r="313" spans="1:15" x14ac:dyDescent="0.25">
      <c r="A313" s="13">
        <v>80</v>
      </c>
      <c r="B313" s="14" t="s">
        <v>341</v>
      </c>
      <c r="C313" s="13">
        <v>57</v>
      </c>
      <c r="D313" s="15" t="s">
        <v>342</v>
      </c>
      <c r="E313" s="13">
        <v>488281</v>
      </c>
      <c r="F313" s="15" t="s">
        <v>348</v>
      </c>
      <c r="G313" s="13">
        <v>88281</v>
      </c>
      <c r="H313" s="15" t="s">
        <v>348</v>
      </c>
      <c r="I313" s="13">
        <v>88281</v>
      </c>
      <c r="K313" s="63">
        <f t="shared" si="4"/>
        <v>28.07213999999999</v>
      </c>
      <c r="L313" s="47"/>
      <c r="M313" s="47">
        <v>672.17143999999996</v>
      </c>
      <c r="N313" s="47"/>
      <c r="O313" s="47">
        <v>644.09929999999997</v>
      </c>
    </row>
    <row r="314" spans="1:15" x14ac:dyDescent="0.25">
      <c r="A314" s="13">
        <v>80</v>
      </c>
      <c r="B314" s="14" t="s">
        <v>341</v>
      </c>
      <c r="C314" s="13">
        <v>57</v>
      </c>
      <c r="D314" s="15" t="s">
        <v>342</v>
      </c>
      <c r="E314" s="13">
        <v>488286</v>
      </c>
      <c r="F314" s="15" t="s">
        <v>349</v>
      </c>
      <c r="G314" s="13">
        <v>88286</v>
      </c>
      <c r="H314" s="15" t="s">
        <v>349</v>
      </c>
      <c r="I314" s="13">
        <v>88286</v>
      </c>
      <c r="K314" s="63">
        <f t="shared" si="4"/>
        <v>810.10114000000021</v>
      </c>
      <c r="L314" s="47"/>
      <c r="M314" s="47">
        <v>3298.4354600000001</v>
      </c>
      <c r="N314" s="47"/>
      <c r="O314" s="47">
        <v>2488.3343199999999</v>
      </c>
    </row>
    <row r="315" spans="1:15" x14ac:dyDescent="0.25">
      <c r="A315" s="13">
        <v>80</v>
      </c>
      <c r="B315" s="14" t="s">
        <v>341</v>
      </c>
      <c r="C315" s="13">
        <v>57</v>
      </c>
      <c r="D315" s="15" t="s">
        <v>342</v>
      </c>
      <c r="E315" s="13">
        <v>488291</v>
      </c>
      <c r="F315" s="15" t="s">
        <v>350</v>
      </c>
      <c r="G315" s="13">
        <v>88291</v>
      </c>
      <c r="H315" s="15" t="s">
        <v>350</v>
      </c>
      <c r="I315" s="13">
        <v>88291</v>
      </c>
      <c r="K315" s="63">
        <f t="shared" si="4"/>
        <v>61.771540000000009</v>
      </c>
      <c r="L315" s="47"/>
      <c r="M315" s="47">
        <v>123.23874000000001</v>
      </c>
      <c r="N315" s="47"/>
      <c r="O315" s="47">
        <v>61.467199999999998</v>
      </c>
    </row>
    <row r="316" spans="1:15" x14ac:dyDescent="0.25">
      <c r="A316" s="13">
        <v>80</v>
      </c>
      <c r="B316" s="14" t="s">
        <v>341</v>
      </c>
      <c r="C316" s="13">
        <v>57</v>
      </c>
      <c r="D316" s="15" t="s">
        <v>342</v>
      </c>
      <c r="E316" s="13">
        <v>488288</v>
      </c>
      <c r="F316" s="15" t="s">
        <v>351</v>
      </c>
      <c r="G316" s="13">
        <v>88288</v>
      </c>
      <c r="H316" s="15" t="s">
        <v>351</v>
      </c>
      <c r="I316" s="13">
        <v>88288</v>
      </c>
      <c r="K316" s="63">
        <f t="shared" si="4"/>
        <v>67.766629999999964</v>
      </c>
      <c r="L316" s="47"/>
      <c r="M316" s="47">
        <v>834.61779999999999</v>
      </c>
      <c r="N316" s="47"/>
      <c r="O316" s="47">
        <v>766.85117000000002</v>
      </c>
    </row>
    <row r="317" spans="1:15" x14ac:dyDescent="0.25">
      <c r="A317" s="13">
        <v>80</v>
      </c>
      <c r="B317" s="14" t="s">
        <v>341</v>
      </c>
      <c r="C317" s="13">
        <v>57</v>
      </c>
      <c r="D317" s="15" t="s">
        <v>342</v>
      </c>
      <c r="E317" s="13">
        <v>588336</v>
      </c>
      <c r="F317" s="15" t="s">
        <v>352</v>
      </c>
      <c r="G317" s="13">
        <v>88336</v>
      </c>
      <c r="H317" s="15" t="s">
        <v>352</v>
      </c>
      <c r="I317" s="13">
        <v>88336</v>
      </c>
      <c r="K317" s="63">
        <f t="shared" si="4"/>
        <v>-314.45713999999992</v>
      </c>
      <c r="L317" s="47"/>
      <c r="M317" s="47">
        <v>418.61862000000002</v>
      </c>
      <c r="N317" s="47"/>
      <c r="O317" s="47">
        <v>733.07575999999995</v>
      </c>
    </row>
    <row r="318" spans="1:15" x14ac:dyDescent="0.25">
      <c r="A318" s="13">
        <v>80</v>
      </c>
      <c r="B318" s="14" t="s">
        <v>341</v>
      </c>
      <c r="C318" s="13">
        <v>57</v>
      </c>
      <c r="D318" s="15" t="s">
        <v>342</v>
      </c>
      <c r="E318" s="13">
        <v>588396</v>
      </c>
      <c r="F318" s="15" t="s">
        <v>353</v>
      </c>
      <c r="G318" s="13">
        <v>88396</v>
      </c>
      <c r="H318" s="15" t="s">
        <v>353</v>
      </c>
      <c r="I318" s="13">
        <v>88396</v>
      </c>
      <c r="K318" s="63">
        <f t="shared" si="4"/>
        <v>76.960350000000005</v>
      </c>
      <c r="L318" s="47"/>
      <c r="M318" s="47">
        <v>440.88139000000001</v>
      </c>
      <c r="N318" s="47"/>
      <c r="O318" s="47">
        <v>363.92104</v>
      </c>
    </row>
    <row r="319" spans="1:15" x14ac:dyDescent="0.25">
      <c r="A319" s="13">
        <v>80</v>
      </c>
      <c r="B319" s="14" t="s">
        <v>341</v>
      </c>
      <c r="C319" s="13">
        <v>57</v>
      </c>
      <c r="D319" s="15" t="s">
        <v>342</v>
      </c>
      <c r="E319" s="13">
        <v>488451</v>
      </c>
      <c r="F319" s="15" t="s">
        <v>354</v>
      </c>
      <c r="G319" s="13">
        <v>88451</v>
      </c>
      <c r="H319" s="15" t="s">
        <v>354</v>
      </c>
      <c r="I319" s="13">
        <v>88451</v>
      </c>
      <c r="K319" s="63">
        <f t="shared" si="4"/>
        <v>-70.438329999999951</v>
      </c>
      <c r="L319" s="47"/>
      <c r="M319" s="47">
        <v>928.60270000000003</v>
      </c>
      <c r="N319" s="47"/>
      <c r="O319" s="47">
        <v>999.04102999999998</v>
      </c>
    </row>
    <row r="320" spans="1:15" x14ac:dyDescent="0.25">
      <c r="A320" s="13">
        <v>80</v>
      </c>
      <c r="B320" s="14" t="s">
        <v>341</v>
      </c>
      <c r="C320" s="13">
        <v>57</v>
      </c>
      <c r="D320" s="15" t="s">
        <v>342</v>
      </c>
      <c r="E320" s="13">
        <v>588501</v>
      </c>
      <c r="F320" s="15" t="s">
        <v>355</v>
      </c>
      <c r="G320" s="13">
        <v>88501</v>
      </c>
      <c r="H320" s="15" t="s">
        <v>355</v>
      </c>
      <c r="I320" s="13">
        <v>88501</v>
      </c>
      <c r="K320" s="63">
        <f t="shared" si="4"/>
        <v>208.5135600000001</v>
      </c>
      <c r="L320" s="47"/>
      <c r="M320" s="47">
        <v>2020.3783000000001</v>
      </c>
      <c r="N320" s="47"/>
      <c r="O320" s="47">
        <v>1811.86474</v>
      </c>
    </row>
    <row r="321" spans="1:15" x14ac:dyDescent="0.25">
      <c r="A321" s="13">
        <v>80</v>
      </c>
      <c r="B321" s="14" t="s">
        <v>341</v>
      </c>
      <c r="C321" s="13">
        <v>57</v>
      </c>
      <c r="D321" s="15" t="s">
        <v>342</v>
      </c>
      <c r="E321" s="13">
        <v>488511</v>
      </c>
      <c r="F321" s="15" t="s">
        <v>356</v>
      </c>
      <c r="G321" s="13">
        <v>88511</v>
      </c>
      <c r="H321" s="15" t="s">
        <v>356</v>
      </c>
      <c r="I321" s="13">
        <v>88511</v>
      </c>
      <c r="K321" s="63">
        <f t="shared" si="4"/>
        <v>-46.392899999999997</v>
      </c>
      <c r="L321" s="47"/>
      <c r="M321" s="47">
        <v>355.72658000000001</v>
      </c>
      <c r="N321" s="47"/>
      <c r="O321" s="47">
        <v>402.11948000000001</v>
      </c>
    </row>
    <row r="322" spans="1:15" x14ac:dyDescent="0.25">
      <c r="A322" s="13">
        <v>80</v>
      </c>
      <c r="B322" s="14" t="s">
        <v>341</v>
      </c>
      <c r="C322" s="13">
        <v>57</v>
      </c>
      <c r="D322" s="15" t="s">
        <v>342</v>
      </c>
      <c r="E322" s="13">
        <v>488561</v>
      </c>
      <c r="F322" s="15" t="s">
        <v>357</v>
      </c>
      <c r="G322" s="13">
        <v>88561</v>
      </c>
      <c r="H322" s="15" t="s">
        <v>357</v>
      </c>
      <c r="I322" s="13">
        <v>88561</v>
      </c>
      <c r="K322" s="63">
        <f t="shared" si="4"/>
        <v>134.13809000000015</v>
      </c>
      <c r="L322" s="47"/>
      <c r="M322" s="47">
        <v>1860.93163</v>
      </c>
      <c r="N322" s="47"/>
      <c r="O322" s="47">
        <v>1726.7935399999999</v>
      </c>
    </row>
    <row r="323" spans="1:15" x14ac:dyDescent="0.25">
      <c r="A323" s="13">
        <v>80</v>
      </c>
      <c r="B323" s="14" t="s">
        <v>341</v>
      </c>
      <c r="C323" s="13">
        <v>57</v>
      </c>
      <c r="D323" s="15" t="s">
        <v>342</v>
      </c>
      <c r="E323" s="13">
        <v>588631</v>
      </c>
      <c r="F323" s="15" t="s">
        <v>358</v>
      </c>
      <c r="G323" s="13">
        <v>88631</v>
      </c>
      <c r="H323" s="15" t="s">
        <v>358</v>
      </c>
      <c r="I323" s="13">
        <v>88631</v>
      </c>
      <c r="K323" s="63">
        <f t="shared" si="4"/>
        <v>-47.54275999999993</v>
      </c>
      <c r="L323" s="47"/>
      <c r="M323" s="47">
        <v>616.07460000000003</v>
      </c>
      <c r="N323" s="47"/>
      <c r="O323" s="47">
        <v>663.61735999999996</v>
      </c>
    </row>
    <row r="324" spans="1:15" x14ac:dyDescent="0.25">
      <c r="A324" s="13">
        <v>80</v>
      </c>
      <c r="B324" s="14" t="s">
        <v>341</v>
      </c>
      <c r="C324" s="13">
        <v>57</v>
      </c>
      <c r="D324" s="15" t="s">
        <v>342</v>
      </c>
      <c r="E324" s="13">
        <v>488706</v>
      </c>
      <c r="F324" s="15" t="s">
        <v>359</v>
      </c>
      <c r="G324" s="13">
        <v>88706</v>
      </c>
      <c r="H324" s="15" t="s">
        <v>359</v>
      </c>
      <c r="I324" s="13">
        <v>88706</v>
      </c>
      <c r="K324" s="63">
        <f t="shared" si="4"/>
        <v>-138.00049000000001</v>
      </c>
      <c r="L324" s="47"/>
      <c r="M324" s="47">
        <v>642.66134</v>
      </c>
      <c r="N324" s="47"/>
      <c r="O324" s="47">
        <v>780.66183000000001</v>
      </c>
    </row>
    <row r="325" spans="1:15" x14ac:dyDescent="0.25">
      <c r="A325" s="13">
        <v>80</v>
      </c>
      <c r="B325" s="14" t="s">
        <v>341</v>
      </c>
      <c r="C325" s="13">
        <v>57</v>
      </c>
      <c r="D325" s="15" t="s">
        <v>342</v>
      </c>
      <c r="E325" s="13">
        <v>588716</v>
      </c>
      <c r="F325" s="15" t="s">
        <v>360</v>
      </c>
      <c r="G325" s="13">
        <v>88716</v>
      </c>
      <c r="H325" s="15" t="s">
        <v>360</v>
      </c>
      <c r="I325" s="13">
        <v>88716</v>
      </c>
      <c r="K325" s="63">
        <f t="shared" si="4"/>
        <v>35.686910000000012</v>
      </c>
      <c r="L325" s="47"/>
      <c r="M325" s="47">
        <v>447.36497000000003</v>
      </c>
      <c r="N325" s="47"/>
      <c r="O325" s="47">
        <v>411.67806000000002</v>
      </c>
    </row>
    <row r="326" spans="1:15" x14ac:dyDescent="0.25">
      <c r="A326" s="13">
        <v>80</v>
      </c>
      <c r="B326" s="14" t="s">
        <v>341</v>
      </c>
      <c r="C326" s="13">
        <v>55</v>
      </c>
      <c r="D326" s="15" t="s">
        <v>361</v>
      </c>
      <c r="E326" s="13">
        <v>588186</v>
      </c>
      <c r="F326" s="15" t="s">
        <v>362</v>
      </c>
      <c r="G326" s="13">
        <v>88186</v>
      </c>
      <c r="H326" s="15" t="s">
        <v>362</v>
      </c>
      <c r="I326" s="13">
        <v>88186</v>
      </c>
      <c r="K326" s="63">
        <f t="shared" si="4"/>
        <v>203.83577000000002</v>
      </c>
      <c r="L326" s="47"/>
      <c r="M326" s="47">
        <v>770.82676000000004</v>
      </c>
      <c r="N326" s="47"/>
      <c r="O326" s="47">
        <v>566.99099000000001</v>
      </c>
    </row>
    <row r="327" spans="1:15" x14ac:dyDescent="0.25">
      <c r="A327" s="13">
        <v>80</v>
      </c>
      <c r="B327" s="14" t="s">
        <v>341</v>
      </c>
      <c r="C327" s="13">
        <v>55</v>
      </c>
      <c r="D327" s="15" t="s">
        <v>361</v>
      </c>
      <c r="E327" s="13">
        <v>488246</v>
      </c>
      <c r="F327" s="15" t="s">
        <v>363</v>
      </c>
      <c r="G327" s="13">
        <v>88246</v>
      </c>
      <c r="H327" s="15" t="s">
        <v>363</v>
      </c>
      <c r="I327" s="13">
        <v>88246</v>
      </c>
      <c r="K327" s="63">
        <f t="shared" ref="K327:K340" si="5">+M327-O327</f>
        <v>133.59357</v>
      </c>
      <c r="L327" s="47"/>
      <c r="M327" s="47">
        <v>831.74806000000001</v>
      </c>
      <c r="N327" s="47"/>
      <c r="O327" s="47">
        <v>698.15449000000001</v>
      </c>
    </row>
    <row r="328" spans="1:15" x14ac:dyDescent="0.25">
      <c r="A328" s="13">
        <v>80</v>
      </c>
      <c r="B328" s="14" t="s">
        <v>341</v>
      </c>
      <c r="C328" s="13">
        <v>55</v>
      </c>
      <c r="D328" s="15" t="s">
        <v>361</v>
      </c>
      <c r="E328" s="13">
        <v>588316</v>
      </c>
      <c r="F328" s="15" t="s">
        <v>364</v>
      </c>
      <c r="G328" s="13">
        <v>88316</v>
      </c>
      <c r="H328" s="15" t="s">
        <v>364</v>
      </c>
      <c r="I328" s="13">
        <v>88316</v>
      </c>
      <c r="K328" s="63">
        <f t="shared" si="5"/>
        <v>201.44270999999992</v>
      </c>
      <c r="L328" s="47"/>
      <c r="M328" s="47">
        <v>1055.2057299999999</v>
      </c>
      <c r="N328" s="47"/>
      <c r="O328" s="47">
        <v>853.76301999999998</v>
      </c>
    </row>
    <row r="329" spans="1:15" x14ac:dyDescent="0.25">
      <c r="A329" s="13">
        <v>80</v>
      </c>
      <c r="B329" s="14" t="s">
        <v>341</v>
      </c>
      <c r="C329" s="13">
        <v>55</v>
      </c>
      <c r="D329" s="15" t="s">
        <v>361</v>
      </c>
      <c r="E329" s="13">
        <v>488326</v>
      </c>
      <c r="F329" s="15" t="s">
        <v>365</v>
      </c>
      <c r="G329" s="13">
        <v>88326</v>
      </c>
      <c r="H329" s="15" t="s">
        <v>365</v>
      </c>
      <c r="I329" s="13">
        <v>88326</v>
      </c>
      <c r="K329" s="63">
        <f t="shared" si="5"/>
        <v>216.84627</v>
      </c>
      <c r="L329" s="47"/>
      <c r="M329" s="47">
        <v>2149.2537600000001</v>
      </c>
      <c r="N329" s="47"/>
      <c r="O329" s="47">
        <v>1932.4074900000001</v>
      </c>
    </row>
    <row r="330" spans="1:15" x14ac:dyDescent="0.25">
      <c r="A330" s="13">
        <v>80</v>
      </c>
      <c r="B330" s="14" t="s">
        <v>341</v>
      </c>
      <c r="C330" s="13">
        <v>55</v>
      </c>
      <c r="D330" s="15" t="s">
        <v>361</v>
      </c>
      <c r="E330" s="13">
        <v>488346</v>
      </c>
      <c r="F330" s="15" t="s">
        <v>366</v>
      </c>
      <c r="G330" s="13">
        <v>88346</v>
      </c>
      <c r="H330" s="15" t="s">
        <v>366</v>
      </c>
      <c r="I330" s="13">
        <v>88346</v>
      </c>
      <c r="K330" s="63">
        <f t="shared" si="5"/>
        <v>-147.96026000000001</v>
      </c>
      <c r="L330" s="47"/>
      <c r="M330" s="47">
        <v>109.96677</v>
      </c>
      <c r="N330" s="47"/>
      <c r="O330" s="47">
        <v>257.92703</v>
      </c>
    </row>
    <row r="331" spans="1:15" x14ac:dyDescent="0.25">
      <c r="A331" s="13">
        <v>80</v>
      </c>
      <c r="B331" s="14" t="s">
        <v>341</v>
      </c>
      <c r="C331" s="13">
        <v>55</v>
      </c>
      <c r="D331" s="15" t="s">
        <v>361</v>
      </c>
      <c r="E331" s="13">
        <v>588386</v>
      </c>
      <c r="F331" s="15" t="s">
        <v>367</v>
      </c>
      <c r="G331" s="13">
        <v>88386</v>
      </c>
      <c r="H331" s="15" t="s">
        <v>367</v>
      </c>
      <c r="I331" s="13">
        <v>88386</v>
      </c>
      <c r="K331" s="63">
        <f t="shared" si="5"/>
        <v>-42.939479999999946</v>
      </c>
      <c r="L331" s="47"/>
      <c r="M331" s="47">
        <v>489.63010000000003</v>
      </c>
      <c r="N331" s="47"/>
      <c r="O331" s="47">
        <v>532.56957999999997</v>
      </c>
    </row>
    <row r="332" spans="1:15" x14ac:dyDescent="0.25">
      <c r="A332" s="13">
        <v>80</v>
      </c>
      <c r="B332" s="14" t="s">
        <v>341</v>
      </c>
      <c r="C332" s="13">
        <v>55</v>
      </c>
      <c r="D332" s="15" t="s">
        <v>361</v>
      </c>
      <c r="E332" s="13">
        <v>588461</v>
      </c>
      <c r="F332" s="15" t="s">
        <v>368</v>
      </c>
      <c r="G332" s="13">
        <v>88461</v>
      </c>
      <c r="H332" s="15" t="s">
        <v>368</v>
      </c>
      <c r="I332" s="13">
        <v>88461</v>
      </c>
      <c r="K332" s="63">
        <f t="shared" si="5"/>
        <v>-0.42148000000003094</v>
      </c>
      <c r="L332" s="47"/>
      <c r="M332" s="47">
        <v>394.46963</v>
      </c>
      <c r="N332" s="47"/>
      <c r="O332" s="47">
        <v>394.89111000000003</v>
      </c>
    </row>
    <row r="333" spans="1:15" x14ac:dyDescent="0.25">
      <c r="A333" s="13">
        <v>80</v>
      </c>
      <c r="B333" s="14" t="s">
        <v>341</v>
      </c>
      <c r="C333" s="13">
        <v>55</v>
      </c>
      <c r="D333" s="15" t="s">
        <v>361</v>
      </c>
      <c r="E333" s="13">
        <v>588551</v>
      </c>
      <c r="F333" s="15" t="s">
        <v>369</v>
      </c>
      <c r="G333" s="13">
        <v>88551</v>
      </c>
      <c r="H333" s="15" t="s">
        <v>369</v>
      </c>
      <c r="I333" s="13">
        <v>88551</v>
      </c>
      <c r="K333" s="63">
        <f t="shared" si="5"/>
        <v>172.96556999999984</v>
      </c>
      <c r="L333" s="47"/>
      <c r="M333" s="47">
        <v>1245.3933099999999</v>
      </c>
      <c r="N333" s="47"/>
      <c r="O333" s="47">
        <v>1072.4277400000001</v>
      </c>
    </row>
    <row r="334" spans="1:15" x14ac:dyDescent="0.25">
      <c r="A334" s="13">
        <v>80</v>
      </c>
      <c r="B334" s="14" t="s">
        <v>341</v>
      </c>
      <c r="C334" s="13">
        <v>55</v>
      </c>
      <c r="D334" s="15" t="s">
        <v>361</v>
      </c>
      <c r="E334" s="13">
        <v>488556</v>
      </c>
      <c r="F334" s="15" t="s">
        <v>370</v>
      </c>
      <c r="G334" s="13">
        <v>88556</v>
      </c>
      <c r="H334" s="15" t="s">
        <v>370</v>
      </c>
      <c r="I334" s="13">
        <v>88556</v>
      </c>
      <c r="K334" s="63">
        <f t="shared" si="5"/>
        <v>-39.726109999999949</v>
      </c>
      <c r="L334" s="47"/>
      <c r="M334" s="47">
        <v>516.16278</v>
      </c>
      <c r="N334" s="47"/>
      <c r="O334" s="47">
        <v>555.88888999999995</v>
      </c>
    </row>
    <row r="335" spans="1:15" x14ac:dyDescent="0.25">
      <c r="A335" s="13">
        <v>80</v>
      </c>
      <c r="B335" s="14" t="s">
        <v>341</v>
      </c>
      <c r="C335" s="13">
        <v>55</v>
      </c>
      <c r="D335" s="15" t="s">
        <v>361</v>
      </c>
      <c r="E335" s="13">
        <v>488586</v>
      </c>
      <c r="F335" s="15" t="s">
        <v>361</v>
      </c>
      <c r="G335" s="13">
        <v>88586</v>
      </c>
      <c r="H335" s="15" t="s">
        <v>361</v>
      </c>
      <c r="I335" s="13">
        <v>88586</v>
      </c>
      <c r="K335" s="63">
        <f t="shared" si="5"/>
        <v>300.39447000000018</v>
      </c>
      <c r="L335" s="47"/>
      <c r="M335" s="47">
        <v>3828.0978100000002</v>
      </c>
      <c r="N335" s="47"/>
      <c r="O335" s="47">
        <v>3527.70334</v>
      </c>
    </row>
    <row r="336" spans="1:15" x14ac:dyDescent="0.25">
      <c r="A336" s="13">
        <v>80</v>
      </c>
      <c r="B336" s="14" t="s">
        <v>341</v>
      </c>
      <c r="C336" s="13">
        <v>55</v>
      </c>
      <c r="D336" s="15" t="s">
        <v>361</v>
      </c>
      <c r="E336" s="13">
        <v>588587</v>
      </c>
      <c r="F336" s="15" t="s">
        <v>371</v>
      </c>
      <c r="G336" s="13">
        <v>88587</v>
      </c>
      <c r="H336" s="15" t="s">
        <v>371</v>
      </c>
      <c r="I336" s="13">
        <v>88587</v>
      </c>
      <c r="K336" s="63">
        <f t="shared" si="5"/>
        <v>233.11410000000001</v>
      </c>
      <c r="L336" s="47"/>
      <c r="M336" s="47">
        <v>1381.0691300000001</v>
      </c>
      <c r="N336" s="47"/>
      <c r="O336" s="47">
        <v>1147.9550300000001</v>
      </c>
    </row>
    <row r="337" spans="1:15" x14ac:dyDescent="0.25">
      <c r="A337" s="13">
        <v>80</v>
      </c>
      <c r="B337" s="14" t="s">
        <v>341</v>
      </c>
      <c r="C337" s="13">
        <v>55</v>
      </c>
      <c r="D337" s="15" t="s">
        <v>361</v>
      </c>
      <c r="E337" s="13">
        <v>488616</v>
      </c>
      <c r="F337" s="15" t="s">
        <v>372</v>
      </c>
      <c r="G337" s="13">
        <v>88616</v>
      </c>
      <c r="H337" s="15" t="s">
        <v>372</v>
      </c>
      <c r="I337" s="13">
        <v>88616</v>
      </c>
      <c r="K337" s="63">
        <f t="shared" si="5"/>
        <v>-13.935839999999985</v>
      </c>
      <c r="L337" s="47"/>
      <c r="M337" s="47">
        <v>163.71360000000001</v>
      </c>
      <c r="N337" s="47"/>
      <c r="O337" s="47">
        <v>177.64944</v>
      </c>
    </row>
    <row r="338" spans="1:15" x14ac:dyDescent="0.25">
      <c r="A338" s="13">
        <v>80</v>
      </c>
      <c r="B338" s="14" t="s">
        <v>341</v>
      </c>
      <c r="C338" s="13">
        <v>55</v>
      </c>
      <c r="D338" s="15" t="s">
        <v>361</v>
      </c>
      <c r="E338" s="13">
        <v>588666</v>
      </c>
      <c r="F338" s="15" t="s">
        <v>373</v>
      </c>
      <c r="G338" s="13">
        <v>88666</v>
      </c>
      <c r="H338" s="15" t="s">
        <v>373</v>
      </c>
      <c r="I338" s="13">
        <v>88666</v>
      </c>
      <c r="K338" s="63">
        <f t="shared" si="5"/>
        <v>98.054589999999962</v>
      </c>
      <c r="L338" s="47"/>
      <c r="M338" s="47">
        <v>659.89883999999995</v>
      </c>
      <c r="N338" s="47"/>
      <c r="O338" s="47">
        <v>561.84424999999999</v>
      </c>
    </row>
    <row r="339" spans="1:15" x14ac:dyDescent="0.25">
      <c r="A339" s="13">
        <v>269</v>
      </c>
      <c r="B339" s="14" t="s">
        <v>374</v>
      </c>
      <c r="C339" s="13">
        <v>5022</v>
      </c>
      <c r="D339" s="15" t="s">
        <v>375</v>
      </c>
      <c r="E339" s="13">
        <v>4022</v>
      </c>
      <c r="F339" s="15" t="s">
        <v>376</v>
      </c>
      <c r="G339" s="13">
        <v>57880</v>
      </c>
      <c r="H339" s="15" t="s">
        <v>376</v>
      </c>
      <c r="I339" s="13">
        <v>57880</v>
      </c>
      <c r="K339" s="63">
        <f t="shared" si="5"/>
        <v>84.033479999999997</v>
      </c>
      <c r="L339" s="47"/>
      <c r="M339" s="47">
        <v>156.09282999999999</v>
      </c>
      <c r="N339" s="47"/>
      <c r="O339" s="47">
        <v>72.059349999999995</v>
      </c>
    </row>
    <row r="340" spans="1:15" x14ac:dyDescent="0.25">
      <c r="A340" s="13">
        <v>269</v>
      </c>
      <c r="B340" s="14" t="s">
        <v>374</v>
      </c>
      <c r="C340" s="13">
        <v>5017</v>
      </c>
      <c r="D340" s="15" t="s">
        <v>377</v>
      </c>
      <c r="E340" s="13">
        <v>4017</v>
      </c>
      <c r="F340" s="15" t="s">
        <v>378</v>
      </c>
      <c r="G340" s="13">
        <v>17</v>
      </c>
      <c r="H340" s="15" t="s">
        <v>378</v>
      </c>
      <c r="I340" s="13">
        <v>17</v>
      </c>
      <c r="K340" s="63">
        <f t="shared" si="5"/>
        <v>486.95579000000004</v>
      </c>
      <c r="L340" s="47"/>
      <c r="M340" s="47">
        <v>508.56254000000001</v>
      </c>
      <c r="N340" s="47"/>
      <c r="O340" s="47">
        <v>21.606750000000002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8"/>
  <sheetViews>
    <sheetView workbookViewId="0">
      <selection activeCell="H2" sqref="H2"/>
    </sheetView>
  </sheetViews>
  <sheetFormatPr baseColWidth="10" defaultRowHeight="15" x14ac:dyDescent="0.25"/>
  <cols>
    <col min="1" max="1" width="9.85546875" customWidth="1"/>
    <col min="2" max="2" width="8" customWidth="1"/>
    <col min="3" max="3" width="8.7109375" customWidth="1"/>
    <col min="4" max="4" width="26.5703125" customWidth="1"/>
    <col min="5" max="5" width="10.7109375" customWidth="1"/>
    <col min="6" max="6" width="10.5703125" customWidth="1"/>
    <col min="7" max="7" width="22.7109375" customWidth="1"/>
    <col min="8" max="8" width="4.7109375" customWidth="1"/>
  </cols>
  <sheetData>
    <row r="1" spans="1:7" s="58" customFormat="1" ht="26.1" customHeight="1" x14ac:dyDescent="0.15"/>
    <row r="2" spans="1:7" s="58" customFormat="1" ht="13.35" customHeight="1" x14ac:dyDescent="0.15">
      <c r="A2" s="165" t="s">
        <v>6</v>
      </c>
      <c r="B2" s="165" t="s">
        <v>425</v>
      </c>
      <c r="C2" s="165" t="s">
        <v>426</v>
      </c>
      <c r="D2" s="165" t="s">
        <v>427</v>
      </c>
      <c r="E2" s="165" t="s">
        <v>428</v>
      </c>
      <c r="F2" s="165" t="s">
        <v>429</v>
      </c>
      <c r="G2" s="165" t="s">
        <v>430</v>
      </c>
    </row>
    <row r="3" spans="1:7" s="58" customFormat="1" ht="15.95" customHeight="1" x14ac:dyDescent="0.15">
      <c r="A3" s="166">
        <v>0</v>
      </c>
      <c r="B3" s="167">
        <v>0</v>
      </c>
      <c r="C3" s="166">
        <v>0</v>
      </c>
      <c r="D3" s="168" t="s">
        <v>409</v>
      </c>
      <c r="E3" s="168" t="s">
        <v>408</v>
      </c>
      <c r="F3" s="199">
        <v>0</v>
      </c>
      <c r="G3" s="169">
        <v>0</v>
      </c>
    </row>
    <row r="4" spans="1:7" s="58" customFormat="1" ht="15.95" customHeight="1" x14ac:dyDescent="0.15">
      <c r="A4" s="166">
        <v>0</v>
      </c>
      <c r="B4" s="167">
        <v>291</v>
      </c>
      <c r="C4" s="166">
        <v>99</v>
      </c>
      <c r="D4" s="168" t="s">
        <v>406</v>
      </c>
      <c r="E4" s="168" t="s">
        <v>408</v>
      </c>
      <c r="F4" s="199">
        <v>0</v>
      </c>
      <c r="G4" s="169">
        <v>0</v>
      </c>
    </row>
    <row r="5" spans="1:7" s="58" customFormat="1" ht="15.95" customHeight="1" x14ac:dyDescent="0.15">
      <c r="A5" s="166">
        <v>0</v>
      </c>
      <c r="B5" s="167">
        <v>502</v>
      </c>
      <c r="C5" s="166">
        <v>0</v>
      </c>
      <c r="D5" s="168" t="s">
        <v>409</v>
      </c>
      <c r="E5" s="168" t="s">
        <v>408</v>
      </c>
      <c r="F5" s="199">
        <v>0</v>
      </c>
      <c r="G5" s="169">
        <v>0</v>
      </c>
    </row>
    <row r="6" spans="1:7" s="58" customFormat="1" ht="15.95" customHeight="1" x14ac:dyDescent="0.15">
      <c r="A6" s="166">
        <v>4006</v>
      </c>
      <c r="B6" s="167">
        <v>6</v>
      </c>
      <c r="C6" s="166">
        <v>262</v>
      </c>
      <c r="D6" s="168" t="s">
        <v>410</v>
      </c>
      <c r="E6" s="168" t="s">
        <v>408</v>
      </c>
      <c r="F6" s="199">
        <v>99.612170000000006</v>
      </c>
      <c r="G6" s="169">
        <v>3</v>
      </c>
    </row>
    <row r="7" spans="1:7" s="58" customFormat="1" ht="15.95" customHeight="1" x14ac:dyDescent="0.15">
      <c r="A7" s="166">
        <v>4007</v>
      </c>
      <c r="B7" s="167">
        <v>7</v>
      </c>
      <c r="C7" s="166">
        <v>262</v>
      </c>
      <c r="D7" s="168" t="s">
        <v>410</v>
      </c>
      <c r="E7" s="168" t="s">
        <v>408</v>
      </c>
      <c r="F7" s="199">
        <v>1350.4076700000001</v>
      </c>
      <c r="G7" s="169">
        <v>7</v>
      </c>
    </row>
    <row r="8" spans="1:7" s="58" customFormat="1" ht="15.95" customHeight="1" x14ac:dyDescent="0.15">
      <c r="A8" s="166">
        <v>4007</v>
      </c>
      <c r="B8" s="167">
        <v>13</v>
      </c>
      <c r="C8" s="166">
        <v>262</v>
      </c>
      <c r="D8" s="168" t="s">
        <v>410</v>
      </c>
      <c r="E8" s="168" t="s">
        <v>408</v>
      </c>
      <c r="F8" s="199">
        <v>0</v>
      </c>
      <c r="G8" s="169">
        <v>0</v>
      </c>
    </row>
    <row r="9" spans="1:7" s="58" customFormat="1" ht="15.95" customHeight="1" x14ac:dyDescent="0.15">
      <c r="A9" s="166">
        <v>4008</v>
      </c>
      <c r="B9" s="167">
        <v>8</v>
      </c>
      <c r="C9" s="166">
        <v>262</v>
      </c>
      <c r="D9" s="168" t="s">
        <v>410</v>
      </c>
      <c r="E9" s="168" t="s">
        <v>408</v>
      </c>
      <c r="F9" s="199">
        <v>221.20483999999999</v>
      </c>
      <c r="G9" s="169">
        <v>7</v>
      </c>
    </row>
    <row r="10" spans="1:7" s="58" customFormat="1" ht="15.95" customHeight="1" x14ac:dyDescent="0.15">
      <c r="A10" s="166">
        <v>4010</v>
      </c>
      <c r="B10" s="167">
        <v>10</v>
      </c>
      <c r="C10" s="166">
        <v>262</v>
      </c>
      <c r="D10" s="168" t="s">
        <v>410</v>
      </c>
      <c r="E10" s="168" t="s">
        <v>408</v>
      </c>
      <c r="F10" s="199">
        <v>0</v>
      </c>
      <c r="G10" s="169">
        <v>0</v>
      </c>
    </row>
    <row r="11" spans="1:7" s="58" customFormat="1" ht="15.95" customHeight="1" x14ac:dyDescent="0.15">
      <c r="A11" s="166">
        <v>4012</v>
      </c>
      <c r="B11" s="167">
        <v>12</v>
      </c>
      <c r="C11" s="166">
        <v>262</v>
      </c>
      <c r="D11" s="168" t="s">
        <v>410</v>
      </c>
      <c r="E11" s="168" t="s">
        <v>408</v>
      </c>
      <c r="F11" s="199">
        <v>15</v>
      </c>
      <c r="G11" s="169">
        <v>1</v>
      </c>
    </row>
    <row r="12" spans="1:7" s="58" customFormat="1" ht="15.95" customHeight="1" x14ac:dyDescent="0.15">
      <c r="A12" s="166">
        <v>4015</v>
      </c>
      <c r="B12" s="167">
        <v>14</v>
      </c>
      <c r="C12" s="166">
        <v>262</v>
      </c>
      <c r="D12" s="168" t="s">
        <v>410</v>
      </c>
      <c r="E12" s="168" t="s">
        <v>408</v>
      </c>
      <c r="F12" s="199">
        <v>538.09438</v>
      </c>
      <c r="G12" s="169">
        <v>2</v>
      </c>
    </row>
    <row r="13" spans="1:7" s="58" customFormat="1" ht="15.95" customHeight="1" x14ac:dyDescent="0.15">
      <c r="A13" s="166">
        <v>4015</v>
      </c>
      <c r="B13" s="167">
        <v>15</v>
      </c>
      <c r="C13" s="166">
        <v>262</v>
      </c>
      <c r="D13" s="168" t="s">
        <v>410</v>
      </c>
      <c r="E13" s="168" t="s">
        <v>408</v>
      </c>
      <c r="F13" s="199">
        <v>337.64720999999997</v>
      </c>
      <c r="G13" s="169">
        <v>7</v>
      </c>
    </row>
    <row r="14" spans="1:7" s="58" customFormat="1" ht="15.95" customHeight="1" x14ac:dyDescent="0.15">
      <c r="A14" s="166">
        <v>4017</v>
      </c>
      <c r="B14" s="167">
        <v>17</v>
      </c>
      <c r="C14" s="166">
        <v>269</v>
      </c>
      <c r="D14" s="168" t="s">
        <v>420</v>
      </c>
      <c r="E14" s="168" t="s">
        <v>408</v>
      </c>
      <c r="F14" s="199">
        <v>158.27171999999999</v>
      </c>
      <c r="G14" s="169">
        <v>6</v>
      </c>
    </row>
    <row r="15" spans="1:7" s="58" customFormat="1" ht="15.95" customHeight="1" x14ac:dyDescent="0.15">
      <c r="A15" s="166">
        <v>4019</v>
      </c>
      <c r="B15" s="167">
        <v>19</v>
      </c>
      <c r="C15" s="166">
        <v>262</v>
      </c>
      <c r="D15" s="168" t="s">
        <v>410</v>
      </c>
      <c r="E15" s="168" t="s">
        <v>408</v>
      </c>
      <c r="F15" s="199">
        <v>3308.8431599999999</v>
      </c>
      <c r="G15" s="169">
        <v>11</v>
      </c>
    </row>
    <row r="16" spans="1:7" s="58" customFormat="1" ht="15.95" customHeight="1" x14ac:dyDescent="0.15">
      <c r="A16" s="166">
        <v>4020</v>
      </c>
      <c r="B16" s="167">
        <v>20</v>
      </c>
      <c r="C16" s="166">
        <v>262</v>
      </c>
      <c r="D16" s="168" t="s">
        <v>410</v>
      </c>
      <c r="E16" s="168" t="s">
        <v>408</v>
      </c>
      <c r="F16" s="199">
        <v>1396.68956</v>
      </c>
      <c r="G16" s="169">
        <v>12</v>
      </c>
    </row>
    <row r="17" spans="1:7" s="58" customFormat="1" ht="15.95" customHeight="1" x14ac:dyDescent="0.15">
      <c r="A17" s="166">
        <v>4023</v>
      </c>
      <c r="B17" s="167">
        <v>23</v>
      </c>
      <c r="C17" s="166">
        <v>262</v>
      </c>
      <c r="D17" s="168" t="s">
        <v>410</v>
      </c>
      <c r="E17" s="168" t="s">
        <v>408</v>
      </c>
      <c r="F17" s="199">
        <v>712</v>
      </c>
      <c r="G17" s="169">
        <v>5</v>
      </c>
    </row>
    <row r="18" spans="1:7" s="58" customFormat="1" ht="15.95" customHeight="1" x14ac:dyDescent="0.15">
      <c r="A18" s="166">
        <v>4024</v>
      </c>
      <c r="B18" s="167">
        <v>24</v>
      </c>
      <c r="C18" s="166">
        <v>262</v>
      </c>
      <c r="D18" s="168" t="s">
        <v>410</v>
      </c>
      <c r="E18" s="168" t="s">
        <v>408</v>
      </c>
      <c r="F18" s="199">
        <v>229</v>
      </c>
      <c r="G18" s="169">
        <v>1</v>
      </c>
    </row>
    <row r="19" spans="1:7" s="58" customFormat="1" ht="15.95" customHeight="1" x14ac:dyDescent="0.15">
      <c r="A19" s="166">
        <v>4025</v>
      </c>
      <c r="B19" s="167">
        <v>25</v>
      </c>
      <c r="C19" s="166">
        <v>262</v>
      </c>
      <c r="D19" s="168" t="s">
        <v>410</v>
      </c>
      <c r="E19" s="168" t="s">
        <v>408</v>
      </c>
      <c r="F19" s="199">
        <v>1532.32069</v>
      </c>
      <c r="G19" s="169">
        <v>5</v>
      </c>
    </row>
    <row r="20" spans="1:7" s="58" customFormat="1" ht="15.95" customHeight="1" x14ac:dyDescent="0.15">
      <c r="A20" s="166">
        <v>4026</v>
      </c>
      <c r="B20" s="167">
        <v>26</v>
      </c>
      <c r="C20" s="166">
        <v>262</v>
      </c>
      <c r="D20" s="168" t="s">
        <v>410</v>
      </c>
      <c r="E20" s="168" t="s">
        <v>408</v>
      </c>
      <c r="F20" s="199">
        <v>0</v>
      </c>
      <c r="G20" s="169">
        <v>0</v>
      </c>
    </row>
    <row r="21" spans="1:7" s="58" customFormat="1" ht="15.95" customHeight="1" x14ac:dyDescent="0.15">
      <c r="A21" s="166">
        <v>4027</v>
      </c>
      <c r="B21" s="167">
        <v>27</v>
      </c>
      <c r="C21" s="166">
        <v>262</v>
      </c>
      <c r="D21" s="168" t="s">
        <v>410</v>
      </c>
      <c r="E21" s="168" t="s">
        <v>408</v>
      </c>
      <c r="F21" s="199">
        <v>1717.72333</v>
      </c>
      <c r="G21" s="169">
        <v>17</v>
      </c>
    </row>
    <row r="22" spans="1:7" s="58" customFormat="1" ht="15.95" customHeight="1" x14ac:dyDescent="0.15">
      <c r="A22" s="166">
        <v>4028</v>
      </c>
      <c r="B22" s="167">
        <v>28</v>
      </c>
      <c r="C22" s="166">
        <v>262</v>
      </c>
      <c r="D22" s="168" t="s">
        <v>410</v>
      </c>
      <c r="E22" s="168" t="s">
        <v>408</v>
      </c>
      <c r="F22" s="199">
        <v>177.76599999999999</v>
      </c>
      <c r="G22" s="169">
        <v>5</v>
      </c>
    </row>
    <row r="23" spans="1:7" s="58" customFormat="1" ht="15.95" customHeight="1" x14ac:dyDescent="0.15">
      <c r="A23" s="166">
        <v>4029</v>
      </c>
      <c r="B23" s="167">
        <v>29</v>
      </c>
      <c r="C23" s="166">
        <v>262</v>
      </c>
      <c r="D23" s="168" t="s">
        <v>410</v>
      </c>
      <c r="E23" s="168" t="s">
        <v>408</v>
      </c>
      <c r="F23" s="199">
        <v>72.599999999999994</v>
      </c>
      <c r="G23" s="169">
        <v>5</v>
      </c>
    </row>
    <row r="24" spans="1:7" s="58" customFormat="1" ht="15.95" customHeight="1" x14ac:dyDescent="0.15">
      <c r="A24" s="166">
        <v>4030</v>
      </c>
      <c r="B24" s="167">
        <v>30</v>
      </c>
      <c r="C24" s="166">
        <v>262</v>
      </c>
      <c r="D24" s="168" t="s">
        <v>410</v>
      </c>
      <c r="E24" s="168" t="s">
        <v>408</v>
      </c>
      <c r="F24" s="199">
        <v>2076.154</v>
      </c>
      <c r="G24" s="169">
        <v>21</v>
      </c>
    </row>
    <row r="25" spans="1:7" s="58" customFormat="1" ht="15.95" customHeight="1" x14ac:dyDescent="0.15">
      <c r="A25" s="166">
        <v>4030</v>
      </c>
      <c r="B25" s="167">
        <v>65</v>
      </c>
      <c r="C25" s="166">
        <v>262</v>
      </c>
      <c r="D25" s="168" t="s">
        <v>410</v>
      </c>
      <c r="E25" s="168" t="s">
        <v>408</v>
      </c>
      <c r="F25" s="199">
        <v>50</v>
      </c>
      <c r="G25" s="169">
        <v>1</v>
      </c>
    </row>
    <row r="26" spans="1:7" s="58" customFormat="1" ht="15.95" customHeight="1" x14ac:dyDescent="0.15">
      <c r="A26" s="166">
        <v>4031</v>
      </c>
      <c r="B26" s="167">
        <v>31</v>
      </c>
      <c r="C26" s="166">
        <v>262</v>
      </c>
      <c r="D26" s="168" t="s">
        <v>410</v>
      </c>
      <c r="E26" s="168" t="s">
        <v>408</v>
      </c>
      <c r="F26" s="199">
        <v>404.2</v>
      </c>
      <c r="G26" s="169">
        <v>8</v>
      </c>
    </row>
    <row r="27" spans="1:7" s="58" customFormat="1" ht="15.95" customHeight="1" x14ac:dyDescent="0.15">
      <c r="A27" s="166">
        <v>4033</v>
      </c>
      <c r="B27" s="167">
        <v>33</v>
      </c>
      <c r="C27" s="166">
        <v>262</v>
      </c>
      <c r="D27" s="168" t="s">
        <v>410</v>
      </c>
      <c r="E27" s="168" t="s">
        <v>408</v>
      </c>
      <c r="F27" s="199">
        <v>65.438000000000002</v>
      </c>
      <c r="G27" s="169">
        <v>2</v>
      </c>
    </row>
    <row r="28" spans="1:7" s="58" customFormat="1" ht="15.95" customHeight="1" x14ac:dyDescent="0.15">
      <c r="A28" s="166">
        <v>4037</v>
      </c>
      <c r="B28" s="167">
        <v>34</v>
      </c>
      <c r="C28" s="166">
        <v>262</v>
      </c>
      <c r="D28" s="168" t="s">
        <v>410</v>
      </c>
      <c r="E28" s="168" t="s">
        <v>408</v>
      </c>
      <c r="F28" s="199">
        <v>605.27819999999997</v>
      </c>
      <c r="G28" s="169">
        <v>7</v>
      </c>
    </row>
    <row r="29" spans="1:7" s="58" customFormat="1" ht="15.95" customHeight="1" x14ac:dyDescent="0.15">
      <c r="A29" s="166">
        <v>4037</v>
      </c>
      <c r="B29" s="167">
        <v>37</v>
      </c>
      <c r="C29" s="166">
        <v>262</v>
      </c>
      <c r="D29" s="168" t="s">
        <v>410</v>
      </c>
      <c r="E29" s="168" t="s">
        <v>408</v>
      </c>
      <c r="F29" s="199">
        <v>417.55099999999999</v>
      </c>
      <c r="G29" s="169">
        <v>4</v>
      </c>
    </row>
    <row r="30" spans="1:7" s="58" customFormat="1" ht="15.95" customHeight="1" x14ac:dyDescent="0.15">
      <c r="A30" s="166">
        <v>4038</v>
      </c>
      <c r="B30" s="167">
        <v>38</v>
      </c>
      <c r="C30" s="166">
        <v>262</v>
      </c>
      <c r="D30" s="168" t="s">
        <v>410</v>
      </c>
      <c r="E30" s="168" t="s">
        <v>408</v>
      </c>
      <c r="F30" s="199">
        <v>949</v>
      </c>
      <c r="G30" s="169">
        <v>12</v>
      </c>
    </row>
    <row r="31" spans="1:7" s="58" customFormat="1" ht="15.95" customHeight="1" x14ac:dyDescent="0.15">
      <c r="A31" s="166">
        <v>4039</v>
      </c>
      <c r="B31" s="167">
        <v>39</v>
      </c>
      <c r="C31" s="166">
        <v>262</v>
      </c>
      <c r="D31" s="168" t="s">
        <v>410</v>
      </c>
      <c r="E31" s="168" t="s">
        <v>408</v>
      </c>
      <c r="F31" s="199">
        <v>256</v>
      </c>
      <c r="G31" s="169">
        <v>3</v>
      </c>
    </row>
    <row r="32" spans="1:7" s="58" customFormat="1" ht="15.95" customHeight="1" x14ac:dyDescent="0.15">
      <c r="A32" s="166">
        <v>4041</v>
      </c>
      <c r="B32" s="167">
        <v>41</v>
      </c>
      <c r="C32" s="166">
        <v>262</v>
      </c>
      <c r="D32" s="168" t="s">
        <v>410</v>
      </c>
      <c r="E32" s="168" t="s">
        <v>408</v>
      </c>
      <c r="F32" s="199">
        <v>542.03061000000002</v>
      </c>
      <c r="G32" s="169">
        <v>8</v>
      </c>
    </row>
    <row r="33" spans="1:7" s="58" customFormat="1" ht="15.95" customHeight="1" x14ac:dyDescent="0.15">
      <c r="A33" s="166">
        <v>4043</v>
      </c>
      <c r="B33" s="167">
        <v>18</v>
      </c>
      <c r="C33" s="166">
        <v>262</v>
      </c>
      <c r="D33" s="168" t="s">
        <v>410</v>
      </c>
      <c r="E33" s="168" t="s">
        <v>408</v>
      </c>
      <c r="F33" s="199">
        <v>11215.499299999999</v>
      </c>
      <c r="G33" s="169">
        <v>49</v>
      </c>
    </row>
    <row r="34" spans="1:7" s="58" customFormat="1" ht="15.95" customHeight="1" x14ac:dyDescent="0.15">
      <c r="A34" s="166">
        <v>4043</v>
      </c>
      <c r="B34" s="167">
        <v>43</v>
      </c>
      <c r="C34" s="166">
        <v>262</v>
      </c>
      <c r="D34" s="168" t="s">
        <v>410</v>
      </c>
      <c r="E34" s="168" t="s">
        <v>408</v>
      </c>
      <c r="F34" s="199">
        <v>3720.7788599999999</v>
      </c>
      <c r="G34" s="169">
        <v>25</v>
      </c>
    </row>
    <row r="35" spans="1:7" s="58" customFormat="1" ht="15.95" customHeight="1" x14ac:dyDescent="0.15">
      <c r="A35" s="166">
        <v>4043</v>
      </c>
      <c r="B35" s="167">
        <v>50</v>
      </c>
      <c r="C35" s="166">
        <v>262</v>
      </c>
      <c r="D35" s="168" t="s">
        <v>410</v>
      </c>
      <c r="E35" s="168" t="s">
        <v>408</v>
      </c>
      <c r="F35" s="199">
        <v>50</v>
      </c>
      <c r="G35" s="169">
        <v>2</v>
      </c>
    </row>
    <row r="36" spans="1:7" s="58" customFormat="1" ht="15.95" customHeight="1" x14ac:dyDescent="0.15">
      <c r="A36" s="166">
        <v>4045</v>
      </c>
      <c r="B36" s="167">
        <v>45</v>
      </c>
      <c r="C36" s="166">
        <v>262</v>
      </c>
      <c r="D36" s="168" t="s">
        <v>410</v>
      </c>
      <c r="E36" s="168" t="s">
        <v>408</v>
      </c>
      <c r="F36" s="199">
        <v>1013.1042</v>
      </c>
      <c r="G36" s="169">
        <v>9</v>
      </c>
    </row>
    <row r="37" spans="1:7" s="58" customFormat="1" ht="15.95" customHeight="1" x14ac:dyDescent="0.15">
      <c r="A37" s="166">
        <v>4047</v>
      </c>
      <c r="B37" s="167">
        <v>47</v>
      </c>
      <c r="C37" s="166">
        <v>262</v>
      </c>
      <c r="D37" s="168" t="s">
        <v>410</v>
      </c>
      <c r="E37" s="168" t="s">
        <v>408</v>
      </c>
      <c r="F37" s="199">
        <v>2053.5234999999998</v>
      </c>
      <c r="G37" s="169">
        <v>14</v>
      </c>
    </row>
    <row r="38" spans="1:7" s="58" customFormat="1" ht="15.95" customHeight="1" x14ac:dyDescent="0.15">
      <c r="A38" s="166">
        <v>4048</v>
      </c>
      <c r="B38" s="167">
        <v>40</v>
      </c>
      <c r="C38" s="166">
        <v>262</v>
      </c>
      <c r="D38" s="168" t="s">
        <v>410</v>
      </c>
      <c r="E38" s="168" t="s">
        <v>408</v>
      </c>
      <c r="F38" s="199">
        <v>45.86</v>
      </c>
      <c r="G38" s="169">
        <v>2</v>
      </c>
    </row>
    <row r="39" spans="1:7" s="58" customFormat="1" ht="15.95" customHeight="1" x14ac:dyDescent="0.15">
      <c r="A39" s="166">
        <v>4048</v>
      </c>
      <c r="B39" s="167">
        <v>48</v>
      </c>
      <c r="C39" s="166">
        <v>262</v>
      </c>
      <c r="D39" s="168" t="s">
        <v>410</v>
      </c>
      <c r="E39" s="168" t="s">
        <v>408</v>
      </c>
      <c r="F39" s="199">
        <v>79.912999999999997</v>
      </c>
      <c r="G39" s="169">
        <v>2</v>
      </c>
    </row>
    <row r="40" spans="1:7" s="58" customFormat="1" ht="15.95" customHeight="1" x14ac:dyDescent="0.15">
      <c r="A40" s="166">
        <v>4054</v>
      </c>
      <c r="B40" s="167">
        <v>54</v>
      </c>
      <c r="C40" s="166">
        <v>262</v>
      </c>
      <c r="D40" s="168" t="s">
        <v>410</v>
      </c>
      <c r="E40" s="168" t="s">
        <v>408</v>
      </c>
      <c r="F40" s="199">
        <v>129.19999999999999</v>
      </c>
      <c r="G40" s="169">
        <v>3</v>
      </c>
    </row>
    <row r="41" spans="1:7" s="58" customFormat="1" ht="15.95" customHeight="1" x14ac:dyDescent="0.15">
      <c r="A41" s="166">
        <v>4057</v>
      </c>
      <c r="B41" s="167">
        <v>57</v>
      </c>
      <c r="C41" s="166">
        <v>262</v>
      </c>
      <c r="D41" s="168" t="s">
        <v>410</v>
      </c>
      <c r="E41" s="168" t="s">
        <v>408</v>
      </c>
      <c r="F41" s="199">
        <v>218</v>
      </c>
      <c r="G41" s="169">
        <v>5</v>
      </c>
    </row>
    <row r="42" spans="1:7" s="58" customFormat="1" ht="15.95" customHeight="1" x14ac:dyDescent="0.15">
      <c r="A42" s="166">
        <v>4057</v>
      </c>
      <c r="B42" s="167">
        <v>58</v>
      </c>
      <c r="C42" s="166">
        <v>262</v>
      </c>
      <c r="D42" s="168" t="s">
        <v>410</v>
      </c>
      <c r="E42" s="168" t="s">
        <v>408</v>
      </c>
      <c r="F42" s="199">
        <v>0</v>
      </c>
      <c r="G42" s="169">
        <v>0</v>
      </c>
    </row>
    <row r="43" spans="1:7" s="58" customFormat="1" ht="15.95" customHeight="1" x14ac:dyDescent="0.15">
      <c r="A43" s="166">
        <v>4057</v>
      </c>
      <c r="B43" s="167">
        <v>59</v>
      </c>
      <c r="C43" s="166">
        <v>262</v>
      </c>
      <c r="D43" s="168" t="s">
        <v>410</v>
      </c>
      <c r="E43" s="168" t="s">
        <v>408</v>
      </c>
      <c r="F43" s="199">
        <v>0</v>
      </c>
      <c r="G43" s="169">
        <v>0</v>
      </c>
    </row>
    <row r="44" spans="1:7" s="58" customFormat="1" ht="15.95" customHeight="1" x14ac:dyDescent="0.15">
      <c r="A44" s="166">
        <v>4060</v>
      </c>
      <c r="B44" s="167">
        <v>60</v>
      </c>
      <c r="C44" s="166">
        <v>262</v>
      </c>
      <c r="D44" s="168" t="s">
        <v>410</v>
      </c>
      <c r="E44" s="168" t="s">
        <v>408</v>
      </c>
      <c r="F44" s="199">
        <v>2415.5180999999998</v>
      </c>
      <c r="G44" s="169">
        <v>21</v>
      </c>
    </row>
    <row r="45" spans="1:7" s="58" customFormat="1" ht="15.95" customHeight="1" x14ac:dyDescent="0.15">
      <c r="A45" s="166">
        <v>4064</v>
      </c>
      <c r="B45" s="167">
        <v>64</v>
      </c>
      <c r="C45" s="166">
        <v>262</v>
      </c>
      <c r="D45" s="168" t="s">
        <v>410</v>
      </c>
      <c r="E45" s="168" t="s">
        <v>408</v>
      </c>
      <c r="F45" s="199">
        <v>160</v>
      </c>
      <c r="G45" s="169">
        <v>2</v>
      </c>
    </row>
    <row r="46" spans="1:7" s="58" customFormat="1" ht="15.95" customHeight="1" x14ac:dyDescent="0.15">
      <c r="A46" s="166">
        <v>4066</v>
      </c>
      <c r="B46" s="167">
        <v>66</v>
      </c>
      <c r="C46" s="166">
        <v>262</v>
      </c>
      <c r="D46" s="168" t="s">
        <v>410</v>
      </c>
      <c r="E46" s="168" t="s">
        <v>408</v>
      </c>
      <c r="F46" s="199">
        <v>119</v>
      </c>
      <c r="G46" s="169">
        <v>3</v>
      </c>
    </row>
    <row r="47" spans="1:7" s="58" customFormat="1" ht="15.95" customHeight="1" x14ac:dyDescent="0.15">
      <c r="A47" s="166">
        <v>4066</v>
      </c>
      <c r="B47" s="167">
        <v>68</v>
      </c>
      <c r="C47" s="166">
        <v>262</v>
      </c>
      <c r="D47" s="168" t="s">
        <v>410</v>
      </c>
      <c r="E47" s="168" t="s">
        <v>408</v>
      </c>
      <c r="F47" s="199">
        <v>14.35</v>
      </c>
      <c r="G47" s="169">
        <v>1</v>
      </c>
    </row>
    <row r="48" spans="1:7" s="58" customFormat="1" ht="15.95" customHeight="1" x14ac:dyDescent="0.15">
      <c r="A48" s="166">
        <v>4066</v>
      </c>
      <c r="B48" s="167">
        <v>70</v>
      </c>
      <c r="C48" s="166">
        <v>262</v>
      </c>
      <c r="D48" s="168" t="s">
        <v>410</v>
      </c>
      <c r="E48" s="168" t="s">
        <v>408</v>
      </c>
      <c r="F48" s="199">
        <v>50</v>
      </c>
      <c r="G48" s="169">
        <v>2</v>
      </c>
    </row>
    <row r="49" spans="1:7" s="58" customFormat="1" ht="15.95" customHeight="1" x14ac:dyDescent="0.15">
      <c r="A49" s="166">
        <v>4067</v>
      </c>
      <c r="B49" s="167">
        <v>67</v>
      </c>
      <c r="C49" s="166">
        <v>262</v>
      </c>
      <c r="D49" s="168" t="s">
        <v>410</v>
      </c>
      <c r="E49" s="168" t="s">
        <v>408</v>
      </c>
      <c r="F49" s="199">
        <v>-69.358819999999994</v>
      </c>
      <c r="G49" s="169">
        <v>1</v>
      </c>
    </row>
    <row r="50" spans="1:7" s="58" customFormat="1" ht="15.95" customHeight="1" x14ac:dyDescent="0.15">
      <c r="A50" s="166">
        <v>4071</v>
      </c>
      <c r="B50" s="167">
        <v>71</v>
      </c>
      <c r="C50" s="166">
        <v>262</v>
      </c>
      <c r="D50" s="168" t="s">
        <v>410</v>
      </c>
      <c r="E50" s="168" t="s">
        <v>408</v>
      </c>
      <c r="F50" s="199">
        <v>1328.6</v>
      </c>
      <c r="G50" s="169">
        <v>12</v>
      </c>
    </row>
    <row r="51" spans="1:7" s="58" customFormat="1" ht="15.95" customHeight="1" x14ac:dyDescent="0.15">
      <c r="A51" s="166">
        <v>4071</v>
      </c>
      <c r="B51" s="167">
        <v>76</v>
      </c>
      <c r="C51" s="166">
        <v>262</v>
      </c>
      <c r="D51" s="168" t="s">
        <v>410</v>
      </c>
      <c r="E51" s="168" t="s">
        <v>408</v>
      </c>
      <c r="F51" s="199">
        <v>29</v>
      </c>
      <c r="G51" s="169">
        <v>1</v>
      </c>
    </row>
    <row r="52" spans="1:7" s="58" customFormat="1" ht="15.95" customHeight="1" x14ac:dyDescent="0.15">
      <c r="A52" s="166">
        <v>4071</v>
      </c>
      <c r="B52" s="167">
        <v>77</v>
      </c>
      <c r="C52" s="166">
        <v>262</v>
      </c>
      <c r="D52" s="168" t="s">
        <v>410</v>
      </c>
      <c r="E52" s="168" t="s">
        <v>408</v>
      </c>
      <c r="F52" s="199">
        <v>205</v>
      </c>
      <c r="G52" s="169">
        <v>3</v>
      </c>
    </row>
    <row r="53" spans="1:7" s="58" customFormat="1" ht="15.95" customHeight="1" x14ac:dyDescent="0.15">
      <c r="A53" s="166">
        <v>4071</v>
      </c>
      <c r="B53" s="167">
        <v>78</v>
      </c>
      <c r="C53" s="166">
        <v>262</v>
      </c>
      <c r="D53" s="168" t="s">
        <v>410</v>
      </c>
      <c r="E53" s="168" t="s">
        <v>408</v>
      </c>
      <c r="F53" s="199">
        <v>-2</v>
      </c>
      <c r="G53" s="169">
        <v>0</v>
      </c>
    </row>
    <row r="54" spans="1:7" s="58" customFormat="1" ht="15.95" customHeight="1" x14ac:dyDescent="0.15">
      <c r="A54" s="166">
        <v>4073</v>
      </c>
      <c r="B54" s="167">
        <v>73</v>
      </c>
      <c r="C54" s="166">
        <v>262</v>
      </c>
      <c r="D54" s="168" t="s">
        <v>410</v>
      </c>
      <c r="E54" s="168" t="s">
        <v>408</v>
      </c>
      <c r="F54" s="199">
        <v>548.20204999999999</v>
      </c>
      <c r="G54" s="169">
        <v>7</v>
      </c>
    </row>
    <row r="55" spans="1:7" s="58" customFormat="1" ht="15.95" customHeight="1" x14ac:dyDescent="0.15">
      <c r="A55" s="166">
        <v>4074</v>
      </c>
      <c r="B55" s="167">
        <v>74</v>
      </c>
      <c r="C55" s="166">
        <v>262</v>
      </c>
      <c r="D55" s="168" t="s">
        <v>410</v>
      </c>
      <c r="E55" s="168" t="s">
        <v>408</v>
      </c>
      <c r="F55" s="199">
        <v>22</v>
      </c>
      <c r="G55" s="169">
        <v>2</v>
      </c>
    </row>
    <row r="56" spans="1:7" s="58" customFormat="1" ht="15.95" customHeight="1" x14ac:dyDescent="0.15">
      <c r="A56" s="166">
        <v>4079</v>
      </c>
      <c r="B56" s="167">
        <v>79</v>
      </c>
      <c r="C56" s="166">
        <v>262</v>
      </c>
      <c r="D56" s="168" t="s">
        <v>410</v>
      </c>
      <c r="E56" s="168" t="s">
        <v>408</v>
      </c>
      <c r="F56" s="199">
        <v>246.66</v>
      </c>
      <c r="G56" s="169">
        <v>3</v>
      </c>
    </row>
    <row r="57" spans="1:7" s="58" customFormat="1" ht="15.95" customHeight="1" x14ac:dyDescent="0.15">
      <c r="A57" s="166">
        <v>4080</v>
      </c>
      <c r="B57" s="167">
        <v>80</v>
      </c>
      <c r="C57" s="166">
        <v>262</v>
      </c>
      <c r="D57" s="168" t="s">
        <v>410</v>
      </c>
      <c r="E57" s="168" t="s">
        <v>408</v>
      </c>
      <c r="F57" s="199">
        <v>665.77083000000005</v>
      </c>
      <c r="G57" s="169">
        <v>8</v>
      </c>
    </row>
    <row r="58" spans="1:7" s="58" customFormat="1" ht="15.95" customHeight="1" x14ac:dyDescent="0.15">
      <c r="A58" s="166">
        <v>4082</v>
      </c>
      <c r="B58" s="167">
        <v>82</v>
      </c>
      <c r="C58" s="166">
        <v>262</v>
      </c>
      <c r="D58" s="168" t="s">
        <v>410</v>
      </c>
      <c r="E58" s="168" t="s">
        <v>408</v>
      </c>
      <c r="F58" s="199">
        <v>1263.9169999999999</v>
      </c>
      <c r="G58" s="169">
        <v>11</v>
      </c>
    </row>
    <row r="59" spans="1:7" s="58" customFormat="1" ht="15.95" customHeight="1" x14ac:dyDescent="0.15">
      <c r="A59" s="166">
        <v>4085</v>
      </c>
      <c r="B59" s="167">
        <v>85</v>
      </c>
      <c r="C59" s="166">
        <v>262</v>
      </c>
      <c r="D59" s="168" t="s">
        <v>410</v>
      </c>
      <c r="E59" s="168" t="s">
        <v>408</v>
      </c>
      <c r="F59" s="199">
        <v>2054.9049100000002</v>
      </c>
      <c r="G59" s="169">
        <v>30</v>
      </c>
    </row>
    <row r="60" spans="1:7" s="58" customFormat="1" ht="15.95" customHeight="1" x14ac:dyDescent="0.15">
      <c r="A60" s="166">
        <v>4085</v>
      </c>
      <c r="B60" s="167">
        <v>86</v>
      </c>
      <c r="C60" s="166">
        <v>262</v>
      </c>
      <c r="D60" s="168" t="s">
        <v>410</v>
      </c>
      <c r="E60" s="168" t="s">
        <v>408</v>
      </c>
      <c r="F60" s="199">
        <v>128.142</v>
      </c>
      <c r="G60" s="169">
        <v>3</v>
      </c>
    </row>
    <row r="61" spans="1:7" s="58" customFormat="1" ht="15.95" customHeight="1" x14ac:dyDescent="0.15">
      <c r="A61" s="166">
        <v>4087</v>
      </c>
      <c r="B61" s="167">
        <v>87</v>
      </c>
      <c r="C61" s="166">
        <v>262</v>
      </c>
      <c r="D61" s="168" t="s">
        <v>410</v>
      </c>
      <c r="E61" s="168" t="s">
        <v>408</v>
      </c>
      <c r="F61" s="199">
        <v>809.63688999999999</v>
      </c>
      <c r="G61" s="169">
        <v>10</v>
      </c>
    </row>
    <row r="62" spans="1:7" s="58" customFormat="1" ht="15.95" customHeight="1" x14ac:dyDescent="0.15">
      <c r="A62" s="166">
        <v>4087</v>
      </c>
      <c r="B62" s="167">
        <v>93</v>
      </c>
      <c r="C62" s="166">
        <v>262</v>
      </c>
      <c r="D62" s="168" t="s">
        <v>410</v>
      </c>
      <c r="E62" s="168" t="s">
        <v>408</v>
      </c>
      <c r="F62" s="199">
        <v>60</v>
      </c>
      <c r="G62" s="169">
        <v>3</v>
      </c>
    </row>
    <row r="63" spans="1:7" s="58" customFormat="1" ht="15.95" customHeight="1" x14ac:dyDescent="0.15">
      <c r="A63" s="166">
        <v>4092</v>
      </c>
      <c r="B63" s="167">
        <v>92</v>
      </c>
      <c r="C63" s="166">
        <v>262</v>
      </c>
      <c r="D63" s="168" t="s">
        <v>410</v>
      </c>
      <c r="E63" s="168" t="s">
        <v>408</v>
      </c>
      <c r="F63" s="199">
        <v>539.68795999999998</v>
      </c>
      <c r="G63" s="169">
        <v>12</v>
      </c>
    </row>
    <row r="64" spans="1:7" s="58" customFormat="1" ht="15.95" customHeight="1" x14ac:dyDescent="0.15">
      <c r="A64" s="166">
        <v>4095</v>
      </c>
      <c r="B64" s="167">
        <v>89</v>
      </c>
      <c r="C64" s="166">
        <v>262</v>
      </c>
      <c r="D64" s="168" t="s">
        <v>410</v>
      </c>
      <c r="E64" s="168" t="s">
        <v>408</v>
      </c>
      <c r="F64" s="199">
        <v>8.8209999999999997</v>
      </c>
      <c r="G64" s="169">
        <v>1</v>
      </c>
    </row>
    <row r="65" spans="1:7" s="58" customFormat="1" ht="15.95" customHeight="1" x14ac:dyDescent="0.15">
      <c r="A65" s="166">
        <v>4095</v>
      </c>
      <c r="B65" s="167">
        <v>95</v>
      </c>
      <c r="C65" s="166">
        <v>262</v>
      </c>
      <c r="D65" s="168" t="s">
        <v>410</v>
      </c>
      <c r="E65" s="168" t="s">
        <v>408</v>
      </c>
      <c r="F65" s="199">
        <v>144.46100000000001</v>
      </c>
      <c r="G65" s="169">
        <v>7</v>
      </c>
    </row>
    <row r="66" spans="1:7" s="58" customFormat="1" ht="15.95" customHeight="1" x14ac:dyDescent="0.15">
      <c r="A66" s="166">
        <v>4101</v>
      </c>
      <c r="B66" s="167">
        <v>101</v>
      </c>
      <c r="C66" s="166">
        <v>262</v>
      </c>
      <c r="D66" s="168" t="s">
        <v>410</v>
      </c>
      <c r="E66" s="168" t="s">
        <v>408</v>
      </c>
      <c r="F66" s="199">
        <v>1190.39113</v>
      </c>
      <c r="G66" s="169">
        <v>19</v>
      </c>
    </row>
    <row r="67" spans="1:7" s="58" customFormat="1" ht="15.95" customHeight="1" x14ac:dyDescent="0.15">
      <c r="A67" s="166">
        <v>4101</v>
      </c>
      <c r="B67" s="167">
        <v>108</v>
      </c>
      <c r="C67" s="166">
        <v>262</v>
      </c>
      <c r="D67" s="168" t="s">
        <v>410</v>
      </c>
      <c r="E67" s="168" t="s">
        <v>408</v>
      </c>
      <c r="F67" s="199">
        <v>47</v>
      </c>
      <c r="G67" s="169">
        <v>2</v>
      </c>
    </row>
    <row r="68" spans="1:7" s="58" customFormat="1" ht="15.95" customHeight="1" x14ac:dyDescent="0.15">
      <c r="A68" s="166">
        <v>4104</v>
      </c>
      <c r="B68" s="167">
        <v>104</v>
      </c>
      <c r="C68" s="166">
        <v>262</v>
      </c>
      <c r="D68" s="168" t="s">
        <v>410</v>
      </c>
      <c r="E68" s="168" t="s">
        <v>408</v>
      </c>
      <c r="F68" s="199">
        <v>697.78</v>
      </c>
      <c r="G68" s="169">
        <v>10</v>
      </c>
    </row>
    <row r="69" spans="1:7" s="58" customFormat="1" ht="15.95" customHeight="1" x14ac:dyDescent="0.15">
      <c r="A69" s="166">
        <v>4107</v>
      </c>
      <c r="B69" s="167">
        <v>107</v>
      </c>
      <c r="C69" s="166">
        <v>262</v>
      </c>
      <c r="D69" s="168" t="s">
        <v>410</v>
      </c>
      <c r="E69" s="168" t="s">
        <v>408</v>
      </c>
      <c r="F69" s="199">
        <v>295.99299999999999</v>
      </c>
      <c r="G69" s="169">
        <v>1</v>
      </c>
    </row>
    <row r="70" spans="1:7" s="58" customFormat="1" ht="15.95" customHeight="1" x14ac:dyDescent="0.15">
      <c r="A70" s="166">
        <v>4109</v>
      </c>
      <c r="B70" s="167">
        <v>109</v>
      </c>
      <c r="C70" s="166">
        <v>262</v>
      </c>
      <c r="D70" s="168" t="s">
        <v>410</v>
      </c>
      <c r="E70" s="168" t="s">
        <v>408</v>
      </c>
      <c r="F70" s="199">
        <v>287</v>
      </c>
      <c r="G70" s="169">
        <v>2</v>
      </c>
    </row>
    <row r="71" spans="1:7" s="58" customFormat="1" ht="15.95" customHeight="1" x14ac:dyDescent="0.15">
      <c r="A71" s="166">
        <v>4110</v>
      </c>
      <c r="B71" s="167">
        <v>110</v>
      </c>
      <c r="C71" s="166">
        <v>262</v>
      </c>
      <c r="D71" s="168" t="s">
        <v>410</v>
      </c>
      <c r="E71" s="168" t="s">
        <v>408</v>
      </c>
      <c r="F71" s="199">
        <v>12</v>
      </c>
      <c r="G71" s="169">
        <v>2</v>
      </c>
    </row>
    <row r="72" spans="1:7" s="58" customFormat="1" ht="15.95" customHeight="1" x14ac:dyDescent="0.15">
      <c r="A72" s="166">
        <v>4111</v>
      </c>
      <c r="B72" s="167">
        <v>111</v>
      </c>
      <c r="C72" s="166">
        <v>262</v>
      </c>
      <c r="D72" s="168" t="s">
        <v>410</v>
      </c>
      <c r="E72" s="168" t="s">
        <v>408</v>
      </c>
      <c r="F72" s="199">
        <v>664.81667000000004</v>
      </c>
      <c r="G72" s="169">
        <v>9</v>
      </c>
    </row>
    <row r="73" spans="1:7" s="58" customFormat="1" ht="15.95" customHeight="1" x14ac:dyDescent="0.15">
      <c r="A73" s="166">
        <v>4113</v>
      </c>
      <c r="B73" s="167">
        <v>113</v>
      </c>
      <c r="C73" s="166">
        <v>262</v>
      </c>
      <c r="D73" s="168" t="s">
        <v>410</v>
      </c>
      <c r="E73" s="168" t="s">
        <v>408</v>
      </c>
      <c r="F73" s="199">
        <v>85.2</v>
      </c>
      <c r="G73" s="169">
        <v>3</v>
      </c>
    </row>
    <row r="74" spans="1:7" s="58" customFormat="1" ht="15.95" customHeight="1" x14ac:dyDescent="0.15">
      <c r="A74" s="166">
        <v>4116</v>
      </c>
      <c r="B74" s="167">
        <v>116</v>
      </c>
      <c r="C74" s="166">
        <v>262</v>
      </c>
      <c r="D74" s="168" t="s">
        <v>410</v>
      </c>
      <c r="E74" s="168" t="s">
        <v>408</v>
      </c>
      <c r="F74" s="199">
        <v>6622.7857800000002</v>
      </c>
      <c r="G74" s="169">
        <v>18</v>
      </c>
    </row>
    <row r="75" spans="1:7" s="58" customFormat="1" ht="15.95" customHeight="1" x14ac:dyDescent="0.15">
      <c r="A75" s="166">
        <v>4119</v>
      </c>
      <c r="B75" s="167">
        <v>119</v>
      </c>
      <c r="C75" s="166">
        <v>262</v>
      </c>
      <c r="D75" s="168" t="s">
        <v>410</v>
      </c>
      <c r="E75" s="168" t="s">
        <v>408</v>
      </c>
      <c r="F75" s="199">
        <v>2609.5</v>
      </c>
      <c r="G75" s="169">
        <v>5</v>
      </c>
    </row>
    <row r="76" spans="1:7" s="58" customFormat="1" ht="15.95" customHeight="1" x14ac:dyDescent="0.15">
      <c r="A76" s="166">
        <v>4120</v>
      </c>
      <c r="B76" s="167">
        <v>120</v>
      </c>
      <c r="C76" s="166">
        <v>262</v>
      </c>
      <c r="D76" s="168" t="s">
        <v>410</v>
      </c>
      <c r="E76" s="168" t="s">
        <v>408</v>
      </c>
      <c r="F76" s="199">
        <v>365.44</v>
      </c>
      <c r="G76" s="169">
        <v>6</v>
      </c>
    </row>
    <row r="77" spans="1:7" s="58" customFormat="1" ht="15.95" customHeight="1" x14ac:dyDescent="0.15">
      <c r="A77" s="166">
        <v>4121</v>
      </c>
      <c r="B77" s="167">
        <v>121</v>
      </c>
      <c r="C77" s="166">
        <v>262</v>
      </c>
      <c r="D77" s="168" t="s">
        <v>410</v>
      </c>
      <c r="E77" s="168" t="s">
        <v>408</v>
      </c>
      <c r="F77" s="199">
        <v>217.67796999999999</v>
      </c>
      <c r="G77" s="169">
        <v>9</v>
      </c>
    </row>
    <row r="78" spans="1:7" s="58" customFormat="1" ht="15.95" customHeight="1" x14ac:dyDescent="0.15">
      <c r="A78" s="166">
        <v>4126</v>
      </c>
      <c r="B78" s="167">
        <v>126</v>
      </c>
      <c r="C78" s="166">
        <v>262</v>
      </c>
      <c r="D78" s="168" t="s">
        <v>410</v>
      </c>
      <c r="E78" s="168" t="s">
        <v>408</v>
      </c>
      <c r="F78" s="199">
        <v>1172.7</v>
      </c>
      <c r="G78" s="169">
        <v>16</v>
      </c>
    </row>
    <row r="79" spans="1:7" s="58" customFormat="1" ht="15.95" customHeight="1" x14ac:dyDescent="0.15">
      <c r="A79" s="166">
        <v>4127</v>
      </c>
      <c r="B79" s="167">
        <v>127</v>
      </c>
      <c r="C79" s="166">
        <v>262</v>
      </c>
      <c r="D79" s="168" t="s">
        <v>410</v>
      </c>
      <c r="E79" s="168" t="s">
        <v>408</v>
      </c>
      <c r="F79" s="199">
        <v>175.15880000000001</v>
      </c>
      <c r="G79" s="169">
        <v>5</v>
      </c>
    </row>
    <row r="80" spans="1:7" s="58" customFormat="1" ht="15.95" customHeight="1" x14ac:dyDescent="0.15">
      <c r="A80" s="166">
        <v>4129</v>
      </c>
      <c r="B80" s="167">
        <v>129</v>
      </c>
      <c r="C80" s="166">
        <v>262</v>
      </c>
      <c r="D80" s="168" t="s">
        <v>410</v>
      </c>
      <c r="E80" s="168" t="s">
        <v>408</v>
      </c>
      <c r="F80" s="199">
        <v>116.2</v>
      </c>
      <c r="G80" s="169">
        <v>4</v>
      </c>
    </row>
    <row r="81" spans="1:7" s="58" customFormat="1" ht="15.95" customHeight="1" x14ac:dyDescent="0.15">
      <c r="A81" s="166">
        <v>4130</v>
      </c>
      <c r="B81" s="167">
        <v>130</v>
      </c>
      <c r="C81" s="166">
        <v>264</v>
      </c>
      <c r="D81" s="168" t="s">
        <v>421</v>
      </c>
      <c r="E81" s="168" t="s">
        <v>408</v>
      </c>
      <c r="F81" s="199">
        <v>1687.64652</v>
      </c>
      <c r="G81" s="169">
        <v>13</v>
      </c>
    </row>
    <row r="82" spans="1:7" s="58" customFormat="1" ht="15.95" customHeight="1" x14ac:dyDescent="0.15">
      <c r="A82" s="166">
        <v>4132</v>
      </c>
      <c r="B82" s="167">
        <v>132</v>
      </c>
      <c r="C82" s="166">
        <v>264</v>
      </c>
      <c r="D82" s="168" t="s">
        <v>421</v>
      </c>
      <c r="E82" s="168" t="s">
        <v>408</v>
      </c>
      <c r="F82" s="199">
        <v>370.15451999999999</v>
      </c>
      <c r="G82" s="169">
        <v>6</v>
      </c>
    </row>
    <row r="83" spans="1:7" s="58" customFormat="1" ht="15.95" customHeight="1" x14ac:dyDescent="0.15">
      <c r="A83" s="166">
        <v>4133</v>
      </c>
      <c r="B83" s="167">
        <v>133</v>
      </c>
      <c r="C83" s="166">
        <v>264</v>
      </c>
      <c r="D83" s="168" t="s">
        <v>421</v>
      </c>
      <c r="E83" s="168" t="s">
        <v>408</v>
      </c>
      <c r="F83" s="199">
        <v>0</v>
      </c>
      <c r="G83" s="169">
        <v>0</v>
      </c>
    </row>
    <row r="84" spans="1:7" s="58" customFormat="1" ht="15.95" customHeight="1" x14ac:dyDescent="0.15">
      <c r="A84" s="166">
        <v>4134</v>
      </c>
      <c r="B84" s="167">
        <v>134</v>
      </c>
      <c r="C84" s="166">
        <v>264</v>
      </c>
      <c r="D84" s="168" t="s">
        <v>421</v>
      </c>
      <c r="E84" s="168" t="s">
        <v>408</v>
      </c>
      <c r="F84" s="199">
        <v>52.352829999999997</v>
      </c>
      <c r="G84" s="169">
        <v>2</v>
      </c>
    </row>
    <row r="85" spans="1:7" s="58" customFormat="1" ht="15.95" customHeight="1" x14ac:dyDescent="0.15">
      <c r="A85" s="166">
        <v>4135</v>
      </c>
      <c r="B85" s="167">
        <v>135</v>
      </c>
      <c r="C85" s="166">
        <v>264</v>
      </c>
      <c r="D85" s="168" t="s">
        <v>421</v>
      </c>
      <c r="E85" s="168" t="s">
        <v>408</v>
      </c>
      <c r="F85" s="199">
        <v>741.76423</v>
      </c>
      <c r="G85" s="169">
        <v>11</v>
      </c>
    </row>
    <row r="86" spans="1:7" s="58" customFormat="1" ht="15.95" customHeight="1" x14ac:dyDescent="0.15">
      <c r="A86" s="166">
        <v>4139</v>
      </c>
      <c r="B86" s="167">
        <v>139</v>
      </c>
      <c r="C86" s="166">
        <v>264</v>
      </c>
      <c r="D86" s="168" t="s">
        <v>421</v>
      </c>
      <c r="E86" s="168" t="s">
        <v>408</v>
      </c>
      <c r="F86" s="199">
        <v>126.11</v>
      </c>
      <c r="G86" s="169">
        <v>6</v>
      </c>
    </row>
    <row r="87" spans="1:7" s="58" customFormat="1" ht="15.95" customHeight="1" x14ac:dyDescent="0.15">
      <c r="A87" s="166">
        <v>4139</v>
      </c>
      <c r="B87" s="167">
        <v>152</v>
      </c>
      <c r="C87" s="166">
        <v>264</v>
      </c>
      <c r="D87" s="168" t="s">
        <v>421</v>
      </c>
      <c r="E87" s="168" t="s">
        <v>408</v>
      </c>
      <c r="F87" s="199">
        <v>140.63</v>
      </c>
      <c r="G87" s="169">
        <v>4</v>
      </c>
    </row>
    <row r="88" spans="1:7" s="58" customFormat="1" ht="15.95" customHeight="1" x14ac:dyDescent="0.15">
      <c r="A88" s="166">
        <v>4140</v>
      </c>
      <c r="B88" s="167">
        <v>140</v>
      </c>
      <c r="C88" s="166">
        <v>264</v>
      </c>
      <c r="D88" s="168" t="s">
        <v>421</v>
      </c>
      <c r="E88" s="168" t="s">
        <v>408</v>
      </c>
      <c r="F88" s="199">
        <v>64.220219999999998</v>
      </c>
      <c r="G88" s="169">
        <v>4</v>
      </c>
    </row>
    <row r="89" spans="1:7" s="58" customFormat="1" ht="15.95" customHeight="1" x14ac:dyDescent="0.15">
      <c r="A89" s="166">
        <v>4141</v>
      </c>
      <c r="B89" s="167">
        <v>141</v>
      </c>
      <c r="C89" s="166">
        <v>264</v>
      </c>
      <c r="D89" s="168" t="s">
        <v>421</v>
      </c>
      <c r="E89" s="168" t="s">
        <v>408</v>
      </c>
      <c r="F89" s="199">
        <v>155.39917</v>
      </c>
      <c r="G89" s="169">
        <v>6</v>
      </c>
    </row>
    <row r="90" spans="1:7" s="58" customFormat="1" ht="15.95" customHeight="1" x14ac:dyDescent="0.15">
      <c r="A90" s="166">
        <v>4143</v>
      </c>
      <c r="B90" s="167">
        <v>143</v>
      </c>
      <c r="C90" s="166">
        <v>264</v>
      </c>
      <c r="D90" s="168" t="s">
        <v>421</v>
      </c>
      <c r="E90" s="168" t="s">
        <v>408</v>
      </c>
      <c r="F90" s="199">
        <v>580.71189000000004</v>
      </c>
      <c r="G90" s="169">
        <v>15</v>
      </c>
    </row>
    <row r="91" spans="1:7" s="58" customFormat="1" ht="15.95" customHeight="1" x14ac:dyDescent="0.15">
      <c r="A91" s="166">
        <v>4144</v>
      </c>
      <c r="B91" s="167">
        <v>144</v>
      </c>
      <c r="C91" s="166">
        <v>264</v>
      </c>
      <c r="D91" s="168" t="s">
        <v>421</v>
      </c>
      <c r="E91" s="168" t="s">
        <v>408</v>
      </c>
      <c r="F91" s="199">
        <v>0</v>
      </c>
      <c r="G91" s="169">
        <v>0</v>
      </c>
    </row>
    <row r="92" spans="1:7" s="58" customFormat="1" ht="15.95" customHeight="1" x14ac:dyDescent="0.15">
      <c r="A92" s="166">
        <v>4147</v>
      </c>
      <c r="B92" s="167">
        <v>147</v>
      </c>
      <c r="C92" s="166">
        <v>264</v>
      </c>
      <c r="D92" s="168" t="s">
        <v>421</v>
      </c>
      <c r="E92" s="168" t="s">
        <v>408</v>
      </c>
      <c r="F92" s="199">
        <v>465.41825999999998</v>
      </c>
      <c r="G92" s="169">
        <v>9</v>
      </c>
    </row>
    <row r="93" spans="1:7" s="58" customFormat="1" ht="15.95" customHeight="1" x14ac:dyDescent="0.15">
      <c r="A93" s="166">
        <v>4148</v>
      </c>
      <c r="B93" s="167">
        <v>148</v>
      </c>
      <c r="C93" s="166">
        <v>264</v>
      </c>
      <c r="D93" s="168" t="s">
        <v>421</v>
      </c>
      <c r="E93" s="168" t="s">
        <v>408</v>
      </c>
      <c r="F93" s="199">
        <v>729.80412999999999</v>
      </c>
      <c r="G93" s="169">
        <v>5</v>
      </c>
    </row>
    <row r="94" spans="1:7" s="58" customFormat="1" ht="15.95" customHeight="1" x14ac:dyDescent="0.15">
      <c r="A94" s="166">
        <v>4148</v>
      </c>
      <c r="B94" s="167">
        <v>154</v>
      </c>
      <c r="C94" s="166">
        <v>264</v>
      </c>
      <c r="D94" s="168" t="s">
        <v>421</v>
      </c>
      <c r="E94" s="168" t="s">
        <v>408</v>
      </c>
      <c r="F94" s="199">
        <v>0</v>
      </c>
      <c r="G94" s="169">
        <v>0</v>
      </c>
    </row>
    <row r="95" spans="1:7" s="58" customFormat="1" ht="15.95" customHeight="1" x14ac:dyDescent="0.15">
      <c r="A95" s="166">
        <v>4153</v>
      </c>
      <c r="B95" s="167">
        <v>153</v>
      </c>
      <c r="C95" s="166">
        <v>264</v>
      </c>
      <c r="D95" s="168" t="s">
        <v>421</v>
      </c>
      <c r="E95" s="168" t="s">
        <v>408</v>
      </c>
      <c r="F95" s="199">
        <v>24.5</v>
      </c>
      <c r="G95" s="169">
        <v>1</v>
      </c>
    </row>
    <row r="96" spans="1:7" s="58" customFormat="1" ht="15.95" customHeight="1" x14ac:dyDescent="0.15">
      <c r="A96" s="166">
        <v>4153</v>
      </c>
      <c r="B96" s="167">
        <v>156</v>
      </c>
      <c r="C96" s="166">
        <v>264</v>
      </c>
      <c r="D96" s="168" t="s">
        <v>421</v>
      </c>
      <c r="E96" s="168" t="s">
        <v>408</v>
      </c>
      <c r="F96" s="199">
        <v>0</v>
      </c>
      <c r="G96" s="169">
        <v>0</v>
      </c>
    </row>
    <row r="97" spans="1:7" s="58" customFormat="1" ht="15.95" customHeight="1" x14ac:dyDescent="0.15">
      <c r="A97" s="166">
        <v>4157</v>
      </c>
      <c r="B97" s="167">
        <v>157</v>
      </c>
      <c r="C97" s="166">
        <v>264</v>
      </c>
      <c r="D97" s="168" t="s">
        <v>421</v>
      </c>
      <c r="E97" s="168" t="s">
        <v>408</v>
      </c>
      <c r="F97" s="199">
        <v>30.924420000000001</v>
      </c>
      <c r="G97" s="169">
        <v>3</v>
      </c>
    </row>
    <row r="98" spans="1:7" s="58" customFormat="1" ht="15.95" customHeight="1" x14ac:dyDescent="0.15">
      <c r="A98" s="166">
        <v>4159</v>
      </c>
      <c r="B98" s="167">
        <v>159</v>
      </c>
      <c r="C98" s="166">
        <v>264</v>
      </c>
      <c r="D98" s="168" t="s">
        <v>421</v>
      </c>
      <c r="E98" s="168" t="s">
        <v>408</v>
      </c>
      <c r="F98" s="199">
        <v>109.00899</v>
      </c>
      <c r="G98" s="169">
        <v>6</v>
      </c>
    </row>
    <row r="99" spans="1:7" s="58" customFormat="1" ht="15.95" customHeight="1" x14ac:dyDescent="0.15">
      <c r="A99" s="166">
        <v>4160</v>
      </c>
      <c r="B99" s="167">
        <v>160</v>
      </c>
      <c r="C99" s="166">
        <v>264</v>
      </c>
      <c r="D99" s="168" t="s">
        <v>421</v>
      </c>
      <c r="E99" s="168" t="s">
        <v>408</v>
      </c>
      <c r="F99" s="199">
        <v>1031.4092499999999</v>
      </c>
      <c r="G99" s="169">
        <v>9</v>
      </c>
    </row>
    <row r="100" spans="1:7" s="58" customFormat="1" ht="15.95" customHeight="1" x14ac:dyDescent="0.15">
      <c r="A100" s="166">
        <v>4162</v>
      </c>
      <c r="B100" s="167">
        <v>162</v>
      </c>
      <c r="C100" s="166">
        <v>264</v>
      </c>
      <c r="D100" s="168" t="s">
        <v>421</v>
      </c>
      <c r="E100" s="168" t="s">
        <v>408</v>
      </c>
      <c r="F100" s="199">
        <v>1401.2315799999999</v>
      </c>
      <c r="G100" s="169">
        <v>10</v>
      </c>
    </row>
    <row r="101" spans="1:7" s="58" customFormat="1" ht="15.95" customHeight="1" x14ac:dyDescent="0.15">
      <c r="A101" s="166">
        <v>4162</v>
      </c>
      <c r="B101" s="167">
        <v>163</v>
      </c>
      <c r="C101" s="166">
        <v>264</v>
      </c>
      <c r="D101" s="168" t="s">
        <v>421</v>
      </c>
      <c r="E101" s="168" t="s">
        <v>408</v>
      </c>
      <c r="F101" s="199">
        <v>13.5</v>
      </c>
      <c r="G101" s="169">
        <v>1</v>
      </c>
    </row>
    <row r="102" spans="1:7" s="58" customFormat="1" ht="15.95" customHeight="1" x14ac:dyDescent="0.15">
      <c r="A102" s="166">
        <v>4164</v>
      </c>
      <c r="B102" s="167">
        <v>164</v>
      </c>
      <c r="C102" s="166">
        <v>264</v>
      </c>
      <c r="D102" s="168" t="s">
        <v>421</v>
      </c>
      <c r="E102" s="168" t="s">
        <v>408</v>
      </c>
      <c r="F102" s="199">
        <v>14</v>
      </c>
      <c r="G102" s="169">
        <v>1</v>
      </c>
    </row>
    <row r="103" spans="1:7" s="58" customFormat="1" ht="15.95" customHeight="1" x14ac:dyDescent="0.15">
      <c r="A103" s="166">
        <v>4164</v>
      </c>
      <c r="B103" s="167">
        <v>167</v>
      </c>
      <c r="C103" s="166">
        <v>264</v>
      </c>
      <c r="D103" s="168" t="s">
        <v>421</v>
      </c>
      <c r="E103" s="168" t="s">
        <v>408</v>
      </c>
      <c r="F103" s="199">
        <v>167.25</v>
      </c>
      <c r="G103" s="169">
        <v>3</v>
      </c>
    </row>
    <row r="104" spans="1:7" s="58" customFormat="1" ht="15.95" customHeight="1" x14ac:dyDescent="0.15">
      <c r="A104" s="166">
        <v>4169</v>
      </c>
      <c r="B104" s="167">
        <v>169</v>
      </c>
      <c r="C104" s="166">
        <v>264</v>
      </c>
      <c r="D104" s="168" t="s">
        <v>421</v>
      </c>
      <c r="E104" s="168" t="s">
        <v>408</v>
      </c>
      <c r="F104" s="199">
        <v>1745.9248500000001</v>
      </c>
      <c r="G104" s="169">
        <v>9</v>
      </c>
    </row>
    <row r="105" spans="1:7" s="58" customFormat="1" ht="15.95" customHeight="1" x14ac:dyDescent="0.15">
      <c r="A105" s="166">
        <v>4170</v>
      </c>
      <c r="B105" s="167">
        <v>170</v>
      </c>
      <c r="C105" s="166">
        <v>264</v>
      </c>
      <c r="D105" s="168" t="s">
        <v>421</v>
      </c>
      <c r="E105" s="168" t="s">
        <v>408</v>
      </c>
      <c r="F105" s="199">
        <v>1513.625</v>
      </c>
      <c r="G105" s="169">
        <v>14</v>
      </c>
    </row>
    <row r="106" spans="1:7" s="58" customFormat="1" ht="15.95" customHeight="1" x14ac:dyDescent="0.15">
      <c r="A106" s="166">
        <v>4174</v>
      </c>
      <c r="B106" s="167">
        <v>174</v>
      </c>
      <c r="C106" s="166">
        <v>264</v>
      </c>
      <c r="D106" s="168" t="s">
        <v>421</v>
      </c>
      <c r="E106" s="168" t="s">
        <v>408</v>
      </c>
      <c r="F106" s="199">
        <v>143</v>
      </c>
      <c r="G106" s="169">
        <v>2</v>
      </c>
    </row>
    <row r="107" spans="1:7" s="58" customFormat="1" ht="15.95" customHeight="1" x14ac:dyDescent="0.15">
      <c r="A107" s="166">
        <v>4178</v>
      </c>
      <c r="B107" s="167">
        <v>178</v>
      </c>
      <c r="C107" s="166">
        <v>264</v>
      </c>
      <c r="D107" s="168" t="s">
        <v>421</v>
      </c>
      <c r="E107" s="168" t="s">
        <v>408</v>
      </c>
      <c r="F107" s="199">
        <v>1171.86382</v>
      </c>
      <c r="G107" s="169">
        <v>14</v>
      </c>
    </row>
    <row r="108" spans="1:7" s="58" customFormat="1" ht="15.95" customHeight="1" x14ac:dyDescent="0.15">
      <c r="A108" s="166">
        <v>4178</v>
      </c>
      <c r="B108" s="167">
        <v>187</v>
      </c>
      <c r="C108" s="166">
        <v>264</v>
      </c>
      <c r="D108" s="168" t="s">
        <v>421</v>
      </c>
      <c r="E108" s="168" t="s">
        <v>408</v>
      </c>
      <c r="F108" s="199">
        <v>241</v>
      </c>
      <c r="G108" s="169">
        <v>1</v>
      </c>
    </row>
    <row r="109" spans="1:7" s="58" customFormat="1" ht="15.95" customHeight="1" x14ac:dyDescent="0.15">
      <c r="A109" s="166">
        <v>4179</v>
      </c>
      <c r="B109" s="167">
        <v>179</v>
      </c>
      <c r="C109" s="166">
        <v>264</v>
      </c>
      <c r="D109" s="168" t="s">
        <v>421</v>
      </c>
      <c r="E109" s="168" t="s">
        <v>408</v>
      </c>
      <c r="F109" s="199">
        <v>30.561440000000001</v>
      </c>
      <c r="G109" s="169">
        <v>1</v>
      </c>
    </row>
    <row r="110" spans="1:7" s="58" customFormat="1" ht="15.95" customHeight="1" x14ac:dyDescent="0.15">
      <c r="A110" s="166">
        <v>4180</v>
      </c>
      <c r="B110" s="167">
        <v>180</v>
      </c>
      <c r="C110" s="166">
        <v>264</v>
      </c>
      <c r="D110" s="168" t="s">
        <v>421</v>
      </c>
      <c r="E110" s="168" t="s">
        <v>408</v>
      </c>
      <c r="F110" s="199">
        <v>598.44259999999997</v>
      </c>
      <c r="G110" s="169">
        <v>5</v>
      </c>
    </row>
    <row r="111" spans="1:7" s="58" customFormat="1" ht="15.95" customHeight="1" x14ac:dyDescent="0.15">
      <c r="A111" s="166">
        <v>4181</v>
      </c>
      <c r="B111" s="167">
        <v>181</v>
      </c>
      <c r="C111" s="166">
        <v>264</v>
      </c>
      <c r="D111" s="168" t="s">
        <v>421</v>
      </c>
      <c r="E111" s="168" t="s">
        <v>408</v>
      </c>
      <c r="F111" s="199">
        <v>1454.52979</v>
      </c>
      <c r="G111" s="169">
        <v>18</v>
      </c>
    </row>
    <row r="112" spans="1:7" s="58" customFormat="1" ht="15.95" customHeight="1" x14ac:dyDescent="0.15">
      <c r="A112" s="166">
        <v>4183</v>
      </c>
      <c r="B112" s="167">
        <v>183</v>
      </c>
      <c r="C112" s="166">
        <v>264</v>
      </c>
      <c r="D112" s="168" t="s">
        <v>421</v>
      </c>
      <c r="E112" s="168" t="s">
        <v>408</v>
      </c>
      <c r="F112" s="199">
        <v>2470.60167</v>
      </c>
      <c r="G112" s="169">
        <v>8</v>
      </c>
    </row>
    <row r="113" spans="1:7" s="58" customFormat="1" ht="15.95" customHeight="1" x14ac:dyDescent="0.15">
      <c r="A113" s="166">
        <v>4184</v>
      </c>
      <c r="B113" s="167">
        <v>184</v>
      </c>
      <c r="C113" s="166">
        <v>264</v>
      </c>
      <c r="D113" s="168" t="s">
        <v>421</v>
      </c>
      <c r="E113" s="168" t="s">
        <v>408</v>
      </c>
      <c r="F113" s="199">
        <v>804.35266000000001</v>
      </c>
      <c r="G113" s="169">
        <v>12</v>
      </c>
    </row>
    <row r="114" spans="1:7" s="58" customFormat="1" ht="15.95" customHeight="1" x14ac:dyDescent="0.15">
      <c r="A114" s="166">
        <v>4185</v>
      </c>
      <c r="B114" s="167">
        <v>185</v>
      </c>
      <c r="C114" s="166">
        <v>264</v>
      </c>
      <c r="D114" s="168" t="s">
        <v>421</v>
      </c>
      <c r="E114" s="168" t="s">
        <v>408</v>
      </c>
      <c r="F114" s="199">
        <v>761.54992000000004</v>
      </c>
      <c r="G114" s="169">
        <v>5</v>
      </c>
    </row>
    <row r="115" spans="1:7" s="58" customFormat="1" ht="15.95" customHeight="1" x14ac:dyDescent="0.15">
      <c r="A115" s="166">
        <v>4186</v>
      </c>
      <c r="B115" s="167">
        <v>186</v>
      </c>
      <c r="C115" s="166">
        <v>264</v>
      </c>
      <c r="D115" s="168" t="s">
        <v>421</v>
      </c>
      <c r="E115" s="168" t="s">
        <v>408</v>
      </c>
      <c r="F115" s="199">
        <v>210.14062000000001</v>
      </c>
      <c r="G115" s="169">
        <v>6</v>
      </c>
    </row>
    <row r="116" spans="1:7" s="58" customFormat="1" ht="15.95" customHeight="1" x14ac:dyDescent="0.15">
      <c r="A116" s="166">
        <v>4188</v>
      </c>
      <c r="B116" s="167">
        <v>188</v>
      </c>
      <c r="C116" s="166">
        <v>264</v>
      </c>
      <c r="D116" s="168" t="s">
        <v>421</v>
      </c>
      <c r="E116" s="168" t="s">
        <v>408</v>
      </c>
      <c r="F116" s="199">
        <v>519.72501</v>
      </c>
      <c r="G116" s="169">
        <v>5</v>
      </c>
    </row>
    <row r="117" spans="1:7" s="58" customFormat="1" ht="15.95" customHeight="1" x14ac:dyDescent="0.15">
      <c r="A117" s="166">
        <v>4189</v>
      </c>
      <c r="B117" s="167">
        <v>189</v>
      </c>
      <c r="C117" s="166">
        <v>264</v>
      </c>
      <c r="D117" s="168" t="s">
        <v>421</v>
      </c>
      <c r="E117" s="168" t="s">
        <v>408</v>
      </c>
      <c r="F117" s="199">
        <v>184.67726999999999</v>
      </c>
      <c r="G117" s="169">
        <v>7</v>
      </c>
    </row>
    <row r="118" spans="1:7" s="58" customFormat="1" ht="15.95" customHeight="1" x14ac:dyDescent="0.15">
      <c r="A118" s="166">
        <v>4189</v>
      </c>
      <c r="B118" s="167">
        <v>191</v>
      </c>
      <c r="C118" s="166">
        <v>264</v>
      </c>
      <c r="D118" s="168" t="s">
        <v>421</v>
      </c>
      <c r="E118" s="168" t="s">
        <v>408</v>
      </c>
      <c r="F118" s="199">
        <v>46.559869999999997</v>
      </c>
      <c r="G118" s="169">
        <v>2</v>
      </c>
    </row>
    <row r="119" spans="1:7" s="58" customFormat="1" ht="15.95" customHeight="1" x14ac:dyDescent="0.15">
      <c r="A119" s="166">
        <v>4193</v>
      </c>
      <c r="B119" s="167">
        <v>192</v>
      </c>
      <c r="C119" s="166">
        <v>264</v>
      </c>
      <c r="D119" s="168" t="s">
        <v>421</v>
      </c>
      <c r="E119" s="168" t="s">
        <v>408</v>
      </c>
      <c r="F119" s="199">
        <v>117.5</v>
      </c>
      <c r="G119" s="169">
        <v>4</v>
      </c>
    </row>
    <row r="120" spans="1:7" s="58" customFormat="1" ht="15.95" customHeight="1" x14ac:dyDescent="0.15">
      <c r="A120" s="166">
        <v>4193</v>
      </c>
      <c r="B120" s="167">
        <v>193</v>
      </c>
      <c r="C120" s="166">
        <v>264</v>
      </c>
      <c r="D120" s="168" t="s">
        <v>421</v>
      </c>
      <c r="E120" s="168" t="s">
        <v>408</v>
      </c>
      <c r="F120" s="199">
        <v>148.81755999999999</v>
      </c>
      <c r="G120" s="169">
        <v>4</v>
      </c>
    </row>
    <row r="121" spans="1:7" s="58" customFormat="1" ht="15.95" customHeight="1" x14ac:dyDescent="0.15">
      <c r="A121" s="166">
        <v>4194</v>
      </c>
      <c r="B121" s="167">
        <v>194</v>
      </c>
      <c r="C121" s="166">
        <v>264</v>
      </c>
      <c r="D121" s="168" t="s">
        <v>421</v>
      </c>
      <c r="E121" s="168" t="s">
        <v>408</v>
      </c>
      <c r="F121" s="199">
        <v>1634.7762700000001</v>
      </c>
      <c r="G121" s="169">
        <v>16</v>
      </c>
    </row>
    <row r="122" spans="1:7" s="58" customFormat="1" ht="15.95" customHeight="1" x14ac:dyDescent="0.15">
      <c r="A122" s="166">
        <v>4194</v>
      </c>
      <c r="B122" s="167">
        <v>198</v>
      </c>
      <c r="C122" s="166">
        <v>264</v>
      </c>
      <c r="D122" s="168" t="s">
        <v>421</v>
      </c>
      <c r="E122" s="168" t="s">
        <v>408</v>
      </c>
      <c r="F122" s="199">
        <v>40</v>
      </c>
      <c r="G122" s="169">
        <v>1</v>
      </c>
    </row>
    <row r="123" spans="1:7" s="58" customFormat="1" ht="15.95" customHeight="1" x14ac:dyDescent="0.15">
      <c r="A123" s="166">
        <v>4195</v>
      </c>
      <c r="B123" s="167">
        <v>195</v>
      </c>
      <c r="C123" s="166">
        <v>264</v>
      </c>
      <c r="D123" s="168" t="s">
        <v>421</v>
      </c>
      <c r="E123" s="168" t="s">
        <v>408</v>
      </c>
      <c r="F123" s="199">
        <v>2289.2369600000002</v>
      </c>
      <c r="G123" s="169">
        <v>15</v>
      </c>
    </row>
    <row r="124" spans="1:7" s="58" customFormat="1" ht="15.95" customHeight="1" x14ac:dyDescent="0.15">
      <c r="A124" s="166">
        <v>4196</v>
      </c>
      <c r="B124" s="167">
        <v>196</v>
      </c>
      <c r="C124" s="166">
        <v>264</v>
      </c>
      <c r="D124" s="168" t="s">
        <v>421</v>
      </c>
      <c r="E124" s="168" t="s">
        <v>408</v>
      </c>
      <c r="F124" s="199">
        <v>909.58988999999997</v>
      </c>
      <c r="G124" s="169">
        <v>6</v>
      </c>
    </row>
    <row r="125" spans="1:7" s="58" customFormat="1" ht="15.95" customHeight="1" x14ac:dyDescent="0.15">
      <c r="A125" s="166">
        <v>4202</v>
      </c>
      <c r="B125" s="167">
        <v>202</v>
      </c>
      <c r="C125" s="166">
        <v>0</v>
      </c>
      <c r="D125" s="168" t="s">
        <v>409</v>
      </c>
      <c r="E125" s="168" t="s">
        <v>408</v>
      </c>
      <c r="F125" s="199">
        <v>11.75</v>
      </c>
      <c r="G125" s="169">
        <v>1</v>
      </c>
    </row>
    <row r="126" spans="1:7" s="58" customFormat="1" ht="15.95" customHeight="1" x14ac:dyDescent="0.15">
      <c r="A126" s="166">
        <v>4205</v>
      </c>
      <c r="B126" s="167">
        <v>205</v>
      </c>
      <c r="C126" s="166">
        <v>0</v>
      </c>
      <c r="D126" s="168" t="s">
        <v>409</v>
      </c>
      <c r="E126" s="168" t="s">
        <v>408</v>
      </c>
      <c r="F126" s="199">
        <v>0</v>
      </c>
      <c r="G126" s="169">
        <v>0</v>
      </c>
    </row>
    <row r="127" spans="1:7" s="58" customFormat="1" ht="15.95" customHeight="1" x14ac:dyDescent="0.15">
      <c r="A127" s="166">
        <v>4205</v>
      </c>
      <c r="B127" s="167">
        <v>206</v>
      </c>
      <c r="C127" s="166">
        <v>0</v>
      </c>
      <c r="D127" s="168" t="s">
        <v>409</v>
      </c>
      <c r="E127" s="168" t="s">
        <v>408</v>
      </c>
      <c r="F127" s="199">
        <v>0</v>
      </c>
      <c r="G127" s="169">
        <v>0</v>
      </c>
    </row>
    <row r="128" spans="1:7" s="58" customFormat="1" ht="15.95" customHeight="1" x14ac:dyDescent="0.15">
      <c r="A128" s="166">
        <v>4212</v>
      </c>
      <c r="B128" s="167">
        <v>211</v>
      </c>
      <c r="C128" s="166">
        <v>0</v>
      </c>
      <c r="D128" s="168" t="s">
        <v>409</v>
      </c>
      <c r="E128" s="168" t="s">
        <v>408</v>
      </c>
      <c r="F128" s="199">
        <v>0</v>
      </c>
      <c r="G128" s="169">
        <v>0</v>
      </c>
    </row>
    <row r="129" spans="1:7" s="58" customFormat="1" ht="15.95" customHeight="1" x14ac:dyDescent="0.15">
      <c r="A129" s="166">
        <v>4212</v>
      </c>
      <c r="B129" s="167">
        <v>212</v>
      </c>
      <c r="C129" s="166">
        <v>0</v>
      </c>
      <c r="D129" s="168" t="s">
        <v>409</v>
      </c>
      <c r="E129" s="168" t="s">
        <v>408</v>
      </c>
      <c r="F129" s="199">
        <v>0</v>
      </c>
      <c r="G129" s="169">
        <v>0</v>
      </c>
    </row>
    <row r="130" spans="1:7" s="58" customFormat="1" ht="15.95" customHeight="1" x14ac:dyDescent="0.15">
      <c r="A130" s="166">
        <v>4212</v>
      </c>
      <c r="B130" s="167">
        <v>501</v>
      </c>
      <c r="C130" s="166">
        <v>0</v>
      </c>
      <c r="D130" s="168" t="s">
        <v>409</v>
      </c>
      <c r="E130" s="168" t="s">
        <v>408</v>
      </c>
      <c r="F130" s="199">
        <v>0</v>
      </c>
      <c r="G130" s="169">
        <v>0</v>
      </c>
    </row>
    <row r="131" spans="1:7" s="58" customFormat="1" ht="15.95" customHeight="1" x14ac:dyDescent="0.15">
      <c r="A131" s="166">
        <v>4215</v>
      </c>
      <c r="B131" s="167">
        <v>215</v>
      </c>
      <c r="C131" s="166">
        <v>0</v>
      </c>
      <c r="D131" s="168" t="s">
        <v>409</v>
      </c>
      <c r="E131" s="168" t="s">
        <v>408</v>
      </c>
      <c r="F131" s="199">
        <v>0</v>
      </c>
      <c r="G131" s="169">
        <v>0</v>
      </c>
    </row>
    <row r="132" spans="1:7" s="58" customFormat="1" ht="15.95" customHeight="1" x14ac:dyDescent="0.15">
      <c r="A132" s="166">
        <v>4215</v>
      </c>
      <c r="B132" s="167">
        <v>216</v>
      </c>
      <c r="C132" s="166">
        <v>0</v>
      </c>
      <c r="D132" s="168" t="s">
        <v>409</v>
      </c>
      <c r="E132" s="168" t="s">
        <v>408</v>
      </c>
      <c r="F132" s="199">
        <v>60</v>
      </c>
      <c r="G132" s="169">
        <v>1</v>
      </c>
    </row>
    <row r="133" spans="1:7" s="58" customFormat="1" ht="15.95" customHeight="1" x14ac:dyDescent="0.15">
      <c r="A133" s="166">
        <v>4250</v>
      </c>
      <c r="B133" s="167">
        <v>250</v>
      </c>
      <c r="C133" s="166">
        <v>0</v>
      </c>
      <c r="D133" s="168" t="s">
        <v>409</v>
      </c>
      <c r="E133" s="168" t="s">
        <v>408</v>
      </c>
      <c r="F133" s="199">
        <v>0</v>
      </c>
      <c r="G133" s="169">
        <v>0</v>
      </c>
    </row>
    <row r="134" spans="1:7" s="58" customFormat="1" ht="15.95" customHeight="1" x14ac:dyDescent="0.15">
      <c r="A134" s="166">
        <v>405360</v>
      </c>
      <c r="B134" s="167">
        <v>57892</v>
      </c>
      <c r="C134" s="166">
        <v>0</v>
      </c>
      <c r="D134" s="168" t="s">
        <v>409</v>
      </c>
      <c r="E134" s="168" t="s">
        <v>408</v>
      </c>
      <c r="F134" s="199">
        <v>5338.20748</v>
      </c>
      <c r="G134" s="169">
        <v>7</v>
      </c>
    </row>
    <row r="135" spans="1:7" s="58" customFormat="1" ht="15.95" customHeight="1" x14ac:dyDescent="0.15">
      <c r="A135" s="166">
        <v>405951</v>
      </c>
      <c r="B135" s="167">
        <v>51397</v>
      </c>
      <c r="C135" s="166">
        <v>0</v>
      </c>
      <c r="D135" s="168" t="s">
        <v>409</v>
      </c>
      <c r="E135" s="168" t="s">
        <v>408</v>
      </c>
      <c r="F135" s="199">
        <v>595</v>
      </c>
      <c r="G135" s="169">
        <v>2</v>
      </c>
    </row>
    <row r="136" spans="1:7" s="58" customFormat="1" ht="15.95" customHeight="1" x14ac:dyDescent="0.15">
      <c r="A136" s="166">
        <v>408801</v>
      </c>
      <c r="B136" s="167">
        <v>8801</v>
      </c>
      <c r="C136" s="166">
        <v>30</v>
      </c>
      <c r="D136" s="168" t="s">
        <v>422</v>
      </c>
      <c r="E136" s="168" t="s">
        <v>408</v>
      </c>
      <c r="F136" s="199">
        <v>2736.5397499999999</v>
      </c>
      <c r="G136" s="169">
        <v>33</v>
      </c>
    </row>
    <row r="137" spans="1:7" s="58" customFormat="1" ht="15.95" customHeight="1" x14ac:dyDescent="0.15">
      <c r="A137" s="166">
        <v>408806</v>
      </c>
      <c r="B137" s="167">
        <v>8806</v>
      </c>
      <c r="C137" s="166">
        <v>30</v>
      </c>
      <c r="D137" s="168" t="s">
        <v>422</v>
      </c>
      <c r="E137" s="168" t="s">
        <v>408</v>
      </c>
      <c r="F137" s="199">
        <v>1024.6500000000001</v>
      </c>
      <c r="G137" s="169">
        <v>16</v>
      </c>
    </row>
    <row r="138" spans="1:7" s="58" customFormat="1" ht="15.95" customHeight="1" x14ac:dyDescent="0.15">
      <c r="A138" s="166">
        <v>408814</v>
      </c>
      <c r="B138" s="167">
        <v>8814</v>
      </c>
      <c r="C138" s="166">
        <v>30</v>
      </c>
      <c r="D138" s="168" t="s">
        <v>422</v>
      </c>
      <c r="E138" s="168" t="s">
        <v>408</v>
      </c>
      <c r="F138" s="199">
        <v>305.58999999999997</v>
      </c>
      <c r="G138" s="169">
        <v>3</v>
      </c>
    </row>
    <row r="139" spans="1:7" s="58" customFormat="1" ht="15.95" customHeight="1" x14ac:dyDescent="0.15">
      <c r="A139" s="166">
        <v>408822</v>
      </c>
      <c r="B139" s="167">
        <v>8822</v>
      </c>
      <c r="C139" s="166">
        <v>30</v>
      </c>
      <c r="D139" s="168" t="s">
        <v>422</v>
      </c>
      <c r="E139" s="168" t="s">
        <v>408</v>
      </c>
      <c r="F139" s="199">
        <v>2247.1329999999998</v>
      </c>
      <c r="G139" s="169">
        <v>16</v>
      </c>
    </row>
    <row r="140" spans="1:7" s="58" customFormat="1" ht="15.95" customHeight="1" x14ac:dyDescent="0.15">
      <c r="A140" s="166">
        <v>408840</v>
      </c>
      <c r="B140" s="167">
        <v>8840</v>
      </c>
      <c r="C140" s="166">
        <v>30</v>
      </c>
      <c r="D140" s="168" t="s">
        <v>422</v>
      </c>
      <c r="E140" s="168" t="s">
        <v>408</v>
      </c>
      <c r="F140" s="199">
        <v>1177.4597900000001</v>
      </c>
      <c r="G140" s="169">
        <v>16</v>
      </c>
    </row>
    <row r="141" spans="1:7" s="58" customFormat="1" ht="15.95" customHeight="1" x14ac:dyDescent="0.15">
      <c r="A141" s="166">
        <v>408862</v>
      </c>
      <c r="B141" s="167">
        <v>8862</v>
      </c>
      <c r="C141" s="166">
        <v>30</v>
      </c>
      <c r="D141" s="168" t="s">
        <v>422</v>
      </c>
      <c r="E141" s="168" t="s">
        <v>408</v>
      </c>
      <c r="F141" s="199">
        <v>403.62644</v>
      </c>
      <c r="G141" s="169">
        <v>9</v>
      </c>
    </row>
    <row r="142" spans="1:7" s="58" customFormat="1" ht="15.95" customHeight="1" x14ac:dyDescent="0.15">
      <c r="A142" s="166">
        <v>410510</v>
      </c>
      <c r="B142" s="167">
        <v>10510</v>
      </c>
      <c r="C142" s="166">
        <v>50</v>
      </c>
      <c r="D142" s="168" t="s">
        <v>383</v>
      </c>
      <c r="E142" s="168" t="s">
        <v>408</v>
      </c>
      <c r="F142" s="199">
        <v>4606.7361799999999</v>
      </c>
      <c r="G142" s="169">
        <v>45</v>
      </c>
    </row>
    <row r="143" spans="1:7" s="58" customFormat="1" ht="15.95" customHeight="1" x14ac:dyDescent="0.15">
      <c r="A143" s="166">
        <v>410512</v>
      </c>
      <c r="B143" s="167">
        <v>10512</v>
      </c>
      <c r="C143" s="166">
        <v>50</v>
      </c>
      <c r="D143" s="168" t="s">
        <v>383</v>
      </c>
      <c r="E143" s="168" t="s">
        <v>408</v>
      </c>
      <c r="F143" s="199">
        <v>1071.64212</v>
      </c>
      <c r="G143" s="169">
        <v>20</v>
      </c>
    </row>
    <row r="144" spans="1:7" s="58" customFormat="1" ht="15.95" customHeight="1" x14ac:dyDescent="0.15">
      <c r="A144" s="166">
        <v>410521</v>
      </c>
      <c r="B144" s="167">
        <v>10521</v>
      </c>
      <c r="C144" s="166">
        <v>50</v>
      </c>
      <c r="D144" s="168" t="s">
        <v>383</v>
      </c>
      <c r="E144" s="168" t="s">
        <v>408</v>
      </c>
      <c r="F144" s="199">
        <v>725.96569</v>
      </c>
      <c r="G144" s="169">
        <v>14</v>
      </c>
    </row>
    <row r="145" spans="1:7" s="58" customFormat="1" ht="15.95" customHeight="1" x14ac:dyDescent="0.15">
      <c r="A145" s="166">
        <v>410524</v>
      </c>
      <c r="B145" s="167">
        <v>10524</v>
      </c>
      <c r="C145" s="166">
        <v>50</v>
      </c>
      <c r="D145" s="168" t="s">
        <v>383</v>
      </c>
      <c r="E145" s="168" t="s">
        <v>408</v>
      </c>
      <c r="F145" s="199">
        <v>2035.742</v>
      </c>
      <c r="G145" s="169">
        <v>27</v>
      </c>
    </row>
    <row r="146" spans="1:7" s="58" customFormat="1" ht="15.95" customHeight="1" x14ac:dyDescent="0.15">
      <c r="A146" s="166">
        <v>410539</v>
      </c>
      <c r="B146" s="167">
        <v>10539</v>
      </c>
      <c r="C146" s="166">
        <v>50</v>
      </c>
      <c r="D146" s="168" t="s">
        <v>383</v>
      </c>
      <c r="E146" s="168" t="s">
        <v>408</v>
      </c>
      <c r="F146" s="199">
        <v>64</v>
      </c>
      <c r="G146" s="169">
        <v>1</v>
      </c>
    </row>
    <row r="147" spans="1:7" s="58" customFormat="1" ht="15.95" customHeight="1" x14ac:dyDescent="0.15">
      <c r="A147" s="166">
        <v>410541</v>
      </c>
      <c r="B147" s="167">
        <v>10541</v>
      </c>
      <c r="C147" s="166">
        <v>50</v>
      </c>
      <c r="D147" s="168" t="s">
        <v>383</v>
      </c>
      <c r="E147" s="168" t="s">
        <v>408</v>
      </c>
      <c r="F147" s="199">
        <v>176.5</v>
      </c>
      <c r="G147" s="169">
        <v>5</v>
      </c>
    </row>
    <row r="148" spans="1:7" s="58" customFormat="1" ht="15.95" customHeight="1" x14ac:dyDescent="0.15">
      <c r="A148" s="166">
        <v>410550</v>
      </c>
      <c r="B148" s="167">
        <v>10550</v>
      </c>
      <c r="C148" s="166">
        <v>50</v>
      </c>
      <c r="D148" s="168" t="s">
        <v>383</v>
      </c>
      <c r="E148" s="168" t="s">
        <v>408</v>
      </c>
      <c r="F148" s="199">
        <v>4178.77808</v>
      </c>
      <c r="G148" s="169">
        <v>69</v>
      </c>
    </row>
    <row r="149" spans="1:7" s="58" customFormat="1" ht="15.95" customHeight="1" x14ac:dyDescent="0.15">
      <c r="A149" s="166">
        <v>410551</v>
      </c>
      <c r="B149" s="167">
        <v>10551</v>
      </c>
      <c r="C149" s="166">
        <v>50</v>
      </c>
      <c r="D149" s="168" t="s">
        <v>383</v>
      </c>
      <c r="E149" s="168" t="s">
        <v>408</v>
      </c>
      <c r="F149" s="199">
        <v>83</v>
      </c>
      <c r="G149" s="169">
        <v>1</v>
      </c>
    </row>
    <row r="150" spans="1:7" s="58" customFormat="1" ht="15.95" customHeight="1" x14ac:dyDescent="0.15">
      <c r="A150" s="166">
        <v>410560</v>
      </c>
      <c r="B150" s="167">
        <v>10560</v>
      </c>
      <c r="C150" s="166">
        <v>50</v>
      </c>
      <c r="D150" s="168" t="s">
        <v>383</v>
      </c>
      <c r="E150" s="168" t="s">
        <v>408</v>
      </c>
      <c r="F150" s="199">
        <v>47</v>
      </c>
      <c r="G150" s="169">
        <v>2</v>
      </c>
    </row>
    <row r="151" spans="1:7" s="58" customFormat="1" ht="15.95" customHeight="1" x14ac:dyDescent="0.15">
      <c r="A151" s="166">
        <v>410566</v>
      </c>
      <c r="B151" s="167">
        <v>10566</v>
      </c>
      <c r="C151" s="166">
        <v>50</v>
      </c>
      <c r="D151" s="168" t="s">
        <v>383</v>
      </c>
      <c r="E151" s="168" t="s">
        <v>408</v>
      </c>
      <c r="F151" s="199">
        <v>3210.5377600000002</v>
      </c>
      <c r="G151" s="169">
        <v>28</v>
      </c>
    </row>
    <row r="152" spans="1:7" s="58" customFormat="1" ht="15.95" customHeight="1" x14ac:dyDescent="0.15">
      <c r="A152" s="166">
        <v>410571</v>
      </c>
      <c r="B152" s="167">
        <v>10571</v>
      </c>
      <c r="C152" s="166">
        <v>50</v>
      </c>
      <c r="D152" s="168" t="s">
        <v>383</v>
      </c>
      <c r="E152" s="168" t="s">
        <v>408</v>
      </c>
      <c r="F152" s="199">
        <v>570.86136999999997</v>
      </c>
      <c r="G152" s="169">
        <v>16</v>
      </c>
    </row>
    <row r="153" spans="1:7" s="58" customFormat="1" ht="15.95" customHeight="1" x14ac:dyDescent="0.15">
      <c r="A153" s="166">
        <v>410582</v>
      </c>
      <c r="B153" s="167">
        <v>10582</v>
      </c>
      <c r="C153" s="166">
        <v>50</v>
      </c>
      <c r="D153" s="168" t="s">
        <v>383</v>
      </c>
      <c r="E153" s="168" t="s">
        <v>408</v>
      </c>
      <c r="F153" s="199">
        <v>92.165409999999994</v>
      </c>
      <c r="G153" s="169">
        <v>4</v>
      </c>
    </row>
    <row r="154" spans="1:7" s="58" customFormat="1" ht="15.95" customHeight="1" x14ac:dyDescent="0.15">
      <c r="A154" s="166">
        <v>410583</v>
      </c>
      <c r="B154" s="167">
        <v>10583</v>
      </c>
      <c r="C154" s="166">
        <v>50</v>
      </c>
      <c r="D154" s="168" t="s">
        <v>383</v>
      </c>
      <c r="E154" s="168" t="s">
        <v>408</v>
      </c>
      <c r="F154" s="199">
        <v>33</v>
      </c>
      <c r="G154" s="169">
        <v>2</v>
      </c>
    </row>
    <row r="155" spans="1:7" s="58" customFormat="1" ht="15.95" customHeight="1" x14ac:dyDescent="0.15">
      <c r="A155" s="166">
        <v>410593</v>
      </c>
      <c r="B155" s="167">
        <v>10593</v>
      </c>
      <c r="C155" s="166">
        <v>0</v>
      </c>
      <c r="D155" s="168" t="s">
        <v>409</v>
      </c>
      <c r="E155" s="168" t="s">
        <v>408</v>
      </c>
      <c r="F155" s="199">
        <v>565.5</v>
      </c>
      <c r="G155" s="169">
        <v>3</v>
      </c>
    </row>
    <row r="156" spans="1:7" s="58" customFormat="1" ht="15.95" customHeight="1" x14ac:dyDescent="0.15">
      <c r="A156" s="166">
        <v>451101</v>
      </c>
      <c r="B156" s="167">
        <v>51101</v>
      </c>
      <c r="C156" s="166">
        <v>30</v>
      </c>
      <c r="D156" s="168" t="s">
        <v>422</v>
      </c>
      <c r="E156" s="168" t="s">
        <v>408</v>
      </c>
      <c r="F156" s="199">
        <v>2270.2738800000002</v>
      </c>
      <c r="G156" s="169">
        <v>41</v>
      </c>
    </row>
    <row r="157" spans="1:7" s="58" customFormat="1" ht="15.95" customHeight="1" x14ac:dyDescent="0.15">
      <c r="A157" s="166">
        <v>451115</v>
      </c>
      <c r="B157" s="167">
        <v>51115</v>
      </c>
      <c r="C157" s="166">
        <v>30</v>
      </c>
      <c r="D157" s="168" t="s">
        <v>422</v>
      </c>
      <c r="E157" s="168" t="s">
        <v>408</v>
      </c>
      <c r="F157" s="199">
        <v>646.91633999999999</v>
      </c>
      <c r="G157" s="169">
        <v>8</v>
      </c>
    </row>
    <row r="158" spans="1:7" s="58" customFormat="1" ht="15.95" customHeight="1" x14ac:dyDescent="0.15">
      <c r="A158" s="166">
        <v>451120</v>
      </c>
      <c r="B158" s="167">
        <v>51120</v>
      </c>
      <c r="C158" s="166">
        <v>30</v>
      </c>
      <c r="D158" s="168" t="s">
        <v>422</v>
      </c>
      <c r="E158" s="168" t="s">
        <v>408</v>
      </c>
      <c r="F158" s="199">
        <v>403.28500000000003</v>
      </c>
      <c r="G158" s="169">
        <v>2</v>
      </c>
    </row>
    <row r="159" spans="1:7" s="58" customFormat="1" ht="15.95" customHeight="1" x14ac:dyDescent="0.15">
      <c r="A159" s="166">
        <v>451151</v>
      </c>
      <c r="B159" s="167">
        <v>51151</v>
      </c>
      <c r="C159" s="166">
        <v>50</v>
      </c>
      <c r="D159" s="168" t="s">
        <v>383</v>
      </c>
      <c r="E159" s="168" t="s">
        <v>408</v>
      </c>
      <c r="F159" s="199">
        <v>115.70044</v>
      </c>
      <c r="G159" s="169">
        <v>4</v>
      </c>
    </row>
    <row r="160" spans="1:7" s="58" customFormat="1" ht="15.95" customHeight="1" x14ac:dyDescent="0.15">
      <c r="A160" s="166">
        <v>451154</v>
      </c>
      <c r="B160" s="167">
        <v>51154</v>
      </c>
      <c r="C160" s="166">
        <v>50</v>
      </c>
      <c r="D160" s="168" t="s">
        <v>383</v>
      </c>
      <c r="E160" s="168" t="s">
        <v>408</v>
      </c>
      <c r="F160" s="199">
        <v>205.98070999999999</v>
      </c>
      <c r="G160" s="169">
        <v>6</v>
      </c>
    </row>
    <row r="161" spans="1:7" s="58" customFormat="1" ht="15.95" customHeight="1" x14ac:dyDescent="0.15">
      <c r="A161" s="166">
        <v>451156</v>
      </c>
      <c r="B161" s="167">
        <v>51156</v>
      </c>
      <c r="C161" s="166">
        <v>50</v>
      </c>
      <c r="D161" s="168" t="s">
        <v>383</v>
      </c>
      <c r="E161" s="168" t="s">
        <v>408</v>
      </c>
      <c r="F161" s="199">
        <v>2712.7719900000002</v>
      </c>
      <c r="G161" s="169">
        <v>31</v>
      </c>
    </row>
    <row r="162" spans="1:7" s="58" customFormat="1" ht="15.95" customHeight="1" x14ac:dyDescent="0.15">
      <c r="A162" s="166">
        <v>451166</v>
      </c>
      <c r="B162" s="167">
        <v>51166</v>
      </c>
      <c r="C162" s="166">
        <v>30</v>
      </c>
      <c r="D162" s="168" t="s">
        <v>422</v>
      </c>
      <c r="E162" s="168" t="s">
        <v>408</v>
      </c>
      <c r="F162" s="199">
        <v>0</v>
      </c>
      <c r="G162" s="169">
        <v>0</v>
      </c>
    </row>
    <row r="163" spans="1:7" s="58" customFormat="1" ht="15.95" customHeight="1" x14ac:dyDescent="0.15">
      <c r="A163" s="166">
        <v>451301</v>
      </c>
      <c r="B163" s="167">
        <v>51301</v>
      </c>
      <c r="C163" s="166">
        <v>30</v>
      </c>
      <c r="D163" s="168" t="s">
        <v>422</v>
      </c>
      <c r="E163" s="168" t="s">
        <v>408</v>
      </c>
      <c r="F163" s="199">
        <v>2978.0086000000001</v>
      </c>
      <c r="G163" s="169">
        <v>27</v>
      </c>
    </row>
    <row r="164" spans="1:7" s="58" customFormat="1" ht="15.95" customHeight="1" x14ac:dyDescent="0.15">
      <c r="A164" s="166">
        <v>451308</v>
      </c>
      <c r="B164" s="167">
        <v>51308</v>
      </c>
      <c r="C164" s="166">
        <v>30</v>
      </c>
      <c r="D164" s="168" t="s">
        <v>422</v>
      </c>
      <c r="E164" s="168" t="s">
        <v>408</v>
      </c>
      <c r="F164" s="199">
        <v>2487.7701299999999</v>
      </c>
      <c r="G164" s="169">
        <v>40</v>
      </c>
    </row>
    <row r="165" spans="1:7" s="58" customFormat="1" ht="15.95" customHeight="1" x14ac:dyDescent="0.15">
      <c r="A165" s="166">
        <v>451318</v>
      </c>
      <c r="B165" s="167">
        <v>51318</v>
      </c>
      <c r="C165" s="166">
        <v>30</v>
      </c>
      <c r="D165" s="168" t="s">
        <v>422</v>
      </c>
      <c r="E165" s="168" t="s">
        <v>408</v>
      </c>
      <c r="F165" s="199">
        <v>4848.3237900000004</v>
      </c>
      <c r="G165" s="169">
        <v>76</v>
      </c>
    </row>
    <row r="166" spans="1:7" s="58" customFormat="1" ht="15.95" customHeight="1" x14ac:dyDescent="0.15">
      <c r="A166" s="166">
        <v>451336</v>
      </c>
      <c r="B166" s="167">
        <v>51336</v>
      </c>
      <c r="C166" s="166">
        <v>30</v>
      </c>
      <c r="D166" s="168" t="s">
        <v>422</v>
      </c>
      <c r="E166" s="168" t="s">
        <v>408</v>
      </c>
      <c r="F166" s="199">
        <v>3290.2777799999999</v>
      </c>
      <c r="G166" s="169">
        <v>36</v>
      </c>
    </row>
    <row r="167" spans="1:7" s="58" customFormat="1" ht="15.95" customHeight="1" x14ac:dyDescent="0.15">
      <c r="A167" s="166">
        <v>451350</v>
      </c>
      <c r="B167" s="167">
        <v>51350</v>
      </c>
      <c r="C167" s="166">
        <v>30</v>
      </c>
      <c r="D167" s="168" t="s">
        <v>422</v>
      </c>
      <c r="E167" s="168" t="s">
        <v>408</v>
      </c>
      <c r="F167" s="199">
        <v>3092.3165600000002</v>
      </c>
      <c r="G167" s="169">
        <v>27</v>
      </c>
    </row>
    <row r="168" spans="1:7" s="58" customFormat="1" ht="15.95" customHeight="1" x14ac:dyDescent="0.15">
      <c r="A168" s="166">
        <v>451361</v>
      </c>
      <c r="B168" s="167">
        <v>51361</v>
      </c>
      <c r="C168" s="166">
        <v>30</v>
      </c>
      <c r="D168" s="168" t="s">
        <v>422</v>
      </c>
      <c r="E168" s="168" t="s">
        <v>408</v>
      </c>
      <c r="F168" s="199">
        <v>112.4</v>
      </c>
      <c r="G168" s="169">
        <v>4</v>
      </c>
    </row>
    <row r="169" spans="1:7" s="58" customFormat="1" ht="15.95" customHeight="1" x14ac:dyDescent="0.15">
      <c r="A169" s="166">
        <v>451370</v>
      </c>
      <c r="B169" s="167">
        <v>51370</v>
      </c>
      <c r="C169" s="166">
        <v>30</v>
      </c>
      <c r="D169" s="168" t="s">
        <v>422</v>
      </c>
      <c r="E169" s="168" t="s">
        <v>408</v>
      </c>
      <c r="F169" s="199">
        <v>2447.02891</v>
      </c>
      <c r="G169" s="169">
        <v>39</v>
      </c>
    </row>
    <row r="170" spans="1:7" s="58" customFormat="1" ht="15.95" customHeight="1" x14ac:dyDescent="0.15">
      <c r="A170" s="166">
        <v>451381</v>
      </c>
      <c r="B170" s="167">
        <v>51381</v>
      </c>
      <c r="C170" s="166">
        <v>30</v>
      </c>
      <c r="D170" s="168" t="s">
        <v>422</v>
      </c>
      <c r="E170" s="168" t="s">
        <v>408</v>
      </c>
      <c r="F170" s="199">
        <v>3097.2385100000001</v>
      </c>
      <c r="G170" s="169">
        <v>42</v>
      </c>
    </row>
    <row r="171" spans="1:7" s="58" customFormat="1" ht="15.95" customHeight="1" x14ac:dyDescent="0.15">
      <c r="A171" s="166">
        <v>451393</v>
      </c>
      <c r="B171" s="167">
        <v>51392</v>
      </c>
      <c r="C171" s="166">
        <v>0</v>
      </c>
      <c r="D171" s="168" t="s">
        <v>409</v>
      </c>
      <c r="E171" s="168" t="s">
        <v>408</v>
      </c>
      <c r="F171" s="199">
        <v>600</v>
      </c>
      <c r="G171" s="169">
        <v>1</v>
      </c>
    </row>
    <row r="172" spans="1:7" s="58" customFormat="1" ht="15.95" customHeight="1" x14ac:dyDescent="0.15">
      <c r="A172" s="166">
        <v>451393</v>
      </c>
      <c r="B172" s="167">
        <v>51393</v>
      </c>
      <c r="C172" s="166">
        <v>0</v>
      </c>
      <c r="D172" s="168" t="s">
        <v>409</v>
      </c>
      <c r="E172" s="168" t="s">
        <v>408</v>
      </c>
      <c r="F172" s="199">
        <v>705</v>
      </c>
      <c r="G172" s="169">
        <v>1</v>
      </c>
    </row>
    <row r="173" spans="1:7" s="58" customFormat="1" ht="15.95" customHeight="1" x14ac:dyDescent="0.15">
      <c r="A173" s="166">
        <v>451394</v>
      </c>
      <c r="B173" s="167">
        <v>51394</v>
      </c>
      <c r="C173" s="166">
        <v>0</v>
      </c>
      <c r="D173" s="168" t="s">
        <v>409</v>
      </c>
      <c r="E173" s="168" t="s">
        <v>408</v>
      </c>
      <c r="F173" s="199">
        <v>0</v>
      </c>
      <c r="G173" s="169">
        <v>0</v>
      </c>
    </row>
    <row r="174" spans="1:7" s="58" customFormat="1" ht="15.95" customHeight="1" x14ac:dyDescent="0.15">
      <c r="A174" s="166">
        <v>454161</v>
      </c>
      <c r="B174" s="167">
        <v>54161</v>
      </c>
      <c r="C174" s="166">
        <v>110</v>
      </c>
      <c r="D174" s="168" t="s">
        <v>387</v>
      </c>
      <c r="E174" s="168" t="s">
        <v>408</v>
      </c>
      <c r="F174" s="199">
        <v>52.5</v>
      </c>
      <c r="G174" s="169">
        <v>1</v>
      </c>
    </row>
    <row r="175" spans="1:7" s="58" customFormat="1" ht="15.95" customHeight="1" x14ac:dyDescent="0.15">
      <c r="A175" s="166">
        <v>454171</v>
      </c>
      <c r="B175" s="167">
        <v>54171</v>
      </c>
      <c r="C175" s="166">
        <v>110</v>
      </c>
      <c r="D175" s="168" t="s">
        <v>387</v>
      </c>
      <c r="E175" s="168" t="s">
        <v>408</v>
      </c>
      <c r="F175" s="199">
        <v>113.5</v>
      </c>
      <c r="G175" s="169">
        <v>5</v>
      </c>
    </row>
    <row r="176" spans="1:7" s="58" customFormat="1" ht="15.95" customHeight="1" x14ac:dyDescent="0.15">
      <c r="A176" s="166">
        <v>454355</v>
      </c>
      <c r="B176" s="167">
        <v>54355</v>
      </c>
      <c r="C176" s="166">
        <v>110</v>
      </c>
      <c r="D176" s="168" t="s">
        <v>387</v>
      </c>
      <c r="E176" s="168" t="s">
        <v>408</v>
      </c>
      <c r="F176" s="199">
        <v>230.44399999999999</v>
      </c>
      <c r="G176" s="169">
        <v>5</v>
      </c>
    </row>
    <row r="177" spans="1:7" s="58" customFormat="1" ht="15.95" customHeight="1" x14ac:dyDescent="0.15">
      <c r="A177" s="166">
        <v>454414</v>
      </c>
      <c r="B177" s="167">
        <v>54414</v>
      </c>
      <c r="C177" s="166">
        <v>110</v>
      </c>
      <c r="D177" s="168" t="s">
        <v>387</v>
      </c>
      <c r="E177" s="168" t="s">
        <v>408</v>
      </c>
      <c r="F177" s="199">
        <v>300</v>
      </c>
      <c r="G177" s="169">
        <v>1</v>
      </c>
    </row>
    <row r="178" spans="1:7" s="58" customFormat="1" ht="15.95" customHeight="1" x14ac:dyDescent="0.15">
      <c r="A178" s="166">
        <v>454426</v>
      </c>
      <c r="B178" s="167">
        <v>54426</v>
      </c>
      <c r="C178" s="166">
        <v>110</v>
      </c>
      <c r="D178" s="168" t="s">
        <v>387</v>
      </c>
      <c r="E178" s="168" t="s">
        <v>408</v>
      </c>
      <c r="F178" s="199">
        <v>740.07402000000002</v>
      </c>
      <c r="G178" s="169">
        <v>15</v>
      </c>
    </row>
    <row r="179" spans="1:7" s="58" customFormat="1" ht="15.95" customHeight="1" x14ac:dyDescent="0.15">
      <c r="A179" s="166">
        <v>454466</v>
      </c>
      <c r="B179" s="167">
        <v>54466</v>
      </c>
      <c r="C179" s="166">
        <v>110</v>
      </c>
      <c r="D179" s="168" t="s">
        <v>387</v>
      </c>
      <c r="E179" s="168" t="s">
        <v>408</v>
      </c>
      <c r="F179" s="199">
        <v>13.805999999999999</v>
      </c>
      <c r="G179" s="169">
        <v>1</v>
      </c>
    </row>
    <row r="180" spans="1:7" s="58" customFormat="1" ht="15.95" customHeight="1" x14ac:dyDescent="0.15">
      <c r="A180" s="166">
        <v>454481</v>
      </c>
      <c r="B180" s="167">
        <v>54481</v>
      </c>
      <c r="C180" s="166">
        <v>110</v>
      </c>
      <c r="D180" s="168" t="s">
        <v>387</v>
      </c>
      <c r="E180" s="168" t="s">
        <v>408</v>
      </c>
      <c r="F180" s="199">
        <v>4972.71828</v>
      </c>
      <c r="G180" s="169">
        <v>34</v>
      </c>
    </row>
    <row r="181" spans="1:7" s="58" customFormat="1" ht="15.95" customHeight="1" x14ac:dyDescent="0.15">
      <c r="A181" s="166">
        <v>454525</v>
      </c>
      <c r="B181" s="167">
        <v>54525</v>
      </c>
      <c r="C181" s="166">
        <v>110</v>
      </c>
      <c r="D181" s="168" t="s">
        <v>387</v>
      </c>
      <c r="E181" s="168" t="s">
        <v>408</v>
      </c>
      <c r="F181" s="199">
        <v>0</v>
      </c>
      <c r="G181" s="169">
        <v>0</v>
      </c>
    </row>
    <row r="182" spans="1:7" s="58" customFormat="1" ht="15.95" customHeight="1" x14ac:dyDescent="0.15">
      <c r="A182" s="166">
        <v>454535</v>
      </c>
      <c r="B182" s="167">
        <v>54535</v>
      </c>
      <c r="C182" s="166">
        <v>110</v>
      </c>
      <c r="D182" s="168" t="s">
        <v>387</v>
      </c>
      <c r="E182" s="168" t="s">
        <v>408</v>
      </c>
      <c r="F182" s="199">
        <v>3742.0093900000002</v>
      </c>
      <c r="G182" s="169">
        <v>40</v>
      </c>
    </row>
    <row r="183" spans="1:7" s="58" customFormat="1" ht="15.95" customHeight="1" x14ac:dyDescent="0.15">
      <c r="A183" s="166">
        <v>454651</v>
      </c>
      <c r="B183" s="167">
        <v>54651</v>
      </c>
      <c r="C183" s="166">
        <v>110</v>
      </c>
      <c r="D183" s="168" t="s">
        <v>387</v>
      </c>
      <c r="E183" s="168" t="s">
        <v>408</v>
      </c>
      <c r="F183" s="199">
        <v>950.81413999999995</v>
      </c>
      <c r="G183" s="169">
        <v>20</v>
      </c>
    </row>
    <row r="184" spans="1:7" s="58" customFormat="1" ht="15.95" customHeight="1" x14ac:dyDescent="0.15">
      <c r="A184" s="166">
        <v>454671</v>
      </c>
      <c r="B184" s="167">
        <v>54671</v>
      </c>
      <c r="C184" s="166">
        <v>110</v>
      </c>
      <c r="D184" s="168" t="s">
        <v>387</v>
      </c>
      <c r="E184" s="168" t="s">
        <v>408</v>
      </c>
      <c r="F184" s="199">
        <v>318.20999999999998</v>
      </c>
      <c r="G184" s="169">
        <v>6</v>
      </c>
    </row>
    <row r="185" spans="1:7" s="58" customFormat="1" ht="15.95" customHeight="1" x14ac:dyDescent="0.15">
      <c r="A185" s="166">
        <v>454696</v>
      </c>
      <c r="B185" s="167">
        <v>54696</v>
      </c>
      <c r="C185" s="166">
        <v>110</v>
      </c>
      <c r="D185" s="168" t="s">
        <v>387</v>
      </c>
      <c r="E185" s="168" t="s">
        <v>408</v>
      </c>
      <c r="F185" s="199">
        <v>2120.4059999999999</v>
      </c>
      <c r="G185" s="169">
        <v>21</v>
      </c>
    </row>
    <row r="186" spans="1:7" s="58" customFormat="1" ht="15.95" customHeight="1" x14ac:dyDescent="0.15">
      <c r="A186" s="166">
        <v>454842</v>
      </c>
      <c r="B186" s="167">
        <v>54842</v>
      </c>
      <c r="C186" s="166">
        <v>0</v>
      </c>
      <c r="D186" s="168" t="s">
        <v>409</v>
      </c>
      <c r="E186" s="168" t="s">
        <v>408</v>
      </c>
      <c r="F186" s="199">
        <v>0</v>
      </c>
      <c r="G186" s="169">
        <v>0</v>
      </c>
    </row>
    <row r="187" spans="1:7" s="58" customFormat="1" ht="15.95" customHeight="1" x14ac:dyDescent="0.15">
      <c r="A187" s="166">
        <v>455151</v>
      </c>
      <c r="B187" s="167">
        <v>55151</v>
      </c>
      <c r="C187" s="166">
        <v>110</v>
      </c>
      <c r="D187" s="168" t="s">
        <v>387</v>
      </c>
      <c r="E187" s="168" t="s">
        <v>408</v>
      </c>
      <c r="F187" s="199">
        <v>536.73472000000004</v>
      </c>
      <c r="G187" s="169">
        <v>14</v>
      </c>
    </row>
    <row r="188" spans="1:7" s="58" customFormat="1" ht="15.95" customHeight="1" x14ac:dyDescent="0.15">
      <c r="A188" s="166">
        <v>455231</v>
      </c>
      <c r="B188" s="167">
        <v>55231</v>
      </c>
      <c r="C188" s="166">
        <v>110</v>
      </c>
      <c r="D188" s="168" t="s">
        <v>387</v>
      </c>
      <c r="E188" s="168" t="s">
        <v>408</v>
      </c>
      <c r="F188" s="199">
        <v>78.523309999999995</v>
      </c>
      <c r="G188" s="169">
        <v>5</v>
      </c>
    </row>
    <row r="189" spans="1:7" s="58" customFormat="1" ht="15.95" customHeight="1" x14ac:dyDescent="0.15">
      <c r="A189" s="166">
        <v>455298</v>
      </c>
      <c r="B189" s="167">
        <v>55298</v>
      </c>
      <c r="C189" s="166">
        <v>110</v>
      </c>
      <c r="D189" s="168" t="s">
        <v>387</v>
      </c>
      <c r="E189" s="168" t="s">
        <v>408</v>
      </c>
      <c r="F189" s="199">
        <v>108</v>
      </c>
      <c r="G189" s="169">
        <v>4</v>
      </c>
    </row>
    <row r="190" spans="1:7" s="58" customFormat="1" ht="15.95" customHeight="1" x14ac:dyDescent="0.15">
      <c r="A190" s="166">
        <v>455456</v>
      </c>
      <c r="B190" s="167">
        <v>55456</v>
      </c>
      <c r="C190" s="166">
        <v>110</v>
      </c>
      <c r="D190" s="168" t="s">
        <v>387</v>
      </c>
      <c r="E190" s="168" t="s">
        <v>408</v>
      </c>
      <c r="F190" s="199">
        <v>545.68799999999999</v>
      </c>
      <c r="G190" s="169">
        <v>6</v>
      </c>
    </row>
    <row r="191" spans="1:7" s="58" customFormat="1" ht="15.95" customHeight="1" x14ac:dyDescent="0.15">
      <c r="A191" s="166">
        <v>455566</v>
      </c>
      <c r="B191" s="167">
        <v>55566</v>
      </c>
      <c r="C191" s="166">
        <v>110</v>
      </c>
      <c r="D191" s="168" t="s">
        <v>387</v>
      </c>
      <c r="E191" s="168" t="s">
        <v>408</v>
      </c>
      <c r="F191" s="199">
        <v>148.29563999999999</v>
      </c>
      <c r="G191" s="169">
        <v>7</v>
      </c>
    </row>
    <row r="192" spans="1:7" s="58" customFormat="1" ht="15.95" customHeight="1" x14ac:dyDescent="0.15">
      <c r="A192" s="166">
        <v>455606</v>
      </c>
      <c r="B192" s="167">
        <v>55606</v>
      </c>
      <c r="C192" s="166">
        <v>110</v>
      </c>
      <c r="D192" s="168" t="s">
        <v>387</v>
      </c>
      <c r="E192" s="168" t="s">
        <v>408</v>
      </c>
      <c r="F192" s="199">
        <v>184.5</v>
      </c>
      <c r="G192" s="169">
        <v>1</v>
      </c>
    </row>
    <row r="193" spans="1:7" s="58" customFormat="1" ht="15.95" customHeight="1" x14ac:dyDescent="0.15">
      <c r="A193" s="166">
        <v>455676</v>
      </c>
      <c r="B193" s="167">
        <v>55676</v>
      </c>
      <c r="C193" s="166">
        <v>110</v>
      </c>
      <c r="D193" s="168" t="s">
        <v>387</v>
      </c>
      <c r="E193" s="168" t="s">
        <v>408</v>
      </c>
      <c r="F193" s="199">
        <v>19</v>
      </c>
      <c r="G193" s="169">
        <v>1</v>
      </c>
    </row>
    <row r="194" spans="1:7" s="58" customFormat="1" ht="15.95" customHeight="1" x14ac:dyDescent="0.15">
      <c r="A194" s="166">
        <v>455678</v>
      </c>
      <c r="B194" s="167">
        <v>55678</v>
      </c>
      <c r="C194" s="166">
        <v>110</v>
      </c>
      <c r="D194" s="168" t="s">
        <v>387</v>
      </c>
      <c r="E194" s="168" t="s">
        <v>408</v>
      </c>
      <c r="F194" s="199">
        <v>2367.2633900000001</v>
      </c>
      <c r="G194" s="169">
        <v>51</v>
      </c>
    </row>
    <row r="195" spans="1:7" s="58" customFormat="1" ht="15.95" customHeight="1" x14ac:dyDescent="0.15">
      <c r="A195" s="166">
        <v>457158</v>
      </c>
      <c r="B195" s="167">
        <v>57158</v>
      </c>
      <c r="C195" s="166">
        <v>160</v>
      </c>
      <c r="D195" s="168" t="s">
        <v>388</v>
      </c>
      <c r="E195" s="168" t="s">
        <v>408</v>
      </c>
      <c r="F195" s="199">
        <v>12</v>
      </c>
      <c r="G195" s="169">
        <v>1</v>
      </c>
    </row>
    <row r="196" spans="1:7" s="58" customFormat="1" ht="15.95" customHeight="1" x14ac:dyDescent="0.15">
      <c r="A196" s="166">
        <v>457163</v>
      </c>
      <c r="B196" s="167">
        <v>57163</v>
      </c>
      <c r="C196" s="166">
        <v>160</v>
      </c>
      <c r="D196" s="168" t="s">
        <v>388</v>
      </c>
      <c r="E196" s="168" t="s">
        <v>408</v>
      </c>
      <c r="F196" s="199">
        <v>105</v>
      </c>
      <c r="G196" s="169">
        <v>2</v>
      </c>
    </row>
    <row r="197" spans="1:7" s="58" customFormat="1" ht="15.95" customHeight="1" x14ac:dyDescent="0.15">
      <c r="A197" s="166">
        <v>457165</v>
      </c>
      <c r="B197" s="167">
        <v>57165</v>
      </c>
      <c r="C197" s="166">
        <v>160</v>
      </c>
      <c r="D197" s="168" t="s">
        <v>388</v>
      </c>
      <c r="E197" s="168" t="s">
        <v>408</v>
      </c>
      <c r="F197" s="199">
        <v>0</v>
      </c>
      <c r="G197" s="169">
        <v>0</v>
      </c>
    </row>
    <row r="198" spans="1:7" s="58" customFormat="1" ht="15.95" customHeight="1" x14ac:dyDescent="0.15">
      <c r="A198" s="166">
        <v>457180</v>
      </c>
      <c r="B198" s="167">
        <v>57180</v>
      </c>
      <c r="C198" s="166">
        <v>160</v>
      </c>
      <c r="D198" s="168" t="s">
        <v>388</v>
      </c>
      <c r="E198" s="168" t="s">
        <v>408</v>
      </c>
      <c r="F198" s="199">
        <v>19.516760000000001</v>
      </c>
      <c r="G198" s="169">
        <v>1</v>
      </c>
    </row>
    <row r="199" spans="1:7" s="58" customFormat="1" ht="15.95" customHeight="1" x14ac:dyDescent="0.15">
      <c r="A199" s="166">
        <v>457192</v>
      </c>
      <c r="B199" s="167">
        <v>57192</v>
      </c>
      <c r="C199" s="166">
        <v>160</v>
      </c>
      <c r="D199" s="168" t="s">
        <v>388</v>
      </c>
      <c r="E199" s="168" t="s">
        <v>408</v>
      </c>
      <c r="F199" s="199">
        <v>30</v>
      </c>
      <c r="G199" s="169">
        <v>1</v>
      </c>
    </row>
    <row r="200" spans="1:7" s="58" customFormat="1" ht="15.95" customHeight="1" x14ac:dyDescent="0.15">
      <c r="A200" s="166">
        <v>457258</v>
      </c>
      <c r="B200" s="167">
        <v>57258</v>
      </c>
      <c r="C200" s="166">
        <v>160</v>
      </c>
      <c r="D200" s="168" t="s">
        <v>388</v>
      </c>
      <c r="E200" s="168" t="s">
        <v>408</v>
      </c>
      <c r="F200" s="199">
        <v>281.65699999999998</v>
      </c>
      <c r="G200" s="169">
        <v>2</v>
      </c>
    </row>
    <row r="201" spans="1:7" s="58" customFormat="1" ht="15.95" customHeight="1" x14ac:dyDescent="0.15">
      <c r="A201" s="166">
        <v>457306</v>
      </c>
      <c r="B201" s="167">
        <v>57306</v>
      </c>
      <c r="C201" s="166">
        <v>160</v>
      </c>
      <c r="D201" s="168" t="s">
        <v>388</v>
      </c>
      <c r="E201" s="168" t="s">
        <v>408</v>
      </c>
      <c r="F201" s="199">
        <v>0</v>
      </c>
      <c r="G201" s="169">
        <v>0</v>
      </c>
    </row>
    <row r="202" spans="1:7" s="58" customFormat="1" ht="15.95" customHeight="1" x14ac:dyDescent="0.15">
      <c r="A202" s="166">
        <v>457308</v>
      </c>
      <c r="B202" s="167">
        <v>57308</v>
      </c>
      <c r="C202" s="166">
        <v>160</v>
      </c>
      <c r="D202" s="168" t="s">
        <v>388</v>
      </c>
      <c r="E202" s="168" t="s">
        <v>408</v>
      </c>
      <c r="F202" s="199">
        <v>2010.8915099999999</v>
      </c>
      <c r="G202" s="169">
        <v>13</v>
      </c>
    </row>
    <row r="203" spans="1:7" s="58" customFormat="1" ht="15.95" customHeight="1" x14ac:dyDescent="0.15">
      <c r="A203" s="166">
        <v>457345</v>
      </c>
      <c r="B203" s="167">
        <v>57345</v>
      </c>
      <c r="C203" s="166">
        <v>160</v>
      </c>
      <c r="D203" s="168" t="s">
        <v>388</v>
      </c>
      <c r="E203" s="168" t="s">
        <v>408</v>
      </c>
      <c r="F203" s="199">
        <v>33.5</v>
      </c>
      <c r="G203" s="169">
        <v>2</v>
      </c>
    </row>
    <row r="204" spans="1:7" s="58" customFormat="1" ht="15.95" customHeight="1" x14ac:dyDescent="0.15">
      <c r="A204" s="166">
        <v>457348</v>
      </c>
      <c r="B204" s="167">
        <v>57348</v>
      </c>
      <c r="C204" s="166">
        <v>160</v>
      </c>
      <c r="D204" s="168" t="s">
        <v>388</v>
      </c>
      <c r="E204" s="168" t="s">
        <v>408</v>
      </c>
      <c r="F204" s="199">
        <v>967.90864999999997</v>
      </c>
      <c r="G204" s="169">
        <v>17</v>
      </c>
    </row>
    <row r="205" spans="1:7" s="58" customFormat="1" ht="15.95" customHeight="1" x14ac:dyDescent="0.15">
      <c r="A205" s="166">
        <v>457350</v>
      </c>
      <c r="B205" s="167">
        <v>57350</v>
      </c>
      <c r="C205" s="166">
        <v>160</v>
      </c>
      <c r="D205" s="168" t="s">
        <v>388</v>
      </c>
      <c r="E205" s="168" t="s">
        <v>408</v>
      </c>
      <c r="F205" s="199">
        <v>1385.9588000000001</v>
      </c>
      <c r="G205" s="169">
        <v>16</v>
      </c>
    </row>
    <row r="206" spans="1:7" s="58" customFormat="1" ht="15.95" customHeight="1" x14ac:dyDescent="0.15">
      <c r="A206" s="166">
        <v>457435</v>
      </c>
      <c r="B206" s="167">
        <v>57435</v>
      </c>
      <c r="C206" s="166">
        <v>160</v>
      </c>
      <c r="D206" s="168" t="s">
        <v>388</v>
      </c>
      <c r="E206" s="168" t="s">
        <v>408</v>
      </c>
      <c r="F206" s="199">
        <v>93.996189999999999</v>
      </c>
      <c r="G206" s="169">
        <v>2</v>
      </c>
    </row>
    <row r="207" spans="1:7" s="58" customFormat="1" ht="15.95" customHeight="1" x14ac:dyDescent="0.15">
      <c r="A207" s="166">
        <v>457443</v>
      </c>
      <c r="B207" s="167">
        <v>57443</v>
      </c>
      <c r="C207" s="166">
        <v>160</v>
      </c>
      <c r="D207" s="168" t="s">
        <v>388</v>
      </c>
      <c r="E207" s="168" t="s">
        <v>408</v>
      </c>
      <c r="F207" s="199">
        <v>1817.7955099999999</v>
      </c>
      <c r="G207" s="169">
        <v>25</v>
      </c>
    </row>
    <row r="208" spans="1:7" s="58" customFormat="1" ht="15.95" customHeight="1" x14ac:dyDescent="0.15">
      <c r="A208" s="166">
        <v>457446</v>
      </c>
      <c r="B208" s="167">
        <v>57446</v>
      </c>
      <c r="C208" s="166">
        <v>160</v>
      </c>
      <c r="D208" s="168" t="s">
        <v>388</v>
      </c>
      <c r="E208" s="168" t="s">
        <v>408</v>
      </c>
      <c r="F208" s="199">
        <v>1004.91702</v>
      </c>
      <c r="G208" s="169">
        <v>16</v>
      </c>
    </row>
    <row r="209" spans="1:7" s="58" customFormat="1" ht="15.95" customHeight="1" x14ac:dyDescent="0.15">
      <c r="A209" s="166">
        <v>457449</v>
      </c>
      <c r="B209" s="167">
        <v>57449</v>
      </c>
      <c r="C209" s="166">
        <v>160</v>
      </c>
      <c r="D209" s="168" t="s">
        <v>388</v>
      </c>
      <c r="E209" s="168" t="s">
        <v>408</v>
      </c>
      <c r="F209" s="199">
        <v>0</v>
      </c>
      <c r="G209" s="169">
        <v>0</v>
      </c>
    </row>
    <row r="210" spans="1:7" s="58" customFormat="1" ht="15.95" customHeight="1" x14ac:dyDescent="0.15">
      <c r="A210" s="166">
        <v>457453</v>
      </c>
      <c r="B210" s="167">
        <v>57453</v>
      </c>
      <c r="C210" s="166">
        <v>160</v>
      </c>
      <c r="D210" s="168" t="s">
        <v>388</v>
      </c>
      <c r="E210" s="168" t="s">
        <v>408</v>
      </c>
      <c r="F210" s="199">
        <v>1625.2443900000001</v>
      </c>
      <c r="G210" s="169">
        <v>25</v>
      </c>
    </row>
    <row r="211" spans="1:7" s="58" customFormat="1" ht="15.95" customHeight="1" x14ac:dyDescent="0.15">
      <c r="A211" s="166">
        <v>457543</v>
      </c>
      <c r="B211" s="167">
        <v>57543</v>
      </c>
      <c r="C211" s="166">
        <v>160</v>
      </c>
      <c r="D211" s="168" t="s">
        <v>388</v>
      </c>
      <c r="E211" s="168" t="s">
        <v>408</v>
      </c>
      <c r="F211" s="199">
        <v>53.013159999999999</v>
      </c>
      <c r="G211" s="169">
        <v>2</v>
      </c>
    </row>
    <row r="212" spans="1:7" s="58" customFormat="1" ht="15.95" customHeight="1" x14ac:dyDescent="0.15">
      <c r="A212" s="166">
        <v>457574</v>
      </c>
      <c r="B212" s="167">
        <v>57574</v>
      </c>
      <c r="C212" s="166">
        <v>160</v>
      </c>
      <c r="D212" s="168" t="s">
        <v>388</v>
      </c>
      <c r="E212" s="168" t="s">
        <v>408</v>
      </c>
      <c r="F212" s="199">
        <v>235</v>
      </c>
      <c r="G212" s="169">
        <v>1</v>
      </c>
    </row>
    <row r="213" spans="1:7" s="58" customFormat="1" ht="15.95" customHeight="1" x14ac:dyDescent="0.15">
      <c r="A213" s="166">
        <v>457583</v>
      </c>
      <c r="B213" s="167">
        <v>57583</v>
      </c>
      <c r="C213" s="166">
        <v>160</v>
      </c>
      <c r="D213" s="168" t="s">
        <v>388</v>
      </c>
      <c r="E213" s="168" t="s">
        <v>408</v>
      </c>
      <c r="F213" s="199">
        <v>839.85144000000003</v>
      </c>
      <c r="G213" s="169">
        <v>13</v>
      </c>
    </row>
    <row r="214" spans="1:7" s="58" customFormat="1" ht="15.95" customHeight="1" x14ac:dyDescent="0.15">
      <c r="A214" s="166">
        <v>457614</v>
      </c>
      <c r="B214" s="167">
        <v>57614</v>
      </c>
      <c r="C214" s="166">
        <v>160</v>
      </c>
      <c r="D214" s="168" t="s">
        <v>388</v>
      </c>
      <c r="E214" s="168" t="s">
        <v>408</v>
      </c>
      <c r="F214" s="199">
        <v>2430.81106</v>
      </c>
      <c r="G214" s="169">
        <v>28</v>
      </c>
    </row>
    <row r="215" spans="1:7" s="58" customFormat="1" ht="15.95" customHeight="1" x14ac:dyDescent="0.15">
      <c r="A215" s="166">
        <v>457617</v>
      </c>
      <c r="B215" s="167">
        <v>57618</v>
      </c>
      <c r="C215" s="166">
        <v>160</v>
      </c>
      <c r="D215" s="168" t="s">
        <v>388</v>
      </c>
      <c r="E215" s="168" t="s">
        <v>408</v>
      </c>
      <c r="F215" s="199">
        <v>991.26161000000002</v>
      </c>
      <c r="G215" s="169">
        <v>12</v>
      </c>
    </row>
    <row r="216" spans="1:7" s="58" customFormat="1" ht="15.95" customHeight="1" x14ac:dyDescent="0.15">
      <c r="A216" s="166">
        <v>457626</v>
      </c>
      <c r="B216" s="167">
        <v>57626</v>
      </c>
      <c r="C216" s="166">
        <v>160</v>
      </c>
      <c r="D216" s="168" t="s">
        <v>388</v>
      </c>
      <c r="E216" s="168" t="s">
        <v>408</v>
      </c>
      <c r="F216" s="199">
        <v>61</v>
      </c>
      <c r="G216" s="169">
        <v>1</v>
      </c>
    </row>
    <row r="217" spans="1:7" s="58" customFormat="1" ht="15.95" customHeight="1" x14ac:dyDescent="0.15">
      <c r="A217" s="166">
        <v>457632</v>
      </c>
      <c r="B217" s="167">
        <v>57632</v>
      </c>
      <c r="C217" s="166">
        <v>160</v>
      </c>
      <c r="D217" s="168" t="s">
        <v>388</v>
      </c>
      <c r="E217" s="168" t="s">
        <v>408</v>
      </c>
      <c r="F217" s="199">
        <v>641.80299000000002</v>
      </c>
      <c r="G217" s="169">
        <v>10</v>
      </c>
    </row>
    <row r="218" spans="1:7" s="58" customFormat="1" ht="15.95" customHeight="1" x14ac:dyDescent="0.15">
      <c r="A218" s="166">
        <v>457634</v>
      </c>
      <c r="B218" s="167">
        <v>57634</v>
      </c>
      <c r="C218" s="166">
        <v>160</v>
      </c>
      <c r="D218" s="168" t="s">
        <v>388</v>
      </c>
      <c r="E218" s="168" t="s">
        <v>408</v>
      </c>
      <c r="F218" s="199">
        <v>0</v>
      </c>
      <c r="G218" s="169">
        <v>0</v>
      </c>
    </row>
    <row r="219" spans="1:7" s="58" customFormat="1" ht="15.95" customHeight="1" x14ac:dyDescent="0.15">
      <c r="A219" s="166">
        <v>457882</v>
      </c>
      <c r="B219" s="167">
        <v>57881</v>
      </c>
      <c r="C219" s="166">
        <v>0</v>
      </c>
      <c r="D219" s="168" t="s">
        <v>409</v>
      </c>
      <c r="E219" s="168" t="s">
        <v>408</v>
      </c>
      <c r="F219" s="199">
        <v>0</v>
      </c>
      <c r="G219" s="169">
        <v>0</v>
      </c>
    </row>
    <row r="220" spans="1:7" s="58" customFormat="1" ht="15.95" customHeight="1" x14ac:dyDescent="0.15">
      <c r="A220" s="166">
        <v>457883</v>
      </c>
      <c r="B220" s="167">
        <v>57882</v>
      </c>
      <c r="C220" s="166">
        <v>0</v>
      </c>
      <c r="D220" s="168" t="s">
        <v>409</v>
      </c>
      <c r="E220" s="168" t="s">
        <v>408</v>
      </c>
      <c r="F220" s="199">
        <v>0</v>
      </c>
      <c r="G220" s="169">
        <v>0</v>
      </c>
    </row>
    <row r="221" spans="1:7" s="58" customFormat="1" ht="15.95" customHeight="1" x14ac:dyDescent="0.15">
      <c r="A221" s="166">
        <v>488246</v>
      </c>
      <c r="B221" s="167">
        <v>88246</v>
      </c>
      <c r="C221" s="166">
        <v>80</v>
      </c>
      <c r="D221" s="168" t="s">
        <v>389</v>
      </c>
      <c r="E221" s="168" t="s">
        <v>408</v>
      </c>
      <c r="F221" s="199">
        <v>421.07691999999997</v>
      </c>
      <c r="G221" s="169">
        <v>17</v>
      </c>
    </row>
    <row r="222" spans="1:7" s="58" customFormat="1" ht="15.95" customHeight="1" x14ac:dyDescent="0.15">
      <c r="A222" s="166">
        <v>488256</v>
      </c>
      <c r="B222" s="167">
        <v>88256</v>
      </c>
      <c r="C222" s="166">
        <v>80</v>
      </c>
      <c r="D222" s="168" t="s">
        <v>389</v>
      </c>
      <c r="E222" s="168" t="s">
        <v>408</v>
      </c>
      <c r="F222" s="199">
        <v>265.5</v>
      </c>
      <c r="G222" s="169">
        <v>5</v>
      </c>
    </row>
    <row r="223" spans="1:7" s="58" customFormat="1" ht="15.95" customHeight="1" x14ac:dyDescent="0.15">
      <c r="A223" s="166">
        <v>488261</v>
      </c>
      <c r="B223" s="167">
        <v>88261</v>
      </c>
      <c r="C223" s="166">
        <v>80</v>
      </c>
      <c r="D223" s="168" t="s">
        <v>389</v>
      </c>
      <c r="E223" s="168" t="s">
        <v>408</v>
      </c>
      <c r="F223" s="199">
        <v>71</v>
      </c>
      <c r="G223" s="169">
        <v>4</v>
      </c>
    </row>
    <row r="224" spans="1:7" s="58" customFormat="1" ht="15.95" customHeight="1" x14ac:dyDescent="0.15">
      <c r="A224" s="166">
        <v>488281</v>
      </c>
      <c r="B224" s="167">
        <v>88281</v>
      </c>
      <c r="C224" s="166">
        <v>80</v>
      </c>
      <c r="D224" s="168" t="s">
        <v>389</v>
      </c>
      <c r="E224" s="168" t="s">
        <v>408</v>
      </c>
      <c r="F224" s="199">
        <v>564.77674999999999</v>
      </c>
      <c r="G224" s="169">
        <v>4</v>
      </c>
    </row>
    <row r="225" spans="1:7" s="58" customFormat="1" ht="15.95" customHeight="1" x14ac:dyDescent="0.15">
      <c r="A225" s="166">
        <v>488286</v>
      </c>
      <c r="B225" s="167">
        <v>88286</v>
      </c>
      <c r="C225" s="166">
        <v>80</v>
      </c>
      <c r="D225" s="168" t="s">
        <v>389</v>
      </c>
      <c r="E225" s="168" t="s">
        <v>408</v>
      </c>
      <c r="F225" s="199">
        <v>2643.9908</v>
      </c>
      <c r="G225" s="169">
        <v>23</v>
      </c>
    </row>
    <row r="226" spans="1:7" s="58" customFormat="1" ht="15.95" customHeight="1" x14ac:dyDescent="0.15">
      <c r="A226" s="166">
        <v>488288</v>
      </c>
      <c r="B226" s="167">
        <v>88288</v>
      </c>
      <c r="C226" s="166">
        <v>80</v>
      </c>
      <c r="D226" s="168" t="s">
        <v>389</v>
      </c>
      <c r="E226" s="168" t="s">
        <v>408</v>
      </c>
      <c r="F226" s="199">
        <v>1040.0509999999999</v>
      </c>
      <c r="G226" s="169">
        <v>13</v>
      </c>
    </row>
    <row r="227" spans="1:7" s="58" customFormat="1" ht="15.95" customHeight="1" x14ac:dyDescent="0.15">
      <c r="A227" s="166">
        <v>488291</v>
      </c>
      <c r="B227" s="167">
        <v>88291</v>
      </c>
      <c r="C227" s="166">
        <v>80</v>
      </c>
      <c r="D227" s="168" t="s">
        <v>389</v>
      </c>
      <c r="E227" s="168" t="s">
        <v>408</v>
      </c>
      <c r="F227" s="199">
        <v>52.8</v>
      </c>
      <c r="G227" s="169">
        <v>2</v>
      </c>
    </row>
    <row r="228" spans="1:7" s="58" customFormat="1" ht="15.95" customHeight="1" x14ac:dyDescent="0.15">
      <c r="A228" s="166">
        <v>488326</v>
      </c>
      <c r="B228" s="167">
        <v>88326</v>
      </c>
      <c r="C228" s="166">
        <v>80</v>
      </c>
      <c r="D228" s="168" t="s">
        <v>389</v>
      </c>
      <c r="E228" s="168" t="s">
        <v>408</v>
      </c>
      <c r="F228" s="199">
        <v>3510.9314300000001</v>
      </c>
      <c r="G228" s="169">
        <v>25</v>
      </c>
    </row>
    <row r="229" spans="1:7" s="58" customFormat="1" ht="15.95" customHeight="1" x14ac:dyDescent="0.15">
      <c r="A229" s="166">
        <v>488346</v>
      </c>
      <c r="B229" s="167">
        <v>88346</v>
      </c>
      <c r="C229" s="166">
        <v>80</v>
      </c>
      <c r="D229" s="168" t="s">
        <v>389</v>
      </c>
      <c r="E229" s="168" t="s">
        <v>408</v>
      </c>
      <c r="F229" s="199">
        <v>118.5</v>
      </c>
      <c r="G229" s="169">
        <v>3</v>
      </c>
    </row>
    <row r="230" spans="1:7" s="58" customFormat="1" ht="15.95" customHeight="1" x14ac:dyDescent="0.15">
      <c r="A230" s="166">
        <v>488451</v>
      </c>
      <c r="B230" s="167">
        <v>88451</v>
      </c>
      <c r="C230" s="166">
        <v>80</v>
      </c>
      <c r="D230" s="168" t="s">
        <v>389</v>
      </c>
      <c r="E230" s="168" t="s">
        <v>408</v>
      </c>
      <c r="F230" s="199">
        <v>399.25315000000001</v>
      </c>
      <c r="G230" s="169">
        <v>9</v>
      </c>
    </row>
    <row r="231" spans="1:7" s="58" customFormat="1" ht="15.95" customHeight="1" x14ac:dyDescent="0.15">
      <c r="A231" s="166">
        <v>488511</v>
      </c>
      <c r="B231" s="167">
        <v>88511</v>
      </c>
      <c r="C231" s="166">
        <v>80</v>
      </c>
      <c r="D231" s="168" t="s">
        <v>389</v>
      </c>
      <c r="E231" s="168" t="s">
        <v>408</v>
      </c>
      <c r="F231" s="199">
        <v>143.30000000000001</v>
      </c>
      <c r="G231" s="169">
        <v>2</v>
      </c>
    </row>
    <row r="232" spans="1:7" s="58" customFormat="1" ht="15.95" customHeight="1" x14ac:dyDescent="0.15">
      <c r="A232" s="166">
        <v>488556</v>
      </c>
      <c r="B232" s="167">
        <v>88556</v>
      </c>
      <c r="C232" s="166">
        <v>80</v>
      </c>
      <c r="D232" s="168" t="s">
        <v>389</v>
      </c>
      <c r="E232" s="168" t="s">
        <v>408</v>
      </c>
      <c r="F232" s="199">
        <v>408.35584</v>
      </c>
      <c r="G232" s="169">
        <v>12</v>
      </c>
    </row>
    <row r="233" spans="1:7" s="58" customFormat="1" ht="15.95" customHeight="1" x14ac:dyDescent="0.15">
      <c r="A233" s="166">
        <v>488561</v>
      </c>
      <c r="B233" s="167">
        <v>88561</v>
      </c>
      <c r="C233" s="166">
        <v>80</v>
      </c>
      <c r="D233" s="168" t="s">
        <v>389</v>
      </c>
      <c r="E233" s="168" t="s">
        <v>408</v>
      </c>
      <c r="F233" s="199">
        <v>787.92827</v>
      </c>
      <c r="G233" s="169">
        <v>9</v>
      </c>
    </row>
    <row r="234" spans="1:7" s="58" customFormat="1" ht="15.95" customHeight="1" x14ac:dyDescent="0.15">
      <c r="A234" s="166">
        <v>488586</v>
      </c>
      <c r="B234" s="167">
        <v>88586</v>
      </c>
      <c r="C234" s="166">
        <v>80</v>
      </c>
      <c r="D234" s="168" t="s">
        <v>389</v>
      </c>
      <c r="E234" s="168" t="s">
        <v>408</v>
      </c>
      <c r="F234" s="199">
        <v>3453.85</v>
      </c>
      <c r="G234" s="169">
        <v>36</v>
      </c>
    </row>
    <row r="235" spans="1:7" s="58" customFormat="1" ht="15.95" customHeight="1" x14ac:dyDescent="0.15">
      <c r="A235" s="166">
        <v>488616</v>
      </c>
      <c r="B235" s="167">
        <v>88616</v>
      </c>
      <c r="C235" s="166">
        <v>80</v>
      </c>
      <c r="D235" s="168" t="s">
        <v>389</v>
      </c>
      <c r="E235" s="168" t="s">
        <v>408</v>
      </c>
      <c r="F235" s="199">
        <v>118</v>
      </c>
      <c r="G235" s="169">
        <v>8</v>
      </c>
    </row>
    <row r="236" spans="1:7" s="58" customFormat="1" ht="15.95" customHeight="1" x14ac:dyDescent="0.15">
      <c r="A236" s="166">
        <v>488706</v>
      </c>
      <c r="B236" s="167">
        <v>88706</v>
      </c>
      <c r="C236" s="166">
        <v>80</v>
      </c>
      <c r="D236" s="168" t="s">
        <v>389</v>
      </c>
      <c r="E236" s="168" t="s">
        <v>408</v>
      </c>
      <c r="F236" s="199">
        <v>356.06400000000002</v>
      </c>
      <c r="G236" s="169">
        <v>11</v>
      </c>
    </row>
    <row r="237" spans="1:7" s="58" customFormat="1" ht="15.95" customHeight="1" x14ac:dyDescent="0.15">
      <c r="A237" s="166">
        <v>508802</v>
      </c>
      <c r="B237" s="167">
        <v>8802</v>
      </c>
      <c r="C237" s="166">
        <v>30</v>
      </c>
      <c r="D237" s="168" t="s">
        <v>422</v>
      </c>
      <c r="E237" s="168" t="s">
        <v>408</v>
      </c>
      <c r="F237" s="199">
        <v>196.14397</v>
      </c>
      <c r="G237" s="169">
        <v>5</v>
      </c>
    </row>
    <row r="238" spans="1:7" s="58" customFormat="1" ht="15.95" customHeight="1" x14ac:dyDescent="0.15">
      <c r="A238" s="166">
        <v>508815</v>
      </c>
      <c r="B238" s="167">
        <v>8815</v>
      </c>
      <c r="C238" s="166">
        <v>30</v>
      </c>
      <c r="D238" s="168" t="s">
        <v>422</v>
      </c>
      <c r="E238" s="168" t="s">
        <v>408</v>
      </c>
      <c r="F238" s="199">
        <v>594.64147000000003</v>
      </c>
      <c r="G238" s="169">
        <v>10</v>
      </c>
    </row>
    <row r="239" spans="1:7" s="58" customFormat="1" ht="15.95" customHeight="1" x14ac:dyDescent="0.15">
      <c r="A239" s="166">
        <v>508817</v>
      </c>
      <c r="B239" s="167">
        <v>8817</v>
      </c>
      <c r="C239" s="166">
        <v>30</v>
      </c>
      <c r="D239" s="168" t="s">
        <v>422</v>
      </c>
      <c r="E239" s="168" t="s">
        <v>408</v>
      </c>
      <c r="F239" s="199">
        <v>230.39</v>
      </c>
      <c r="G239" s="169">
        <v>2</v>
      </c>
    </row>
    <row r="240" spans="1:7" s="58" customFormat="1" ht="15.95" customHeight="1" x14ac:dyDescent="0.15">
      <c r="A240" s="166">
        <v>508819</v>
      </c>
      <c r="B240" s="167">
        <v>8819</v>
      </c>
      <c r="C240" s="166">
        <v>30</v>
      </c>
      <c r="D240" s="168" t="s">
        <v>422</v>
      </c>
      <c r="E240" s="168" t="s">
        <v>408</v>
      </c>
      <c r="F240" s="199">
        <v>301</v>
      </c>
      <c r="G240" s="169">
        <v>5</v>
      </c>
    </row>
    <row r="241" spans="1:7" s="58" customFormat="1" ht="15.95" customHeight="1" x14ac:dyDescent="0.15">
      <c r="A241" s="166">
        <v>508820</v>
      </c>
      <c r="B241" s="167">
        <v>8820</v>
      </c>
      <c r="C241" s="166">
        <v>30</v>
      </c>
      <c r="D241" s="168" t="s">
        <v>422</v>
      </c>
      <c r="E241" s="168" t="s">
        <v>408</v>
      </c>
      <c r="F241" s="199">
        <v>444.29476</v>
      </c>
      <c r="G241" s="169">
        <v>9</v>
      </c>
    </row>
    <row r="242" spans="1:7" s="58" customFormat="1" ht="15.95" customHeight="1" x14ac:dyDescent="0.15">
      <c r="A242" s="166">
        <v>508833</v>
      </c>
      <c r="B242" s="167">
        <v>8833</v>
      </c>
      <c r="C242" s="166">
        <v>30</v>
      </c>
      <c r="D242" s="168" t="s">
        <v>422</v>
      </c>
      <c r="E242" s="168" t="s">
        <v>408</v>
      </c>
      <c r="F242" s="199">
        <v>122</v>
      </c>
      <c r="G242" s="169">
        <v>3</v>
      </c>
    </row>
    <row r="243" spans="1:7" s="58" customFormat="1" ht="15.95" customHeight="1" x14ac:dyDescent="0.15">
      <c r="A243" s="166">
        <v>508839</v>
      </c>
      <c r="B243" s="167">
        <v>8839</v>
      </c>
      <c r="C243" s="166">
        <v>30</v>
      </c>
      <c r="D243" s="168" t="s">
        <v>422</v>
      </c>
      <c r="E243" s="168" t="s">
        <v>408</v>
      </c>
      <c r="F243" s="199">
        <v>719.99356</v>
      </c>
      <c r="G243" s="169">
        <v>4</v>
      </c>
    </row>
    <row r="244" spans="1:7" s="58" customFormat="1" ht="15.95" customHeight="1" x14ac:dyDescent="0.15">
      <c r="A244" s="166">
        <v>508860</v>
      </c>
      <c r="B244" s="167">
        <v>8860</v>
      </c>
      <c r="C244" s="166">
        <v>30</v>
      </c>
      <c r="D244" s="168" t="s">
        <v>422</v>
      </c>
      <c r="E244" s="168" t="s">
        <v>408</v>
      </c>
      <c r="F244" s="199">
        <v>129.02099999999999</v>
      </c>
      <c r="G244" s="169">
        <v>5</v>
      </c>
    </row>
    <row r="245" spans="1:7" s="58" customFormat="1" ht="15.95" customHeight="1" x14ac:dyDescent="0.15">
      <c r="A245" s="166">
        <v>510511</v>
      </c>
      <c r="B245" s="167">
        <v>10511</v>
      </c>
      <c r="C245" s="166">
        <v>50</v>
      </c>
      <c r="D245" s="168" t="s">
        <v>383</v>
      </c>
      <c r="E245" s="168" t="s">
        <v>408</v>
      </c>
      <c r="F245" s="199">
        <v>56.744</v>
      </c>
      <c r="G245" s="169">
        <v>4</v>
      </c>
    </row>
    <row r="246" spans="1:7" s="58" customFormat="1" ht="15.95" customHeight="1" x14ac:dyDescent="0.15">
      <c r="A246" s="166">
        <v>510513</v>
      </c>
      <c r="B246" s="167">
        <v>10513</v>
      </c>
      <c r="C246" s="166">
        <v>50</v>
      </c>
      <c r="D246" s="168" t="s">
        <v>383</v>
      </c>
      <c r="E246" s="168" t="s">
        <v>408</v>
      </c>
      <c r="F246" s="199">
        <v>385</v>
      </c>
      <c r="G246" s="169">
        <v>5</v>
      </c>
    </row>
    <row r="247" spans="1:7" s="58" customFormat="1" ht="15.95" customHeight="1" x14ac:dyDescent="0.15">
      <c r="A247" s="166">
        <v>510520</v>
      </c>
      <c r="B247" s="167">
        <v>10520</v>
      </c>
      <c r="C247" s="166">
        <v>50</v>
      </c>
      <c r="D247" s="168" t="s">
        <v>383</v>
      </c>
      <c r="E247" s="168" t="s">
        <v>408</v>
      </c>
      <c r="F247" s="199">
        <v>167.52728999999999</v>
      </c>
      <c r="G247" s="169">
        <v>5</v>
      </c>
    </row>
    <row r="248" spans="1:7" s="58" customFormat="1" ht="15.95" customHeight="1" x14ac:dyDescent="0.15">
      <c r="A248" s="166">
        <v>510522</v>
      </c>
      <c r="B248" s="167">
        <v>10522</v>
      </c>
      <c r="C248" s="166">
        <v>50</v>
      </c>
      <c r="D248" s="168" t="s">
        <v>383</v>
      </c>
      <c r="E248" s="168" t="s">
        <v>408</v>
      </c>
      <c r="F248" s="199">
        <v>70</v>
      </c>
      <c r="G248" s="169">
        <v>2</v>
      </c>
    </row>
    <row r="249" spans="1:7" s="58" customFormat="1" ht="15.95" customHeight="1" x14ac:dyDescent="0.15">
      <c r="A249" s="166">
        <v>510523</v>
      </c>
      <c r="B249" s="167">
        <v>10523</v>
      </c>
      <c r="C249" s="166">
        <v>50</v>
      </c>
      <c r="D249" s="168" t="s">
        <v>383</v>
      </c>
      <c r="E249" s="168" t="s">
        <v>408</v>
      </c>
      <c r="F249" s="199">
        <v>313.91032000000001</v>
      </c>
      <c r="G249" s="169">
        <v>5</v>
      </c>
    </row>
    <row r="250" spans="1:7" s="58" customFormat="1" ht="15.95" customHeight="1" x14ac:dyDescent="0.15">
      <c r="A250" s="166">
        <v>510530</v>
      </c>
      <c r="B250" s="167">
        <v>10530</v>
      </c>
      <c r="C250" s="166">
        <v>50</v>
      </c>
      <c r="D250" s="168" t="s">
        <v>383</v>
      </c>
      <c r="E250" s="168" t="s">
        <v>408</v>
      </c>
      <c r="F250" s="199">
        <v>1578.65</v>
      </c>
      <c r="G250" s="169">
        <v>13</v>
      </c>
    </row>
    <row r="251" spans="1:7" s="58" customFormat="1" ht="15.95" customHeight="1" x14ac:dyDescent="0.15">
      <c r="A251" s="166">
        <v>510556</v>
      </c>
      <c r="B251" s="167">
        <v>10556</v>
      </c>
      <c r="C251" s="166">
        <v>50</v>
      </c>
      <c r="D251" s="168" t="s">
        <v>383</v>
      </c>
      <c r="E251" s="168" t="s">
        <v>408</v>
      </c>
      <c r="F251" s="199">
        <v>6381.1082999999999</v>
      </c>
      <c r="G251" s="169">
        <v>50</v>
      </c>
    </row>
    <row r="252" spans="1:7" s="58" customFormat="1" ht="15.95" customHeight="1" x14ac:dyDescent="0.15">
      <c r="A252" s="166">
        <v>510558</v>
      </c>
      <c r="B252" s="167">
        <v>10558</v>
      </c>
      <c r="C252" s="166">
        <v>50</v>
      </c>
      <c r="D252" s="168" t="s">
        <v>383</v>
      </c>
      <c r="E252" s="168" t="s">
        <v>408</v>
      </c>
      <c r="F252" s="199">
        <v>55</v>
      </c>
      <c r="G252" s="169">
        <v>1</v>
      </c>
    </row>
    <row r="253" spans="1:7" s="58" customFormat="1" ht="15.95" customHeight="1" x14ac:dyDescent="0.15">
      <c r="A253" s="166">
        <v>510570</v>
      </c>
      <c r="B253" s="167">
        <v>10570</v>
      </c>
      <c r="C253" s="166">
        <v>50</v>
      </c>
      <c r="D253" s="168" t="s">
        <v>383</v>
      </c>
      <c r="E253" s="168" t="s">
        <v>408</v>
      </c>
      <c r="F253" s="199">
        <v>425.35327999999998</v>
      </c>
      <c r="G253" s="169">
        <v>12</v>
      </c>
    </row>
    <row r="254" spans="1:7" s="58" customFormat="1" ht="15.95" customHeight="1" x14ac:dyDescent="0.15">
      <c r="A254" s="166">
        <v>510590</v>
      </c>
      <c r="B254" s="167">
        <v>10590</v>
      </c>
      <c r="C254" s="166">
        <v>50</v>
      </c>
      <c r="D254" s="168" t="s">
        <v>383</v>
      </c>
      <c r="E254" s="168" t="s">
        <v>408</v>
      </c>
      <c r="F254" s="199">
        <v>578.93001000000004</v>
      </c>
      <c r="G254" s="169">
        <v>11</v>
      </c>
    </row>
    <row r="255" spans="1:7" s="58" customFormat="1" ht="15.95" customHeight="1" x14ac:dyDescent="0.15">
      <c r="A255" s="166">
        <v>551103</v>
      </c>
      <c r="B255" s="167">
        <v>51103</v>
      </c>
      <c r="C255" s="166">
        <v>30</v>
      </c>
      <c r="D255" s="168" t="s">
        <v>422</v>
      </c>
      <c r="E255" s="168" t="s">
        <v>408</v>
      </c>
      <c r="F255" s="199">
        <v>24</v>
      </c>
      <c r="G255" s="169">
        <v>1</v>
      </c>
    </row>
    <row r="256" spans="1:7" s="58" customFormat="1" ht="15.95" customHeight="1" x14ac:dyDescent="0.15">
      <c r="A256" s="166">
        <v>551110</v>
      </c>
      <c r="B256" s="167">
        <v>51110</v>
      </c>
      <c r="C256" s="166">
        <v>30</v>
      </c>
      <c r="D256" s="168" t="s">
        <v>422</v>
      </c>
      <c r="E256" s="168" t="s">
        <v>408</v>
      </c>
      <c r="F256" s="199">
        <v>189.70481000000001</v>
      </c>
      <c r="G256" s="169">
        <v>6</v>
      </c>
    </row>
    <row r="257" spans="1:7" s="58" customFormat="1" ht="15.95" customHeight="1" x14ac:dyDescent="0.15">
      <c r="A257" s="166">
        <v>551128</v>
      </c>
      <c r="B257" s="167">
        <v>51128</v>
      </c>
      <c r="C257" s="166">
        <v>30</v>
      </c>
      <c r="D257" s="168" t="s">
        <v>422</v>
      </c>
      <c r="E257" s="168" t="s">
        <v>408</v>
      </c>
      <c r="F257" s="199">
        <v>772.61355000000003</v>
      </c>
      <c r="G257" s="169">
        <v>17</v>
      </c>
    </row>
    <row r="258" spans="1:7" s="58" customFormat="1" ht="15.95" customHeight="1" x14ac:dyDescent="0.15">
      <c r="A258" s="166">
        <v>551157</v>
      </c>
      <c r="B258" s="167">
        <v>51157</v>
      </c>
      <c r="C258" s="166">
        <v>50</v>
      </c>
      <c r="D258" s="168" t="s">
        <v>383</v>
      </c>
      <c r="E258" s="168" t="s">
        <v>408</v>
      </c>
      <c r="F258" s="199">
        <v>91.987020000000001</v>
      </c>
      <c r="G258" s="169">
        <v>2</v>
      </c>
    </row>
    <row r="259" spans="1:7" s="58" customFormat="1" ht="15.95" customHeight="1" x14ac:dyDescent="0.15">
      <c r="A259" s="166">
        <v>551305</v>
      </c>
      <c r="B259" s="167">
        <v>51305</v>
      </c>
      <c r="C259" s="166">
        <v>30</v>
      </c>
      <c r="D259" s="168" t="s">
        <v>422</v>
      </c>
      <c r="E259" s="168" t="s">
        <v>408</v>
      </c>
      <c r="F259" s="199">
        <v>273.26830000000001</v>
      </c>
      <c r="G259" s="169">
        <v>9</v>
      </c>
    </row>
    <row r="260" spans="1:7" s="58" customFormat="1" ht="15.95" customHeight="1" x14ac:dyDescent="0.15">
      <c r="A260" s="166">
        <v>551306</v>
      </c>
      <c r="B260" s="167">
        <v>51306</v>
      </c>
      <c r="C260" s="166">
        <v>30</v>
      </c>
      <c r="D260" s="168" t="s">
        <v>422</v>
      </c>
      <c r="E260" s="168" t="s">
        <v>408</v>
      </c>
      <c r="F260" s="199">
        <v>564.22484999999995</v>
      </c>
      <c r="G260" s="169">
        <v>9</v>
      </c>
    </row>
    <row r="261" spans="1:7" s="58" customFormat="1" ht="15.95" customHeight="1" x14ac:dyDescent="0.15">
      <c r="A261" s="166">
        <v>551307</v>
      </c>
      <c r="B261" s="167">
        <v>51307</v>
      </c>
      <c r="C261" s="166">
        <v>30</v>
      </c>
      <c r="D261" s="168" t="s">
        <v>422</v>
      </c>
      <c r="E261" s="168" t="s">
        <v>408</v>
      </c>
      <c r="F261" s="199">
        <v>602.45029</v>
      </c>
      <c r="G261" s="169">
        <v>8</v>
      </c>
    </row>
    <row r="262" spans="1:7" s="58" customFormat="1" ht="15.95" customHeight="1" x14ac:dyDescent="0.15">
      <c r="A262" s="166">
        <v>551309</v>
      </c>
      <c r="B262" s="167">
        <v>51309</v>
      </c>
      <c r="C262" s="166">
        <v>30</v>
      </c>
      <c r="D262" s="168" t="s">
        <v>422</v>
      </c>
      <c r="E262" s="168" t="s">
        <v>408</v>
      </c>
      <c r="F262" s="199">
        <v>-3.2860299999999998</v>
      </c>
      <c r="G262" s="169">
        <v>0</v>
      </c>
    </row>
    <row r="263" spans="1:7" s="58" customFormat="1" ht="15.95" customHeight="1" x14ac:dyDescent="0.15">
      <c r="A263" s="166">
        <v>551310</v>
      </c>
      <c r="B263" s="167">
        <v>51310</v>
      </c>
      <c r="C263" s="166">
        <v>30</v>
      </c>
      <c r="D263" s="168" t="s">
        <v>422</v>
      </c>
      <c r="E263" s="168" t="s">
        <v>408</v>
      </c>
      <c r="F263" s="199">
        <v>564</v>
      </c>
      <c r="G263" s="169">
        <v>6</v>
      </c>
    </row>
    <row r="264" spans="1:7" s="58" customFormat="1" ht="15.95" customHeight="1" x14ac:dyDescent="0.15">
      <c r="A264" s="166">
        <v>551314</v>
      </c>
      <c r="B264" s="167">
        <v>51314</v>
      </c>
      <c r="C264" s="166">
        <v>30</v>
      </c>
      <c r="D264" s="168" t="s">
        <v>422</v>
      </c>
      <c r="E264" s="168" t="s">
        <v>408</v>
      </c>
      <c r="F264" s="199">
        <v>1632.7645399999999</v>
      </c>
      <c r="G264" s="169">
        <v>26</v>
      </c>
    </row>
    <row r="265" spans="1:7" s="58" customFormat="1" ht="15.95" customHeight="1" x14ac:dyDescent="0.15">
      <c r="A265" s="166">
        <v>551330</v>
      </c>
      <c r="B265" s="167">
        <v>51330</v>
      </c>
      <c r="C265" s="166">
        <v>30</v>
      </c>
      <c r="D265" s="168" t="s">
        <v>422</v>
      </c>
      <c r="E265" s="168" t="s">
        <v>408</v>
      </c>
      <c r="F265" s="199">
        <v>219</v>
      </c>
      <c r="G265" s="169">
        <v>5</v>
      </c>
    </row>
    <row r="266" spans="1:7" s="58" customFormat="1" ht="15.95" customHeight="1" x14ac:dyDescent="0.15">
      <c r="A266" s="166">
        <v>551340</v>
      </c>
      <c r="B266" s="167">
        <v>51340</v>
      </c>
      <c r="C266" s="166">
        <v>30</v>
      </c>
      <c r="D266" s="168" t="s">
        <v>422</v>
      </c>
      <c r="E266" s="168" t="s">
        <v>408</v>
      </c>
      <c r="F266" s="199">
        <v>1010.635</v>
      </c>
      <c r="G266" s="169">
        <v>20</v>
      </c>
    </row>
    <row r="267" spans="1:7" s="58" customFormat="1" ht="15.95" customHeight="1" x14ac:dyDescent="0.15">
      <c r="A267" s="166">
        <v>551341</v>
      </c>
      <c r="B267" s="167">
        <v>51341</v>
      </c>
      <c r="C267" s="166">
        <v>30</v>
      </c>
      <c r="D267" s="168" t="s">
        <v>422</v>
      </c>
      <c r="E267" s="168" t="s">
        <v>408</v>
      </c>
      <c r="F267" s="199">
        <v>677.41051000000004</v>
      </c>
      <c r="G267" s="169">
        <v>13</v>
      </c>
    </row>
    <row r="268" spans="1:7" s="58" customFormat="1" ht="15.95" customHeight="1" x14ac:dyDescent="0.15">
      <c r="A268" s="166">
        <v>551349</v>
      </c>
      <c r="B268" s="167">
        <v>51349</v>
      </c>
      <c r="C268" s="166">
        <v>30</v>
      </c>
      <c r="D268" s="168" t="s">
        <v>422</v>
      </c>
      <c r="E268" s="168" t="s">
        <v>408</v>
      </c>
      <c r="F268" s="199">
        <v>901.88513</v>
      </c>
      <c r="G268" s="169">
        <v>11</v>
      </c>
    </row>
    <row r="269" spans="1:7" s="58" customFormat="1" ht="15.95" customHeight="1" x14ac:dyDescent="0.15">
      <c r="A269" s="166">
        <v>551354</v>
      </c>
      <c r="B269" s="167">
        <v>51354</v>
      </c>
      <c r="C269" s="166">
        <v>30</v>
      </c>
      <c r="D269" s="168" t="s">
        <v>422</v>
      </c>
      <c r="E269" s="168" t="s">
        <v>408</v>
      </c>
      <c r="F269" s="199">
        <v>3705.5360000000001</v>
      </c>
      <c r="G269" s="169">
        <v>46</v>
      </c>
    </row>
    <row r="270" spans="1:7" s="58" customFormat="1" ht="15.95" customHeight="1" x14ac:dyDescent="0.15">
      <c r="A270" s="166">
        <v>551365</v>
      </c>
      <c r="B270" s="167">
        <v>51365</v>
      </c>
      <c r="C270" s="166">
        <v>30</v>
      </c>
      <c r="D270" s="168" t="s">
        <v>422</v>
      </c>
      <c r="E270" s="168" t="s">
        <v>408</v>
      </c>
      <c r="F270" s="199">
        <v>1893.87381</v>
      </c>
      <c r="G270" s="169">
        <v>41</v>
      </c>
    </row>
    <row r="271" spans="1:7" s="58" customFormat="1" ht="15.95" customHeight="1" x14ac:dyDescent="0.15">
      <c r="A271" s="166">
        <v>551367</v>
      </c>
      <c r="B271" s="167">
        <v>51367</v>
      </c>
      <c r="C271" s="166">
        <v>30</v>
      </c>
      <c r="D271" s="168" t="s">
        <v>422</v>
      </c>
      <c r="E271" s="168" t="s">
        <v>408</v>
      </c>
      <c r="F271" s="199">
        <v>1426.16</v>
      </c>
      <c r="G271" s="169">
        <v>27</v>
      </c>
    </row>
    <row r="272" spans="1:7" s="58" customFormat="1" ht="15.95" customHeight="1" x14ac:dyDescent="0.15">
      <c r="A272" s="166">
        <v>551369</v>
      </c>
      <c r="B272" s="167">
        <v>51369</v>
      </c>
      <c r="C272" s="166">
        <v>30</v>
      </c>
      <c r="D272" s="168" t="s">
        <v>422</v>
      </c>
      <c r="E272" s="168" t="s">
        <v>408</v>
      </c>
      <c r="F272" s="199">
        <v>5527.7651299999998</v>
      </c>
      <c r="G272" s="169">
        <v>76</v>
      </c>
    </row>
    <row r="273" spans="1:7" s="58" customFormat="1" ht="15.95" customHeight="1" x14ac:dyDescent="0.15">
      <c r="A273" s="166">
        <v>554116</v>
      </c>
      <c r="B273" s="167">
        <v>54116</v>
      </c>
      <c r="C273" s="166">
        <v>110</v>
      </c>
      <c r="D273" s="168" t="s">
        <v>387</v>
      </c>
      <c r="E273" s="168" t="s">
        <v>408</v>
      </c>
      <c r="F273" s="199">
        <v>29</v>
      </c>
      <c r="G273" s="169">
        <v>1</v>
      </c>
    </row>
    <row r="274" spans="1:7" s="58" customFormat="1" ht="15.95" customHeight="1" x14ac:dyDescent="0.15">
      <c r="A274" s="166">
        <v>554166</v>
      </c>
      <c r="B274" s="167">
        <v>54166</v>
      </c>
      <c r="C274" s="166">
        <v>110</v>
      </c>
      <c r="D274" s="168" t="s">
        <v>387</v>
      </c>
      <c r="E274" s="168" t="s">
        <v>408</v>
      </c>
      <c r="F274" s="199">
        <v>593.1</v>
      </c>
      <c r="G274" s="169">
        <v>5</v>
      </c>
    </row>
    <row r="275" spans="1:7" s="58" customFormat="1" ht="15.95" customHeight="1" x14ac:dyDescent="0.15">
      <c r="A275" s="166">
        <v>554184</v>
      </c>
      <c r="B275" s="167">
        <v>54184</v>
      </c>
      <c r="C275" s="166">
        <v>110</v>
      </c>
      <c r="D275" s="168" t="s">
        <v>387</v>
      </c>
      <c r="E275" s="168" t="s">
        <v>408</v>
      </c>
      <c r="F275" s="199">
        <v>370</v>
      </c>
      <c r="G275" s="169">
        <v>1</v>
      </c>
    </row>
    <row r="276" spans="1:7" s="58" customFormat="1" ht="15.95" customHeight="1" x14ac:dyDescent="0.15">
      <c r="A276" s="166">
        <v>554196</v>
      </c>
      <c r="B276" s="167">
        <v>54196</v>
      </c>
      <c r="C276" s="166">
        <v>110</v>
      </c>
      <c r="D276" s="168" t="s">
        <v>387</v>
      </c>
      <c r="E276" s="168" t="s">
        <v>408</v>
      </c>
      <c r="F276" s="199">
        <v>72.040000000000006</v>
      </c>
      <c r="G276" s="169">
        <v>4</v>
      </c>
    </row>
    <row r="277" spans="1:7" s="58" customFormat="1" ht="15.95" customHeight="1" x14ac:dyDescent="0.15">
      <c r="A277" s="166">
        <v>554257</v>
      </c>
      <c r="B277" s="167">
        <v>54257</v>
      </c>
      <c r="C277" s="166">
        <v>110</v>
      </c>
      <c r="D277" s="168" t="s">
        <v>387</v>
      </c>
      <c r="E277" s="168" t="s">
        <v>408</v>
      </c>
      <c r="F277" s="199">
        <v>53.5</v>
      </c>
      <c r="G277" s="169">
        <v>2</v>
      </c>
    </row>
    <row r="278" spans="1:7" s="58" customFormat="1" ht="15.95" customHeight="1" x14ac:dyDescent="0.15">
      <c r="A278" s="166">
        <v>554266</v>
      </c>
      <c r="B278" s="167">
        <v>54266</v>
      </c>
      <c r="C278" s="166">
        <v>110</v>
      </c>
      <c r="D278" s="168" t="s">
        <v>387</v>
      </c>
      <c r="E278" s="168" t="s">
        <v>408</v>
      </c>
      <c r="F278" s="199">
        <v>268.95</v>
      </c>
      <c r="G278" s="169">
        <v>2</v>
      </c>
    </row>
    <row r="279" spans="1:7" s="58" customFormat="1" ht="15.95" customHeight="1" x14ac:dyDescent="0.15">
      <c r="A279" s="166">
        <v>554296</v>
      </c>
      <c r="B279" s="167">
        <v>54296</v>
      </c>
      <c r="C279" s="166">
        <v>110</v>
      </c>
      <c r="D279" s="168" t="s">
        <v>387</v>
      </c>
      <c r="E279" s="168" t="s">
        <v>408</v>
      </c>
      <c r="F279" s="199">
        <v>530</v>
      </c>
      <c r="G279" s="169">
        <v>3</v>
      </c>
    </row>
    <row r="280" spans="1:7" s="58" customFormat="1" ht="15.95" customHeight="1" x14ac:dyDescent="0.15">
      <c r="A280" s="166">
        <v>554321</v>
      </c>
      <c r="B280" s="167">
        <v>54321</v>
      </c>
      <c r="C280" s="166">
        <v>110</v>
      </c>
      <c r="D280" s="168" t="s">
        <v>387</v>
      </c>
      <c r="E280" s="168" t="s">
        <v>408</v>
      </c>
      <c r="F280" s="199">
        <v>3.6</v>
      </c>
      <c r="G280" s="169">
        <v>1</v>
      </c>
    </row>
    <row r="281" spans="1:7" s="58" customFormat="1" ht="15.95" customHeight="1" x14ac:dyDescent="0.15">
      <c r="A281" s="166">
        <v>554356</v>
      </c>
      <c r="B281" s="167">
        <v>54356</v>
      </c>
      <c r="C281" s="166">
        <v>110</v>
      </c>
      <c r="D281" s="168" t="s">
        <v>387</v>
      </c>
      <c r="E281" s="168" t="s">
        <v>408</v>
      </c>
      <c r="F281" s="199">
        <v>283.39384000000001</v>
      </c>
      <c r="G281" s="169">
        <v>5</v>
      </c>
    </row>
    <row r="282" spans="1:7" s="58" customFormat="1" ht="15.95" customHeight="1" x14ac:dyDescent="0.15">
      <c r="A282" s="166">
        <v>554357</v>
      </c>
      <c r="B282" s="167">
        <v>54357</v>
      </c>
      <c r="C282" s="166">
        <v>110</v>
      </c>
      <c r="D282" s="168" t="s">
        <v>387</v>
      </c>
      <c r="E282" s="168" t="s">
        <v>408</v>
      </c>
      <c r="F282" s="199">
        <v>118.35</v>
      </c>
      <c r="G282" s="169">
        <v>4</v>
      </c>
    </row>
    <row r="283" spans="1:7" s="58" customFormat="1" ht="15.95" customHeight="1" x14ac:dyDescent="0.15">
      <c r="A283" s="166">
        <v>554376</v>
      </c>
      <c r="B283" s="167">
        <v>54376</v>
      </c>
      <c r="C283" s="166">
        <v>110</v>
      </c>
      <c r="D283" s="168" t="s">
        <v>387</v>
      </c>
      <c r="E283" s="168" t="s">
        <v>408</v>
      </c>
      <c r="F283" s="199">
        <v>190</v>
      </c>
      <c r="G283" s="169">
        <v>3</v>
      </c>
    </row>
    <row r="284" spans="1:7" s="58" customFormat="1" ht="15.95" customHeight="1" x14ac:dyDescent="0.15">
      <c r="A284" s="166">
        <v>554381</v>
      </c>
      <c r="B284" s="167">
        <v>54381</v>
      </c>
      <c r="C284" s="166">
        <v>110</v>
      </c>
      <c r="D284" s="168" t="s">
        <v>387</v>
      </c>
      <c r="E284" s="168" t="s">
        <v>408</v>
      </c>
      <c r="F284" s="199">
        <v>67.674580000000006</v>
      </c>
      <c r="G284" s="169">
        <v>3</v>
      </c>
    </row>
    <row r="285" spans="1:7" s="58" customFormat="1" ht="15.95" customHeight="1" x14ac:dyDescent="0.15">
      <c r="A285" s="166">
        <v>554412</v>
      </c>
      <c r="B285" s="167">
        <v>54412</v>
      </c>
      <c r="C285" s="166">
        <v>110</v>
      </c>
      <c r="D285" s="168" t="s">
        <v>387</v>
      </c>
      <c r="E285" s="168" t="s">
        <v>408</v>
      </c>
      <c r="F285" s="199">
        <v>14.832000000000001</v>
      </c>
      <c r="G285" s="169">
        <v>1</v>
      </c>
    </row>
    <row r="286" spans="1:7" s="58" customFormat="1" ht="15.95" customHeight="1" x14ac:dyDescent="0.15">
      <c r="A286" s="166">
        <v>554413</v>
      </c>
      <c r="B286" s="167">
        <v>54413</v>
      </c>
      <c r="C286" s="166">
        <v>110</v>
      </c>
      <c r="D286" s="168" t="s">
        <v>387</v>
      </c>
      <c r="E286" s="168" t="s">
        <v>408</v>
      </c>
      <c r="F286" s="199">
        <v>35</v>
      </c>
      <c r="G286" s="169">
        <v>1</v>
      </c>
    </row>
    <row r="287" spans="1:7" s="58" customFormat="1" ht="15.95" customHeight="1" x14ac:dyDescent="0.15">
      <c r="A287" s="166">
        <v>554416</v>
      </c>
      <c r="B287" s="167">
        <v>54416</v>
      </c>
      <c r="C287" s="166">
        <v>110</v>
      </c>
      <c r="D287" s="168" t="s">
        <v>387</v>
      </c>
      <c r="E287" s="168" t="s">
        <v>408</v>
      </c>
      <c r="F287" s="199">
        <v>749.23099000000002</v>
      </c>
      <c r="G287" s="169">
        <v>5</v>
      </c>
    </row>
    <row r="288" spans="1:7" s="58" customFormat="1" ht="15.95" customHeight="1" x14ac:dyDescent="0.15">
      <c r="A288" s="166">
        <v>554431</v>
      </c>
      <c r="B288" s="167">
        <v>54431</v>
      </c>
      <c r="C288" s="166">
        <v>110</v>
      </c>
      <c r="D288" s="168" t="s">
        <v>387</v>
      </c>
      <c r="E288" s="168" t="s">
        <v>408</v>
      </c>
      <c r="F288" s="199">
        <v>393.15908000000002</v>
      </c>
      <c r="G288" s="169">
        <v>10</v>
      </c>
    </row>
    <row r="289" spans="1:7" s="58" customFormat="1" ht="15.95" customHeight="1" x14ac:dyDescent="0.15">
      <c r="A289" s="166">
        <v>554471</v>
      </c>
      <c r="B289" s="167">
        <v>54471</v>
      </c>
      <c r="C289" s="166">
        <v>110</v>
      </c>
      <c r="D289" s="168" t="s">
        <v>387</v>
      </c>
      <c r="E289" s="168" t="s">
        <v>408</v>
      </c>
      <c r="F289" s="199">
        <v>15</v>
      </c>
      <c r="G289" s="169">
        <v>1</v>
      </c>
    </row>
    <row r="290" spans="1:7" s="58" customFormat="1" ht="15.95" customHeight="1" x14ac:dyDescent="0.15">
      <c r="A290" s="166">
        <v>554476</v>
      </c>
      <c r="B290" s="167">
        <v>54476</v>
      </c>
      <c r="C290" s="166">
        <v>110</v>
      </c>
      <c r="D290" s="168" t="s">
        <v>387</v>
      </c>
      <c r="E290" s="168" t="s">
        <v>408</v>
      </c>
      <c r="F290" s="199">
        <v>229.315</v>
      </c>
      <c r="G290" s="169">
        <v>8</v>
      </c>
    </row>
    <row r="291" spans="1:7" s="58" customFormat="1" ht="15.95" customHeight="1" x14ac:dyDescent="0.15">
      <c r="A291" s="166">
        <v>554486</v>
      </c>
      <c r="B291" s="167">
        <v>54486</v>
      </c>
      <c r="C291" s="166">
        <v>110</v>
      </c>
      <c r="D291" s="168" t="s">
        <v>387</v>
      </c>
      <c r="E291" s="168" t="s">
        <v>408</v>
      </c>
      <c r="F291" s="199">
        <v>120.08995</v>
      </c>
      <c r="G291" s="169">
        <v>6</v>
      </c>
    </row>
    <row r="292" spans="1:7" s="58" customFormat="1" ht="15.95" customHeight="1" x14ac:dyDescent="0.15">
      <c r="A292" s="166">
        <v>554491</v>
      </c>
      <c r="B292" s="167">
        <v>54491</v>
      </c>
      <c r="C292" s="166">
        <v>110</v>
      </c>
      <c r="D292" s="168" t="s">
        <v>387</v>
      </c>
      <c r="E292" s="168" t="s">
        <v>408</v>
      </c>
      <c r="F292" s="199">
        <v>120</v>
      </c>
      <c r="G292" s="169">
        <v>1</v>
      </c>
    </row>
    <row r="293" spans="1:7" s="58" customFormat="1" ht="15.95" customHeight="1" x14ac:dyDescent="0.15">
      <c r="A293" s="166">
        <v>554496</v>
      </c>
      <c r="B293" s="167">
        <v>54496</v>
      </c>
      <c r="C293" s="166">
        <v>110</v>
      </c>
      <c r="D293" s="168" t="s">
        <v>387</v>
      </c>
      <c r="E293" s="168" t="s">
        <v>408</v>
      </c>
      <c r="F293" s="199">
        <v>81.578159999999997</v>
      </c>
      <c r="G293" s="169">
        <v>5</v>
      </c>
    </row>
    <row r="294" spans="1:7" s="58" customFormat="1" ht="15.95" customHeight="1" x14ac:dyDescent="0.15">
      <c r="A294" s="166">
        <v>554506</v>
      </c>
      <c r="B294" s="167">
        <v>54506</v>
      </c>
      <c r="C294" s="166">
        <v>110</v>
      </c>
      <c r="D294" s="168" t="s">
        <v>387</v>
      </c>
      <c r="E294" s="168" t="s">
        <v>408</v>
      </c>
      <c r="F294" s="199">
        <v>96.546000000000006</v>
      </c>
      <c r="G294" s="169">
        <v>4</v>
      </c>
    </row>
    <row r="295" spans="1:7" s="58" customFormat="1" ht="15.95" customHeight="1" x14ac:dyDescent="0.15">
      <c r="A295" s="166">
        <v>554516</v>
      </c>
      <c r="B295" s="167">
        <v>54516</v>
      </c>
      <c r="C295" s="166">
        <v>110</v>
      </c>
      <c r="D295" s="168" t="s">
        <v>387</v>
      </c>
      <c r="E295" s="168" t="s">
        <v>408</v>
      </c>
      <c r="F295" s="199">
        <v>83</v>
      </c>
      <c r="G295" s="169">
        <v>2</v>
      </c>
    </row>
    <row r="296" spans="1:7" s="58" customFormat="1" ht="15.95" customHeight="1" x14ac:dyDescent="0.15">
      <c r="A296" s="166">
        <v>554531</v>
      </c>
      <c r="B296" s="167">
        <v>54531</v>
      </c>
      <c r="C296" s="166">
        <v>110</v>
      </c>
      <c r="D296" s="168" t="s">
        <v>387</v>
      </c>
      <c r="E296" s="168" t="s">
        <v>408</v>
      </c>
      <c r="F296" s="199">
        <v>103.2</v>
      </c>
      <c r="G296" s="169">
        <v>3</v>
      </c>
    </row>
    <row r="297" spans="1:7" s="58" customFormat="1" ht="15.95" customHeight="1" x14ac:dyDescent="0.15">
      <c r="A297" s="166">
        <v>554533</v>
      </c>
      <c r="B297" s="167">
        <v>54533</v>
      </c>
      <c r="C297" s="166">
        <v>110</v>
      </c>
      <c r="D297" s="168" t="s">
        <v>387</v>
      </c>
      <c r="E297" s="168" t="s">
        <v>408</v>
      </c>
      <c r="F297" s="199">
        <v>13.5</v>
      </c>
      <c r="G297" s="169">
        <v>1</v>
      </c>
    </row>
    <row r="298" spans="1:7" s="58" customFormat="1" ht="15.95" customHeight="1" x14ac:dyDescent="0.15">
      <c r="A298" s="166">
        <v>554601</v>
      </c>
      <c r="B298" s="167">
        <v>54601</v>
      </c>
      <c r="C298" s="166">
        <v>110</v>
      </c>
      <c r="D298" s="168" t="s">
        <v>387</v>
      </c>
      <c r="E298" s="168" t="s">
        <v>408</v>
      </c>
      <c r="F298" s="199">
        <v>187.86041</v>
      </c>
      <c r="G298" s="169">
        <v>7</v>
      </c>
    </row>
    <row r="299" spans="1:7" s="58" customFormat="1" ht="15.95" customHeight="1" x14ac:dyDescent="0.15">
      <c r="A299" s="166">
        <v>554611</v>
      </c>
      <c r="B299" s="167">
        <v>54611</v>
      </c>
      <c r="C299" s="166">
        <v>110</v>
      </c>
      <c r="D299" s="168" t="s">
        <v>387</v>
      </c>
      <c r="E299" s="168" t="s">
        <v>408</v>
      </c>
      <c r="F299" s="199">
        <v>357.84800000000001</v>
      </c>
      <c r="G299" s="169">
        <v>5</v>
      </c>
    </row>
    <row r="300" spans="1:7" s="58" customFormat="1" ht="15.95" customHeight="1" x14ac:dyDescent="0.15">
      <c r="A300" s="166">
        <v>554636</v>
      </c>
      <c r="B300" s="167">
        <v>54636</v>
      </c>
      <c r="C300" s="166">
        <v>110</v>
      </c>
      <c r="D300" s="168" t="s">
        <v>387</v>
      </c>
      <c r="E300" s="168" t="s">
        <v>408</v>
      </c>
      <c r="F300" s="199">
        <v>453.42700000000002</v>
      </c>
      <c r="G300" s="169">
        <v>5</v>
      </c>
    </row>
    <row r="301" spans="1:7" s="58" customFormat="1" ht="15.95" customHeight="1" x14ac:dyDescent="0.15">
      <c r="A301" s="166">
        <v>554686</v>
      </c>
      <c r="B301" s="167">
        <v>54686</v>
      </c>
      <c r="C301" s="166">
        <v>110</v>
      </c>
      <c r="D301" s="168" t="s">
        <v>387</v>
      </c>
      <c r="E301" s="168" t="s">
        <v>408</v>
      </c>
      <c r="F301" s="199">
        <v>77.402000000000001</v>
      </c>
      <c r="G301" s="169">
        <v>4</v>
      </c>
    </row>
    <row r="302" spans="1:7" s="58" customFormat="1" ht="15.95" customHeight="1" x14ac:dyDescent="0.15">
      <c r="A302" s="166">
        <v>554700</v>
      </c>
      <c r="B302" s="167">
        <v>54700</v>
      </c>
      <c r="C302" s="166">
        <v>110</v>
      </c>
      <c r="D302" s="168" t="s">
        <v>387</v>
      </c>
      <c r="E302" s="168" t="s">
        <v>408</v>
      </c>
      <c r="F302" s="199">
        <v>0</v>
      </c>
      <c r="G302" s="169">
        <v>0</v>
      </c>
    </row>
    <row r="303" spans="1:7" s="58" customFormat="1" ht="15.95" customHeight="1" x14ac:dyDescent="0.15">
      <c r="A303" s="166">
        <v>555406</v>
      </c>
      <c r="B303" s="167">
        <v>55406</v>
      </c>
      <c r="C303" s="166">
        <v>110</v>
      </c>
      <c r="D303" s="168" t="s">
        <v>387</v>
      </c>
      <c r="E303" s="168" t="s">
        <v>408</v>
      </c>
      <c r="F303" s="199">
        <v>6.5</v>
      </c>
      <c r="G303" s="169">
        <v>1</v>
      </c>
    </row>
    <row r="304" spans="1:7" s="58" customFormat="1" ht="15.95" customHeight="1" x14ac:dyDescent="0.15">
      <c r="A304" s="166">
        <v>555624</v>
      </c>
      <c r="B304" s="167">
        <v>55624</v>
      </c>
      <c r="C304" s="166">
        <v>110</v>
      </c>
      <c r="D304" s="168" t="s">
        <v>387</v>
      </c>
      <c r="E304" s="168" t="s">
        <v>408</v>
      </c>
      <c r="F304" s="199">
        <v>31.2</v>
      </c>
      <c r="G304" s="169">
        <v>1</v>
      </c>
    </row>
    <row r="305" spans="1:7" s="58" customFormat="1" ht="15.95" customHeight="1" x14ac:dyDescent="0.15">
      <c r="A305" s="166">
        <v>555679</v>
      </c>
      <c r="B305" s="167">
        <v>55679</v>
      </c>
      <c r="C305" s="166">
        <v>110</v>
      </c>
      <c r="D305" s="168" t="s">
        <v>387</v>
      </c>
      <c r="E305" s="168" t="s">
        <v>408</v>
      </c>
      <c r="F305" s="199">
        <v>101</v>
      </c>
      <c r="G305" s="169">
        <v>4</v>
      </c>
    </row>
    <row r="306" spans="1:7" s="58" customFormat="1" ht="15.95" customHeight="1" x14ac:dyDescent="0.15">
      <c r="A306" s="166">
        <v>557105</v>
      </c>
      <c r="B306" s="167">
        <v>57105</v>
      </c>
      <c r="C306" s="166">
        <v>160</v>
      </c>
      <c r="D306" s="168" t="s">
        <v>388</v>
      </c>
      <c r="E306" s="168" t="s">
        <v>408</v>
      </c>
      <c r="F306" s="199">
        <v>388.64400000000001</v>
      </c>
      <c r="G306" s="169">
        <v>5</v>
      </c>
    </row>
    <row r="307" spans="1:7" s="58" customFormat="1" ht="15.95" customHeight="1" x14ac:dyDescent="0.15">
      <c r="A307" s="166">
        <v>557113</v>
      </c>
      <c r="B307" s="167">
        <v>57113</v>
      </c>
      <c r="C307" s="166">
        <v>160</v>
      </c>
      <c r="D307" s="168" t="s">
        <v>388</v>
      </c>
      <c r="E307" s="168" t="s">
        <v>408</v>
      </c>
      <c r="F307" s="199">
        <v>31</v>
      </c>
      <c r="G307" s="169">
        <v>2</v>
      </c>
    </row>
    <row r="308" spans="1:7" s="58" customFormat="1" ht="15.95" customHeight="1" x14ac:dyDescent="0.15">
      <c r="A308" s="166">
        <v>557178</v>
      </c>
      <c r="B308" s="167">
        <v>57178</v>
      </c>
      <c r="C308" s="166">
        <v>160</v>
      </c>
      <c r="D308" s="168" t="s">
        <v>388</v>
      </c>
      <c r="E308" s="168" t="s">
        <v>408</v>
      </c>
      <c r="F308" s="199">
        <v>57.55</v>
      </c>
      <c r="G308" s="169">
        <v>4</v>
      </c>
    </row>
    <row r="309" spans="1:7" s="58" customFormat="1" ht="15.95" customHeight="1" x14ac:dyDescent="0.15">
      <c r="A309" s="166">
        <v>557182</v>
      </c>
      <c r="B309" s="167">
        <v>57182</v>
      </c>
      <c r="C309" s="166">
        <v>160</v>
      </c>
      <c r="D309" s="168" t="s">
        <v>388</v>
      </c>
      <c r="E309" s="168" t="s">
        <v>408</v>
      </c>
      <c r="F309" s="199">
        <v>22</v>
      </c>
      <c r="G309" s="169">
        <v>1</v>
      </c>
    </row>
    <row r="310" spans="1:7" s="58" customFormat="1" ht="15.95" customHeight="1" x14ac:dyDescent="0.15">
      <c r="A310" s="166">
        <v>557210</v>
      </c>
      <c r="B310" s="167">
        <v>57210</v>
      </c>
      <c r="C310" s="166">
        <v>160</v>
      </c>
      <c r="D310" s="168" t="s">
        <v>388</v>
      </c>
      <c r="E310" s="168" t="s">
        <v>408</v>
      </c>
      <c r="F310" s="199">
        <v>34.71</v>
      </c>
      <c r="G310" s="169">
        <v>2</v>
      </c>
    </row>
    <row r="311" spans="1:7" s="58" customFormat="1" ht="15.95" customHeight="1" x14ac:dyDescent="0.15">
      <c r="A311" s="166">
        <v>557224</v>
      </c>
      <c r="B311" s="167">
        <v>57224</v>
      </c>
      <c r="C311" s="166">
        <v>160</v>
      </c>
      <c r="D311" s="168" t="s">
        <v>388</v>
      </c>
      <c r="E311" s="168" t="s">
        <v>408</v>
      </c>
      <c r="F311" s="199">
        <v>45.538080000000001</v>
      </c>
      <c r="G311" s="169">
        <v>4</v>
      </c>
    </row>
    <row r="312" spans="1:7" s="58" customFormat="1" ht="15.95" customHeight="1" x14ac:dyDescent="0.15">
      <c r="A312" s="166">
        <v>557250</v>
      </c>
      <c r="B312" s="167">
        <v>57250</v>
      </c>
      <c r="C312" s="166">
        <v>160</v>
      </c>
      <c r="D312" s="168" t="s">
        <v>388</v>
      </c>
      <c r="E312" s="168" t="s">
        <v>408</v>
      </c>
      <c r="F312" s="199">
        <v>45</v>
      </c>
      <c r="G312" s="169">
        <v>1</v>
      </c>
    </row>
    <row r="313" spans="1:7" s="58" customFormat="1" ht="15.95" customHeight="1" x14ac:dyDescent="0.15">
      <c r="A313" s="166">
        <v>557303</v>
      </c>
      <c r="B313" s="167">
        <v>57303</v>
      </c>
      <c r="C313" s="166">
        <v>160</v>
      </c>
      <c r="D313" s="168" t="s">
        <v>388</v>
      </c>
      <c r="E313" s="168" t="s">
        <v>408</v>
      </c>
      <c r="F313" s="199">
        <v>126.17631</v>
      </c>
      <c r="G313" s="169">
        <v>4</v>
      </c>
    </row>
    <row r="314" spans="1:7" s="58" customFormat="1" ht="15.95" customHeight="1" x14ac:dyDescent="0.15">
      <c r="A314" s="166">
        <v>557305</v>
      </c>
      <c r="B314" s="167">
        <v>57305</v>
      </c>
      <c r="C314" s="166">
        <v>160</v>
      </c>
      <c r="D314" s="168" t="s">
        <v>388</v>
      </c>
      <c r="E314" s="168" t="s">
        <v>408</v>
      </c>
      <c r="F314" s="199">
        <v>1.6289800000000001</v>
      </c>
      <c r="G314" s="169">
        <v>1</v>
      </c>
    </row>
    <row r="315" spans="1:7" s="58" customFormat="1" ht="15.95" customHeight="1" x14ac:dyDescent="0.15">
      <c r="A315" s="166">
        <v>557307</v>
      </c>
      <c r="B315" s="167">
        <v>57307</v>
      </c>
      <c r="C315" s="166">
        <v>160</v>
      </c>
      <c r="D315" s="168" t="s">
        <v>388</v>
      </c>
      <c r="E315" s="168" t="s">
        <v>408</v>
      </c>
      <c r="F315" s="199">
        <v>47.220999999999997</v>
      </c>
      <c r="G315" s="169">
        <v>3</v>
      </c>
    </row>
    <row r="316" spans="1:7" s="58" customFormat="1" ht="15.95" customHeight="1" x14ac:dyDescent="0.15">
      <c r="A316" s="166">
        <v>557347</v>
      </c>
      <c r="B316" s="167">
        <v>57347</v>
      </c>
      <c r="C316" s="166">
        <v>160</v>
      </c>
      <c r="D316" s="168" t="s">
        <v>388</v>
      </c>
      <c r="E316" s="168" t="s">
        <v>408</v>
      </c>
      <c r="F316" s="199">
        <v>41.541539999999998</v>
      </c>
      <c r="G316" s="169">
        <v>2</v>
      </c>
    </row>
    <row r="317" spans="1:7" s="58" customFormat="1" ht="15.95" customHeight="1" x14ac:dyDescent="0.15">
      <c r="A317" s="166">
        <v>557352</v>
      </c>
      <c r="B317" s="167">
        <v>57352</v>
      </c>
      <c r="C317" s="166">
        <v>160</v>
      </c>
      <c r="D317" s="168" t="s">
        <v>388</v>
      </c>
      <c r="E317" s="168" t="s">
        <v>408</v>
      </c>
      <c r="F317" s="199">
        <v>0</v>
      </c>
      <c r="G317" s="169">
        <v>0</v>
      </c>
    </row>
    <row r="318" spans="1:7" s="58" customFormat="1" ht="15.95" customHeight="1" x14ac:dyDescent="0.15">
      <c r="A318" s="166">
        <v>557353</v>
      </c>
      <c r="B318" s="167">
        <v>57353</v>
      </c>
      <c r="C318" s="166">
        <v>160</v>
      </c>
      <c r="D318" s="168" t="s">
        <v>388</v>
      </c>
      <c r="E318" s="168" t="s">
        <v>408</v>
      </c>
      <c r="F318" s="199">
        <v>295</v>
      </c>
      <c r="G318" s="169">
        <v>3</v>
      </c>
    </row>
    <row r="319" spans="1:7" s="58" customFormat="1" ht="15.95" customHeight="1" x14ac:dyDescent="0.15">
      <c r="A319" s="166">
        <v>557432</v>
      </c>
      <c r="B319" s="167">
        <v>57432</v>
      </c>
      <c r="C319" s="166">
        <v>160</v>
      </c>
      <c r="D319" s="168" t="s">
        <v>388</v>
      </c>
      <c r="E319" s="168" t="s">
        <v>408</v>
      </c>
      <c r="F319" s="199">
        <v>23.491669999999999</v>
      </c>
      <c r="G319" s="169">
        <v>1</v>
      </c>
    </row>
    <row r="320" spans="1:7" s="58" customFormat="1" ht="15.95" customHeight="1" x14ac:dyDescent="0.15">
      <c r="A320" s="166">
        <v>557433</v>
      </c>
      <c r="B320" s="167">
        <v>57433</v>
      </c>
      <c r="C320" s="166">
        <v>160</v>
      </c>
      <c r="D320" s="168" t="s">
        <v>388</v>
      </c>
      <c r="E320" s="168" t="s">
        <v>408</v>
      </c>
      <c r="F320" s="199">
        <v>123.11499999999999</v>
      </c>
      <c r="G320" s="169">
        <v>4</v>
      </c>
    </row>
    <row r="321" spans="1:7" s="58" customFormat="1" ht="15.95" customHeight="1" x14ac:dyDescent="0.15">
      <c r="A321" s="166">
        <v>557434</v>
      </c>
      <c r="B321" s="167">
        <v>57434</v>
      </c>
      <c r="C321" s="166">
        <v>160</v>
      </c>
      <c r="D321" s="168" t="s">
        <v>388</v>
      </c>
      <c r="E321" s="168" t="s">
        <v>408</v>
      </c>
      <c r="F321" s="199">
        <v>94</v>
      </c>
      <c r="G321" s="169">
        <v>3</v>
      </c>
    </row>
    <row r="322" spans="1:7" s="58" customFormat="1" ht="15.95" customHeight="1" x14ac:dyDescent="0.15">
      <c r="A322" s="166">
        <v>557436</v>
      </c>
      <c r="B322" s="167">
        <v>57436</v>
      </c>
      <c r="C322" s="166">
        <v>160</v>
      </c>
      <c r="D322" s="168" t="s">
        <v>388</v>
      </c>
      <c r="E322" s="168" t="s">
        <v>408</v>
      </c>
      <c r="F322" s="199">
        <v>2071.1934099999999</v>
      </c>
      <c r="G322" s="169">
        <v>8</v>
      </c>
    </row>
    <row r="323" spans="1:7" s="58" customFormat="1" ht="15.95" customHeight="1" x14ac:dyDescent="0.15">
      <c r="A323" s="166">
        <v>557437</v>
      </c>
      <c r="B323" s="167">
        <v>57437</v>
      </c>
      <c r="C323" s="166">
        <v>160</v>
      </c>
      <c r="D323" s="168" t="s">
        <v>388</v>
      </c>
      <c r="E323" s="168" t="s">
        <v>408</v>
      </c>
      <c r="F323" s="199">
        <v>399.08699999999999</v>
      </c>
      <c r="G323" s="169">
        <v>6</v>
      </c>
    </row>
    <row r="324" spans="1:7" s="58" customFormat="1" ht="15.95" customHeight="1" x14ac:dyDescent="0.15">
      <c r="A324" s="166">
        <v>557439</v>
      </c>
      <c r="B324" s="167">
        <v>57439</v>
      </c>
      <c r="C324" s="166">
        <v>160</v>
      </c>
      <c r="D324" s="168" t="s">
        <v>388</v>
      </c>
      <c r="E324" s="168" t="s">
        <v>408</v>
      </c>
      <c r="F324" s="199">
        <v>1587.4548299999999</v>
      </c>
      <c r="G324" s="169">
        <v>8</v>
      </c>
    </row>
    <row r="325" spans="1:7" s="58" customFormat="1" ht="15.95" customHeight="1" x14ac:dyDescent="0.15">
      <c r="A325" s="166">
        <v>557440</v>
      </c>
      <c r="B325" s="167">
        <v>57440</v>
      </c>
      <c r="C325" s="166">
        <v>160</v>
      </c>
      <c r="D325" s="168" t="s">
        <v>388</v>
      </c>
      <c r="E325" s="168" t="s">
        <v>408</v>
      </c>
      <c r="F325" s="199">
        <v>1035</v>
      </c>
      <c r="G325" s="169">
        <v>1</v>
      </c>
    </row>
    <row r="326" spans="1:7" s="58" customFormat="1" ht="15.95" customHeight="1" x14ac:dyDescent="0.15">
      <c r="A326" s="166">
        <v>557441</v>
      </c>
      <c r="B326" s="167">
        <v>57441</v>
      </c>
      <c r="C326" s="166">
        <v>160</v>
      </c>
      <c r="D326" s="168" t="s">
        <v>388</v>
      </c>
      <c r="E326" s="168" t="s">
        <v>408</v>
      </c>
      <c r="F326" s="199">
        <v>213.95868999999999</v>
      </c>
      <c r="G326" s="169">
        <v>5</v>
      </c>
    </row>
    <row r="327" spans="1:7" s="58" customFormat="1" ht="15.95" customHeight="1" x14ac:dyDescent="0.15">
      <c r="A327" s="166">
        <v>557444</v>
      </c>
      <c r="B327" s="167">
        <v>57444</v>
      </c>
      <c r="C327" s="166">
        <v>160</v>
      </c>
      <c r="D327" s="168" t="s">
        <v>388</v>
      </c>
      <c r="E327" s="168" t="s">
        <v>408</v>
      </c>
      <c r="F327" s="199">
        <v>410.51</v>
      </c>
      <c r="G327" s="169">
        <v>9</v>
      </c>
    </row>
    <row r="328" spans="1:7" s="58" customFormat="1" ht="15.95" customHeight="1" x14ac:dyDescent="0.15">
      <c r="A328" s="166">
        <v>557445</v>
      </c>
      <c r="B328" s="167">
        <v>57445</v>
      </c>
      <c r="C328" s="166">
        <v>160</v>
      </c>
      <c r="D328" s="168" t="s">
        <v>388</v>
      </c>
      <c r="E328" s="168" t="s">
        <v>408</v>
      </c>
      <c r="F328" s="199">
        <v>451.5</v>
      </c>
      <c r="G328" s="169">
        <v>4</v>
      </c>
    </row>
    <row r="329" spans="1:7" s="58" customFormat="1" ht="15.95" customHeight="1" x14ac:dyDescent="0.15">
      <c r="A329" s="166">
        <v>557447</v>
      </c>
      <c r="B329" s="167">
        <v>57447</v>
      </c>
      <c r="C329" s="166">
        <v>160</v>
      </c>
      <c r="D329" s="168" t="s">
        <v>388</v>
      </c>
      <c r="E329" s="168" t="s">
        <v>408</v>
      </c>
      <c r="F329" s="199">
        <v>96.397000000000006</v>
      </c>
      <c r="G329" s="169">
        <v>2</v>
      </c>
    </row>
    <row r="330" spans="1:7" s="58" customFormat="1" ht="15.95" customHeight="1" x14ac:dyDescent="0.15">
      <c r="A330" s="166">
        <v>557458</v>
      </c>
      <c r="B330" s="167">
        <v>57458</v>
      </c>
      <c r="C330" s="166">
        <v>160</v>
      </c>
      <c r="D330" s="168" t="s">
        <v>388</v>
      </c>
      <c r="E330" s="168" t="s">
        <v>408</v>
      </c>
      <c r="F330" s="199">
        <v>25.055</v>
      </c>
      <c r="G330" s="169">
        <v>2</v>
      </c>
    </row>
    <row r="331" spans="1:7" s="58" customFormat="1" ht="15.95" customHeight="1" x14ac:dyDescent="0.15">
      <c r="A331" s="166">
        <v>557459</v>
      </c>
      <c r="B331" s="167">
        <v>57459</v>
      </c>
      <c r="C331" s="166">
        <v>160</v>
      </c>
      <c r="D331" s="168" t="s">
        <v>388</v>
      </c>
      <c r="E331" s="168" t="s">
        <v>408</v>
      </c>
      <c r="F331" s="199">
        <v>102</v>
      </c>
      <c r="G331" s="169">
        <v>2</v>
      </c>
    </row>
    <row r="332" spans="1:7" s="58" customFormat="1" ht="15.95" customHeight="1" x14ac:dyDescent="0.15">
      <c r="A332" s="166">
        <v>557503</v>
      </c>
      <c r="B332" s="167">
        <v>57503</v>
      </c>
      <c r="C332" s="166">
        <v>160</v>
      </c>
      <c r="D332" s="168" t="s">
        <v>388</v>
      </c>
      <c r="E332" s="168" t="s">
        <v>408</v>
      </c>
      <c r="F332" s="199">
        <v>471</v>
      </c>
      <c r="G332" s="169">
        <v>3</v>
      </c>
    </row>
    <row r="333" spans="1:7" s="58" customFormat="1" ht="15.95" customHeight="1" x14ac:dyDescent="0.15">
      <c r="A333" s="166">
        <v>557523</v>
      </c>
      <c r="B333" s="167">
        <v>57523</v>
      </c>
      <c r="C333" s="166">
        <v>160</v>
      </c>
      <c r="D333" s="168" t="s">
        <v>388</v>
      </c>
      <c r="E333" s="168" t="s">
        <v>408</v>
      </c>
      <c r="F333" s="199">
        <v>481.24299999999999</v>
      </c>
      <c r="G333" s="169">
        <v>12</v>
      </c>
    </row>
    <row r="334" spans="1:7" s="58" customFormat="1" ht="15.95" customHeight="1" x14ac:dyDescent="0.15">
      <c r="A334" s="166">
        <v>557559</v>
      </c>
      <c r="B334" s="167">
        <v>57559</v>
      </c>
      <c r="C334" s="166">
        <v>160</v>
      </c>
      <c r="D334" s="168" t="s">
        <v>388</v>
      </c>
      <c r="E334" s="168" t="s">
        <v>408</v>
      </c>
      <c r="F334" s="199">
        <v>337.31011999999998</v>
      </c>
      <c r="G334" s="169">
        <v>9</v>
      </c>
    </row>
    <row r="335" spans="1:7" s="58" customFormat="1" ht="15.95" customHeight="1" x14ac:dyDescent="0.15">
      <c r="A335" s="166">
        <v>557612</v>
      </c>
      <c r="B335" s="167">
        <v>57612</v>
      </c>
      <c r="C335" s="166">
        <v>160</v>
      </c>
      <c r="D335" s="168" t="s">
        <v>388</v>
      </c>
      <c r="E335" s="168" t="s">
        <v>408</v>
      </c>
      <c r="F335" s="199">
        <v>414.85</v>
      </c>
      <c r="G335" s="169">
        <v>5</v>
      </c>
    </row>
    <row r="336" spans="1:7" s="58" customFormat="1" ht="15.95" customHeight="1" x14ac:dyDescent="0.15">
      <c r="A336" s="166">
        <v>557622</v>
      </c>
      <c r="B336" s="167">
        <v>57622</v>
      </c>
      <c r="C336" s="166">
        <v>160</v>
      </c>
      <c r="D336" s="168" t="s">
        <v>388</v>
      </c>
      <c r="E336" s="168" t="s">
        <v>408</v>
      </c>
      <c r="F336" s="199">
        <v>145.30000000000001</v>
      </c>
      <c r="G336" s="169">
        <v>1</v>
      </c>
    </row>
    <row r="337" spans="1:7" s="58" customFormat="1" ht="15.95" customHeight="1" x14ac:dyDescent="0.15">
      <c r="A337" s="166">
        <v>557628</v>
      </c>
      <c r="B337" s="167">
        <v>57628</v>
      </c>
      <c r="C337" s="166">
        <v>160</v>
      </c>
      <c r="D337" s="168" t="s">
        <v>388</v>
      </c>
      <c r="E337" s="168" t="s">
        <v>408</v>
      </c>
      <c r="F337" s="199">
        <v>86</v>
      </c>
      <c r="G337" s="169">
        <v>2</v>
      </c>
    </row>
    <row r="338" spans="1:7" s="58" customFormat="1" ht="15.95" customHeight="1" x14ac:dyDescent="0.15">
      <c r="A338" s="166">
        <v>557633</v>
      </c>
      <c r="B338" s="167">
        <v>57633</v>
      </c>
      <c r="C338" s="166">
        <v>160</v>
      </c>
      <c r="D338" s="168" t="s">
        <v>388</v>
      </c>
      <c r="E338" s="168" t="s">
        <v>408</v>
      </c>
      <c r="F338" s="199">
        <v>0</v>
      </c>
      <c r="G338" s="169">
        <v>0</v>
      </c>
    </row>
    <row r="339" spans="1:7" s="58" customFormat="1" ht="15.95" customHeight="1" x14ac:dyDescent="0.15">
      <c r="A339" s="166">
        <v>557660</v>
      </c>
      <c r="B339" s="167">
        <v>57660</v>
      </c>
      <c r="C339" s="166">
        <v>160</v>
      </c>
      <c r="D339" s="168" t="s">
        <v>388</v>
      </c>
      <c r="E339" s="168" t="s">
        <v>408</v>
      </c>
      <c r="F339" s="199">
        <v>1086.0186699999999</v>
      </c>
      <c r="G339" s="169">
        <v>4</v>
      </c>
    </row>
    <row r="340" spans="1:7" s="58" customFormat="1" ht="15.95" customHeight="1" x14ac:dyDescent="0.15">
      <c r="A340" s="166">
        <v>557668</v>
      </c>
      <c r="B340" s="167">
        <v>57668</v>
      </c>
      <c r="C340" s="166">
        <v>160</v>
      </c>
      <c r="D340" s="168" t="s">
        <v>388</v>
      </c>
      <c r="E340" s="168" t="s">
        <v>408</v>
      </c>
      <c r="F340" s="199">
        <v>55</v>
      </c>
      <c r="G340" s="169">
        <v>2</v>
      </c>
    </row>
    <row r="341" spans="1:7" s="58" customFormat="1" ht="15.95" customHeight="1" x14ac:dyDescent="0.15">
      <c r="A341" s="166">
        <v>557712</v>
      </c>
      <c r="B341" s="167">
        <v>57712</v>
      </c>
      <c r="C341" s="166">
        <v>160</v>
      </c>
      <c r="D341" s="168" t="s">
        <v>388</v>
      </c>
      <c r="E341" s="168" t="s">
        <v>408</v>
      </c>
      <c r="F341" s="199">
        <v>186.6</v>
      </c>
      <c r="G341" s="169">
        <v>2</v>
      </c>
    </row>
    <row r="342" spans="1:7" s="58" customFormat="1" ht="15.95" customHeight="1" x14ac:dyDescent="0.15">
      <c r="A342" s="166">
        <v>588186</v>
      </c>
      <c r="B342" s="167">
        <v>88186</v>
      </c>
      <c r="C342" s="166">
        <v>80</v>
      </c>
      <c r="D342" s="168" t="s">
        <v>389</v>
      </c>
      <c r="E342" s="168" t="s">
        <v>408</v>
      </c>
      <c r="F342" s="199">
        <v>162.89082999999999</v>
      </c>
      <c r="G342" s="169">
        <v>5</v>
      </c>
    </row>
    <row r="343" spans="1:7" s="58" customFormat="1" ht="15.95" customHeight="1" x14ac:dyDescent="0.15">
      <c r="A343" s="166">
        <v>588201</v>
      </c>
      <c r="B343" s="167">
        <v>88201</v>
      </c>
      <c r="C343" s="166">
        <v>80</v>
      </c>
      <c r="D343" s="168" t="s">
        <v>389</v>
      </c>
      <c r="E343" s="168" t="s">
        <v>408</v>
      </c>
      <c r="F343" s="199">
        <v>167.43799999999999</v>
      </c>
      <c r="G343" s="169">
        <v>6</v>
      </c>
    </row>
    <row r="344" spans="1:7" s="58" customFormat="1" ht="15.95" customHeight="1" x14ac:dyDescent="0.15">
      <c r="A344" s="166">
        <v>588206</v>
      </c>
      <c r="B344" s="167">
        <v>88206</v>
      </c>
      <c r="C344" s="166">
        <v>80</v>
      </c>
      <c r="D344" s="168" t="s">
        <v>389</v>
      </c>
      <c r="E344" s="168" t="s">
        <v>408</v>
      </c>
      <c r="F344" s="199">
        <v>550.79499999999996</v>
      </c>
      <c r="G344" s="169">
        <v>9</v>
      </c>
    </row>
    <row r="345" spans="1:7" s="58" customFormat="1" ht="15.95" customHeight="1" x14ac:dyDescent="0.15">
      <c r="A345" s="166">
        <v>588216</v>
      </c>
      <c r="B345" s="167">
        <v>88216</v>
      </c>
      <c r="C345" s="166">
        <v>80</v>
      </c>
      <c r="D345" s="168" t="s">
        <v>389</v>
      </c>
      <c r="E345" s="168" t="s">
        <v>408</v>
      </c>
      <c r="F345" s="199">
        <v>0</v>
      </c>
      <c r="G345" s="169">
        <v>0</v>
      </c>
    </row>
    <row r="346" spans="1:7" s="58" customFormat="1" ht="15.95" customHeight="1" x14ac:dyDescent="0.15">
      <c r="A346" s="166">
        <v>588316</v>
      </c>
      <c r="B346" s="167">
        <v>88316</v>
      </c>
      <c r="C346" s="166">
        <v>80</v>
      </c>
      <c r="D346" s="168" t="s">
        <v>389</v>
      </c>
      <c r="E346" s="168" t="s">
        <v>408</v>
      </c>
      <c r="F346" s="199">
        <v>95.686000000000007</v>
      </c>
      <c r="G346" s="169">
        <v>4</v>
      </c>
    </row>
    <row r="347" spans="1:7" s="58" customFormat="1" ht="15.95" customHeight="1" x14ac:dyDescent="0.15">
      <c r="A347" s="166">
        <v>588336</v>
      </c>
      <c r="B347" s="167">
        <v>88336</v>
      </c>
      <c r="C347" s="166">
        <v>80</v>
      </c>
      <c r="D347" s="168" t="s">
        <v>389</v>
      </c>
      <c r="E347" s="168" t="s">
        <v>408</v>
      </c>
      <c r="F347" s="199">
        <v>113.60892</v>
      </c>
      <c r="G347" s="169">
        <v>6</v>
      </c>
    </row>
    <row r="348" spans="1:7" s="58" customFormat="1" ht="15.95" customHeight="1" x14ac:dyDescent="0.15">
      <c r="A348" s="166">
        <v>588386</v>
      </c>
      <c r="B348" s="167">
        <v>88386</v>
      </c>
      <c r="C348" s="166">
        <v>80</v>
      </c>
      <c r="D348" s="168" t="s">
        <v>389</v>
      </c>
      <c r="E348" s="168" t="s">
        <v>408</v>
      </c>
      <c r="F348" s="199">
        <v>285.59699999999998</v>
      </c>
      <c r="G348" s="169">
        <v>4</v>
      </c>
    </row>
    <row r="349" spans="1:7" s="58" customFormat="1" ht="15.95" customHeight="1" x14ac:dyDescent="0.15">
      <c r="A349" s="166">
        <v>588396</v>
      </c>
      <c r="B349" s="167">
        <v>88396</v>
      </c>
      <c r="C349" s="166">
        <v>80</v>
      </c>
      <c r="D349" s="168" t="s">
        <v>389</v>
      </c>
      <c r="E349" s="168" t="s">
        <v>408</v>
      </c>
      <c r="F349" s="199">
        <v>315.25702000000001</v>
      </c>
      <c r="G349" s="169">
        <v>4</v>
      </c>
    </row>
    <row r="350" spans="1:7" s="58" customFormat="1" ht="15.95" customHeight="1" x14ac:dyDescent="0.15">
      <c r="A350" s="166">
        <v>588461</v>
      </c>
      <c r="B350" s="167">
        <v>88461</v>
      </c>
      <c r="C350" s="166">
        <v>80</v>
      </c>
      <c r="D350" s="168" t="s">
        <v>389</v>
      </c>
      <c r="E350" s="168" t="s">
        <v>408</v>
      </c>
      <c r="F350" s="199">
        <v>188.27099999999999</v>
      </c>
      <c r="G350" s="169">
        <v>6</v>
      </c>
    </row>
    <row r="351" spans="1:7" s="58" customFormat="1" ht="15.95" customHeight="1" x14ac:dyDescent="0.15">
      <c r="A351" s="166">
        <v>588501</v>
      </c>
      <c r="B351" s="167">
        <v>88501</v>
      </c>
      <c r="C351" s="166">
        <v>80</v>
      </c>
      <c r="D351" s="168" t="s">
        <v>389</v>
      </c>
      <c r="E351" s="168" t="s">
        <v>408</v>
      </c>
      <c r="F351" s="199">
        <v>2172.2320399999999</v>
      </c>
      <c r="G351" s="169">
        <v>17</v>
      </c>
    </row>
    <row r="352" spans="1:7" s="58" customFormat="1" ht="15.95" customHeight="1" x14ac:dyDescent="0.15">
      <c r="A352" s="166">
        <v>588551</v>
      </c>
      <c r="B352" s="167">
        <v>88551</v>
      </c>
      <c r="C352" s="166">
        <v>80</v>
      </c>
      <c r="D352" s="168" t="s">
        <v>389</v>
      </c>
      <c r="E352" s="168" t="s">
        <v>408</v>
      </c>
      <c r="F352" s="199">
        <v>289.30579999999998</v>
      </c>
      <c r="G352" s="169">
        <v>6</v>
      </c>
    </row>
    <row r="353" spans="1:7" s="58" customFormat="1" ht="15.4" customHeight="1" x14ac:dyDescent="0.15">
      <c r="A353" s="166">
        <v>588587</v>
      </c>
      <c r="B353" s="167">
        <v>88587</v>
      </c>
      <c r="C353" s="166">
        <v>80</v>
      </c>
      <c r="D353" s="168" t="s">
        <v>389</v>
      </c>
      <c r="E353" s="168" t="s">
        <v>408</v>
      </c>
      <c r="F353" s="199">
        <v>1094.3450700000001</v>
      </c>
      <c r="G353" s="169">
        <v>16</v>
      </c>
    </row>
    <row r="354" spans="1:7" s="58" customFormat="1" ht="28.7" customHeight="1" x14ac:dyDescent="0.15">
      <c r="A354" s="166">
        <v>588631</v>
      </c>
      <c r="B354" s="167">
        <v>88631</v>
      </c>
      <c r="C354" s="166">
        <v>80</v>
      </c>
      <c r="D354" s="168" t="s">
        <v>389</v>
      </c>
      <c r="E354" s="168" t="s">
        <v>408</v>
      </c>
      <c r="F354" s="199">
        <v>621.58569999999997</v>
      </c>
      <c r="G354" s="169">
        <v>9</v>
      </c>
    </row>
    <row r="355" spans="1:7" x14ac:dyDescent="0.25">
      <c r="A355" s="166">
        <v>588666</v>
      </c>
      <c r="B355" s="167">
        <v>88666</v>
      </c>
      <c r="C355" s="166">
        <v>80</v>
      </c>
      <c r="D355" s="168" t="s">
        <v>389</v>
      </c>
      <c r="E355" s="168" t="s">
        <v>408</v>
      </c>
      <c r="F355" s="199">
        <v>317.26163000000003</v>
      </c>
      <c r="G355" s="169">
        <v>9</v>
      </c>
    </row>
    <row r="356" spans="1:7" x14ac:dyDescent="0.25">
      <c r="A356" s="166">
        <v>588716</v>
      </c>
      <c r="B356" s="167">
        <v>88716</v>
      </c>
      <c r="C356" s="166">
        <v>80</v>
      </c>
      <c r="D356" s="168" t="s">
        <v>389</v>
      </c>
      <c r="E356" s="168" t="s">
        <v>408</v>
      </c>
      <c r="F356" s="199">
        <v>122.84310000000001</v>
      </c>
      <c r="G356" s="169">
        <v>3</v>
      </c>
    </row>
    <row r="357" spans="1:7" x14ac:dyDescent="0.25">
      <c r="A357" s="160"/>
      <c r="B357" s="161"/>
      <c r="C357" s="160"/>
      <c r="D357" s="160"/>
      <c r="E357" s="161" t="s">
        <v>424</v>
      </c>
      <c r="F357" s="163">
        <v>250119.05702000001</v>
      </c>
      <c r="G357" s="161"/>
    </row>
    <row r="358" spans="1:7" x14ac:dyDescent="0.25">
      <c r="A358" s="164"/>
      <c r="B358" s="164"/>
      <c r="C358" s="164"/>
      <c r="D358" s="164"/>
      <c r="E358" s="164"/>
      <c r="F358" s="164"/>
      <c r="G358" s="16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30"/>
  <sheetViews>
    <sheetView workbookViewId="0">
      <selection activeCell="A6" sqref="A6:L30"/>
    </sheetView>
  </sheetViews>
  <sheetFormatPr baseColWidth="10" defaultRowHeight="15" x14ac:dyDescent="0.25"/>
  <cols>
    <col min="4" max="4" width="17.28515625" customWidth="1"/>
    <col min="10" max="10" width="17" customWidth="1"/>
  </cols>
  <sheetData>
    <row r="5" spans="1:12" ht="51.75" customHeight="1" thickBot="1" x14ac:dyDescent="0.3">
      <c r="A5" s="189" t="s">
        <v>563</v>
      </c>
      <c r="B5" s="190" t="s">
        <v>612</v>
      </c>
      <c r="C5" s="190" t="s">
        <v>613</v>
      </c>
      <c r="D5" s="190" t="s">
        <v>614</v>
      </c>
      <c r="E5" s="190" t="s">
        <v>615</v>
      </c>
      <c r="F5" s="190" t="s">
        <v>616</v>
      </c>
      <c r="G5" s="190" t="s">
        <v>617</v>
      </c>
      <c r="H5" s="190" t="s">
        <v>618</v>
      </c>
      <c r="I5" s="190" t="s">
        <v>619</v>
      </c>
      <c r="J5" s="190" t="s">
        <v>620</v>
      </c>
      <c r="K5" s="190" t="s">
        <v>621</v>
      </c>
      <c r="L5" s="190" t="s">
        <v>622</v>
      </c>
    </row>
    <row r="6" spans="1:12" ht="24.75" thickBot="1" x14ac:dyDescent="0.3">
      <c r="A6" s="235">
        <v>643636</v>
      </c>
      <c r="B6" s="236" t="s">
        <v>564</v>
      </c>
      <c r="C6" s="236" t="s">
        <v>565</v>
      </c>
      <c r="D6" s="236">
        <v>50000078464</v>
      </c>
      <c r="E6" s="236" t="s">
        <v>699</v>
      </c>
      <c r="F6" s="237">
        <v>43662</v>
      </c>
      <c r="G6" s="237">
        <v>45132</v>
      </c>
      <c r="H6" s="235">
        <v>13628.17</v>
      </c>
      <c r="I6" s="235">
        <v>11790.43</v>
      </c>
      <c r="J6" s="235">
        <v>50</v>
      </c>
      <c r="K6" s="236">
        <v>1</v>
      </c>
      <c r="L6" s="235">
        <v>51305</v>
      </c>
    </row>
    <row r="7" spans="1:12" ht="24.75" thickBot="1" x14ac:dyDescent="0.3">
      <c r="A7" s="238">
        <v>14145126</v>
      </c>
      <c r="B7" s="239" t="s">
        <v>564</v>
      </c>
      <c r="C7" s="239" t="s">
        <v>565</v>
      </c>
      <c r="D7" s="239">
        <v>50000079814</v>
      </c>
      <c r="E7" s="239" t="s">
        <v>700</v>
      </c>
      <c r="F7" s="240">
        <v>43767</v>
      </c>
      <c r="G7" s="240">
        <v>44877</v>
      </c>
      <c r="H7" s="238">
        <v>0</v>
      </c>
      <c r="I7" s="238">
        <v>0</v>
      </c>
      <c r="J7" s="238">
        <v>0</v>
      </c>
      <c r="K7" s="239">
        <v>1</v>
      </c>
      <c r="L7" s="238">
        <v>57445</v>
      </c>
    </row>
    <row r="8" spans="1:12" ht="24.75" thickBot="1" x14ac:dyDescent="0.3">
      <c r="A8" s="235">
        <v>14575988</v>
      </c>
      <c r="B8" s="236" t="s">
        <v>564</v>
      </c>
      <c r="C8" s="236" t="s">
        <v>565</v>
      </c>
      <c r="D8" s="236">
        <v>50000076297</v>
      </c>
      <c r="E8" s="236" t="s">
        <v>701</v>
      </c>
      <c r="F8" s="237">
        <v>43564</v>
      </c>
      <c r="G8" s="237">
        <v>45065</v>
      </c>
      <c r="H8" s="235">
        <v>7202.67</v>
      </c>
      <c r="I8" s="235">
        <v>5764.18</v>
      </c>
      <c r="J8" s="235">
        <v>50</v>
      </c>
      <c r="K8" s="236">
        <v>1</v>
      </c>
      <c r="L8" s="235">
        <v>57443</v>
      </c>
    </row>
    <row r="9" spans="1:12" ht="24.75" thickBot="1" x14ac:dyDescent="0.3">
      <c r="A9" s="238">
        <v>14628809</v>
      </c>
      <c r="B9" s="239" t="s">
        <v>564</v>
      </c>
      <c r="C9" s="239" t="s">
        <v>565</v>
      </c>
      <c r="D9" s="239">
        <v>50000078469</v>
      </c>
      <c r="E9" s="239" t="s">
        <v>702</v>
      </c>
      <c r="F9" s="240">
        <v>43668</v>
      </c>
      <c r="G9" s="240">
        <v>45515</v>
      </c>
      <c r="H9" s="238">
        <v>25740</v>
      </c>
      <c r="I9" s="238">
        <v>21261.53</v>
      </c>
      <c r="J9" s="238">
        <v>100</v>
      </c>
      <c r="K9" s="239">
        <v>1</v>
      </c>
      <c r="L9" s="238">
        <v>57446</v>
      </c>
    </row>
    <row r="10" spans="1:12" ht="24.75" thickBot="1" x14ac:dyDescent="0.3">
      <c r="A10" s="235">
        <v>82995145</v>
      </c>
      <c r="B10" s="236" t="s">
        <v>564</v>
      </c>
      <c r="C10" s="236" t="s">
        <v>565</v>
      </c>
      <c r="D10" s="236">
        <v>50000077691</v>
      </c>
      <c r="E10" s="236" t="s">
        <v>703</v>
      </c>
      <c r="F10" s="237">
        <v>43563</v>
      </c>
      <c r="G10" s="237">
        <v>44725</v>
      </c>
      <c r="H10" s="235">
        <v>16822.490000000002</v>
      </c>
      <c r="I10" s="235">
        <v>12832.04</v>
      </c>
      <c r="J10" s="235">
        <v>100</v>
      </c>
      <c r="K10" s="236">
        <v>1</v>
      </c>
      <c r="L10" s="235">
        <v>20</v>
      </c>
    </row>
    <row r="11" spans="1:12" ht="24.75" thickBot="1" x14ac:dyDescent="0.3">
      <c r="A11" s="238">
        <v>82995145</v>
      </c>
      <c r="B11" s="239" t="s">
        <v>564</v>
      </c>
      <c r="C11" s="239" t="s">
        <v>565</v>
      </c>
      <c r="D11" s="239">
        <v>50000078458</v>
      </c>
      <c r="E11" s="239" t="s">
        <v>704</v>
      </c>
      <c r="F11" s="240">
        <v>43565</v>
      </c>
      <c r="G11" s="240">
        <v>45517</v>
      </c>
      <c r="H11" s="238">
        <v>18145</v>
      </c>
      <c r="I11" s="238">
        <v>17845.89</v>
      </c>
      <c r="J11" s="238">
        <v>100</v>
      </c>
      <c r="K11" s="239">
        <v>1</v>
      </c>
      <c r="L11" s="238">
        <v>20</v>
      </c>
    </row>
    <row r="12" spans="1:12" ht="24.75" thickBot="1" x14ac:dyDescent="0.3">
      <c r="A12" s="235">
        <v>83003175</v>
      </c>
      <c r="B12" s="236" t="s">
        <v>564</v>
      </c>
      <c r="C12" s="236" t="s">
        <v>565</v>
      </c>
      <c r="D12" s="236">
        <v>50000074009</v>
      </c>
      <c r="E12" s="236" t="s">
        <v>705</v>
      </c>
      <c r="F12" s="237">
        <v>43472</v>
      </c>
      <c r="G12" s="237">
        <v>44604</v>
      </c>
      <c r="H12" s="235">
        <v>11122.5</v>
      </c>
      <c r="I12" s="235">
        <v>8796.07</v>
      </c>
      <c r="J12" s="235">
        <v>50</v>
      </c>
      <c r="K12" s="236">
        <v>1</v>
      </c>
      <c r="L12" s="235">
        <v>19</v>
      </c>
    </row>
    <row r="13" spans="1:12" ht="24.75" thickBot="1" x14ac:dyDescent="0.3">
      <c r="A13" s="238">
        <v>91365721</v>
      </c>
      <c r="B13" s="239" t="s">
        <v>564</v>
      </c>
      <c r="C13" s="239" t="s">
        <v>565</v>
      </c>
      <c r="D13" s="239">
        <v>50000078460</v>
      </c>
      <c r="E13" s="239" t="s">
        <v>706</v>
      </c>
      <c r="F13" s="240">
        <v>43580</v>
      </c>
      <c r="G13" s="240">
        <v>44816</v>
      </c>
      <c r="H13" s="238">
        <v>14036.25</v>
      </c>
      <c r="I13" s="238">
        <v>12768.83</v>
      </c>
      <c r="J13" s="238">
        <v>50</v>
      </c>
      <c r="K13" s="239">
        <v>1</v>
      </c>
      <c r="L13" s="238">
        <v>169</v>
      </c>
    </row>
    <row r="14" spans="1:12" ht="24.75" thickBot="1" x14ac:dyDescent="0.3">
      <c r="A14" s="235">
        <v>91593953</v>
      </c>
      <c r="B14" s="236" t="s">
        <v>564</v>
      </c>
      <c r="C14" s="236" t="s">
        <v>565</v>
      </c>
      <c r="D14" s="236">
        <v>50000079440</v>
      </c>
      <c r="E14" s="236" t="s">
        <v>707</v>
      </c>
      <c r="F14" s="237">
        <v>43718</v>
      </c>
      <c r="G14" s="237">
        <v>45206</v>
      </c>
      <c r="H14" s="235">
        <v>9486.67</v>
      </c>
      <c r="I14" s="235">
        <v>7364.09</v>
      </c>
      <c r="J14" s="235">
        <v>50</v>
      </c>
      <c r="K14" s="236">
        <v>1</v>
      </c>
      <c r="L14" s="235">
        <v>88587</v>
      </c>
    </row>
    <row r="15" spans="1:12" ht="24.75" thickBot="1" x14ac:dyDescent="0.3">
      <c r="A15" s="238">
        <v>93123395</v>
      </c>
      <c r="B15" s="239" t="s">
        <v>564</v>
      </c>
      <c r="C15" s="239" t="s">
        <v>565</v>
      </c>
      <c r="D15" s="239">
        <v>50000077149</v>
      </c>
      <c r="E15" s="239" t="s">
        <v>708</v>
      </c>
      <c r="F15" s="240">
        <v>43643</v>
      </c>
      <c r="G15" s="240">
        <v>44750</v>
      </c>
      <c r="H15" s="238">
        <v>49515</v>
      </c>
      <c r="I15" s="238">
        <v>42853.58</v>
      </c>
      <c r="J15" s="238">
        <v>100</v>
      </c>
      <c r="K15" s="239">
        <v>1</v>
      </c>
      <c r="L15" s="238">
        <v>57437</v>
      </c>
    </row>
    <row r="16" spans="1:12" ht="24.75" thickBot="1" x14ac:dyDescent="0.3">
      <c r="A16" s="235">
        <v>93293277</v>
      </c>
      <c r="B16" s="236" t="s">
        <v>564</v>
      </c>
      <c r="C16" s="236" t="s">
        <v>565</v>
      </c>
      <c r="D16" s="236">
        <v>50000074992</v>
      </c>
      <c r="E16" s="236" t="s">
        <v>709</v>
      </c>
      <c r="F16" s="237">
        <v>43518</v>
      </c>
      <c r="G16" s="237">
        <v>44262</v>
      </c>
      <c r="H16" s="235">
        <v>8612</v>
      </c>
      <c r="I16" s="235">
        <v>5201.3500000000004</v>
      </c>
      <c r="J16" s="235">
        <v>50</v>
      </c>
      <c r="K16" s="236">
        <v>1</v>
      </c>
      <c r="L16" s="235">
        <v>47</v>
      </c>
    </row>
    <row r="17" spans="1:12" ht="24.75" thickBot="1" x14ac:dyDescent="0.3">
      <c r="A17" s="238">
        <v>93293277</v>
      </c>
      <c r="B17" s="239" t="s">
        <v>564</v>
      </c>
      <c r="C17" s="239" t="s">
        <v>565</v>
      </c>
      <c r="D17" s="239">
        <v>50000074993</v>
      </c>
      <c r="E17" s="239" t="s">
        <v>710</v>
      </c>
      <c r="F17" s="240">
        <v>43518</v>
      </c>
      <c r="G17" s="240">
        <v>44262</v>
      </c>
      <c r="H17" s="238">
        <v>8612</v>
      </c>
      <c r="I17" s="238">
        <v>5201.3500000000004</v>
      </c>
      <c r="J17" s="238">
        <v>50</v>
      </c>
      <c r="K17" s="239">
        <v>1</v>
      </c>
      <c r="L17" s="238">
        <v>47</v>
      </c>
    </row>
    <row r="18" spans="1:12" ht="24.75" thickBot="1" x14ac:dyDescent="0.3">
      <c r="A18" s="235">
        <v>93350476</v>
      </c>
      <c r="B18" s="236" t="s">
        <v>564</v>
      </c>
      <c r="C18" s="236" t="s">
        <v>565</v>
      </c>
      <c r="D18" s="236">
        <v>50000074994</v>
      </c>
      <c r="E18" s="236" t="s">
        <v>711</v>
      </c>
      <c r="F18" s="237">
        <v>43524</v>
      </c>
      <c r="G18" s="237">
        <v>44647</v>
      </c>
      <c r="H18" s="235">
        <v>19449.419999999998</v>
      </c>
      <c r="I18" s="235">
        <v>17711.78</v>
      </c>
      <c r="J18" s="235">
        <v>100</v>
      </c>
      <c r="K18" s="236">
        <v>1</v>
      </c>
      <c r="L18" s="235">
        <v>8806</v>
      </c>
    </row>
    <row r="19" spans="1:12" ht="24.75" thickBot="1" x14ac:dyDescent="0.3">
      <c r="A19" s="238">
        <v>93558368</v>
      </c>
      <c r="B19" s="239" t="s">
        <v>564</v>
      </c>
      <c r="C19" s="239" t="s">
        <v>565</v>
      </c>
      <c r="D19" s="239">
        <v>50000079811</v>
      </c>
      <c r="E19" s="239" t="s">
        <v>712</v>
      </c>
      <c r="F19" s="240">
        <v>43763</v>
      </c>
      <c r="G19" s="240">
        <v>44871</v>
      </c>
      <c r="H19" s="238">
        <v>0</v>
      </c>
      <c r="I19" s="238">
        <v>0</v>
      </c>
      <c r="J19" s="238">
        <v>0</v>
      </c>
      <c r="K19" s="239">
        <v>1</v>
      </c>
      <c r="L19" s="238">
        <v>18</v>
      </c>
    </row>
    <row r="20" spans="1:12" ht="24.75" thickBot="1" x14ac:dyDescent="0.3">
      <c r="A20" s="235">
        <v>93568311</v>
      </c>
      <c r="B20" s="236" t="s">
        <v>564</v>
      </c>
      <c r="C20" s="236" t="s">
        <v>565</v>
      </c>
      <c r="D20" s="236">
        <v>50000078468</v>
      </c>
      <c r="E20" s="236" t="s">
        <v>713</v>
      </c>
      <c r="F20" s="237">
        <v>43711</v>
      </c>
      <c r="G20" s="237">
        <v>44822</v>
      </c>
      <c r="H20" s="235">
        <v>7742.5</v>
      </c>
      <c r="I20" s="235">
        <v>5887.82</v>
      </c>
      <c r="J20" s="235">
        <v>50</v>
      </c>
      <c r="K20" s="236">
        <v>1</v>
      </c>
      <c r="L20" s="235">
        <v>126</v>
      </c>
    </row>
    <row r="21" spans="1:12" ht="24.75" thickBot="1" x14ac:dyDescent="0.3">
      <c r="A21" s="238">
        <v>93858424</v>
      </c>
      <c r="B21" s="239" t="s">
        <v>564</v>
      </c>
      <c r="C21" s="239" t="s">
        <v>565</v>
      </c>
      <c r="D21" s="239">
        <v>50000076290</v>
      </c>
      <c r="E21" s="239" t="s">
        <v>714</v>
      </c>
      <c r="F21" s="240">
        <v>43502</v>
      </c>
      <c r="G21" s="240">
        <v>44634</v>
      </c>
      <c r="H21" s="238">
        <v>7756.45</v>
      </c>
      <c r="I21" s="238">
        <v>6804.77</v>
      </c>
      <c r="J21" s="238">
        <v>50</v>
      </c>
      <c r="K21" s="239">
        <v>1</v>
      </c>
      <c r="L21" s="238">
        <v>28</v>
      </c>
    </row>
    <row r="22" spans="1:12" ht="24.75" thickBot="1" x14ac:dyDescent="0.3">
      <c r="A22" s="235">
        <v>93920209</v>
      </c>
      <c r="B22" s="236" t="s">
        <v>564</v>
      </c>
      <c r="C22" s="236" t="s">
        <v>565</v>
      </c>
      <c r="D22" s="236">
        <v>50000077150</v>
      </c>
      <c r="E22" s="236" t="s">
        <v>715</v>
      </c>
      <c r="F22" s="237">
        <v>43657</v>
      </c>
      <c r="G22" s="237">
        <v>44759</v>
      </c>
      <c r="H22" s="235">
        <v>25380</v>
      </c>
      <c r="I22" s="235">
        <v>19439.28</v>
      </c>
      <c r="J22" s="235">
        <v>100</v>
      </c>
      <c r="K22" s="236">
        <v>1</v>
      </c>
      <c r="L22" s="235">
        <v>147</v>
      </c>
    </row>
    <row r="23" spans="1:12" ht="24.75" thickBot="1" x14ac:dyDescent="0.3">
      <c r="A23" s="238">
        <v>93951129</v>
      </c>
      <c r="B23" s="239" t="s">
        <v>564</v>
      </c>
      <c r="C23" s="239" t="s">
        <v>565</v>
      </c>
      <c r="D23" s="239">
        <v>50000076301</v>
      </c>
      <c r="E23" s="239" t="s">
        <v>716</v>
      </c>
      <c r="F23" s="240">
        <v>43605</v>
      </c>
      <c r="G23" s="240">
        <v>44716</v>
      </c>
      <c r="H23" s="238">
        <v>19656</v>
      </c>
      <c r="I23" s="238">
        <v>18243.650000000001</v>
      </c>
      <c r="J23" s="238">
        <v>50</v>
      </c>
      <c r="K23" s="239">
        <v>1</v>
      </c>
      <c r="L23" s="238">
        <v>186</v>
      </c>
    </row>
    <row r="24" spans="1:12" ht="24.75" thickBot="1" x14ac:dyDescent="0.3">
      <c r="A24" s="235">
        <v>94095499</v>
      </c>
      <c r="B24" s="236" t="s">
        <v>564</v>
      </c>
      <c r="C24" s="236" t="s">
        <v>565</v>
      </c>
      <c r="D24" s="236">
        <v>50000077144</v>
      </c>
      <c r="E24" s="236" t="s">
        <v>717</v>
      </c>
      <c r="F24" s="237">
        <v>43581</v>
      </c>
      <c r="G24" s="237">
        <v>44363</v>
      </c>
      <c r="H24" s="235">
        <v>17224</v>
      </c>
      <c r="I24" s="235">
        <v>11110.98</v>
      </c>
      <c r="J24" s="235">
        <v>100</v>
      </c>
      <c r="K24" s="236">
        <v>1</v>
      </c>
      <c r="L24" s="235">
        <v>47</v>
      </c>
    </row>
    <row r="25" spans="1:12" ht="24.75" thickBot="1" x14ac:dyDescent="0.3">
      <c r="A25" s="238">
        <v>94095499</v>
      </c>
      <c r="B25" s="239" t="s">
        <v>564</v>
      </c>
      <c r="C25" s="239" t="s">
        <v>565</v>
      </c>
      <c r="D25" s="239">
        <v>50000077145</v>
      </c>
      <c r="E25" s="239" t="s">
        <v>718</v>
      </c>
      <c r="F25" s="240">
        <v>43581</v>
      </c>
      <c r="G25" s="240">
        <v>44363</v>
      </c>
      <c r="H25" s="238">
        <v>17224</v>
      </c>
      <c r="I25" s="238">
        <v>11110.98</v>
      </c>
      <c r="J25" s="238">
        <v>100</v>
      </c>
      <c r="K25" s="239">
        <v>1</v>
      </c>
      <c r="L25" s="238">
        <v>47</v>
      </c>
    </row>
    <row r="26" spans="1:12" ht="24.75" thickBot="1" x14ac:dyDescent="0.3">
      <c r="A26" s="235">
        <v>94095499</v>
      </c>
      <c r="B26" s="236" t="s">
        <v>564</v>
      </c>
      <c r="C26" s="236" t="s">
        <v>565</v>
      </c>
      <c r="D26" s="236">
        <v>50000077146</v>
      </c>
      <c r="E26" s="236" t="s">
        <v>719</v>
      </c>
      <c r="F26" s="237">
        <v>43587</v>
      </c>
      <c r="G26" s="237">
        <v>44363</v>
      </c>
      <c r="H26" s="235">
        <v>26184.61</v>
      </c>
      <c r="I26" s="235">
        <v>18290.7</v>
      </c>
      <c r="J26" s="235">
        <v>100</v>
      </c>
      <c r="K26" s="236">
        <v>1</v>
      </c>
      <c r="L26" s="235">
        <v>47</v>
      </c>
    </row>
    <row r="27" spans="1:12" ht="24.75" thickBot="1" x14ac:dyDescent="0.3">
      <c r="A27" s="238">
        <v>94095499</v>
      </c>
      <c r="B27" s="239" t="s">
        <v>564</v>
      </c>
      <c r="C27" s="239" t="s">
        <v>565</v>
      </c>
      <c r="D27" s="239">
        <v>50000079810</v>
      </c>
      <c r="E27" s="239" t="s">
        <v>720</v>
      </c>
      <c r="F27" s="240">
        <v>43725</v>
      </c>
      <c r="G27" s="240">
        <v>44486</v>
      </c>
      <c r="H27" s="238">
        <v>26184.61</v>
      </c>
      <c r="I27" s="238">
        <v>19274.39</v>
      </c>
      <c r="J27" s="238">
        <v>100</v>
      </c>
      <c r="K27" s="239">
        <v>1</v>
      </c>
      <c r="L27" s="238">
        <v>47</v>
      </c>
    </row>
    <row r="28" spans="1:12" ht="24.75" thickBot="1" x14ac:dyDescent="0.3">
      <c r="A28" s="235">
        <v>94221820</v>
      </c>
      <c r="B28" s="236" t="s">
        <v>564</v>
      </c>
      <c r="C28" s="236" t="s">
        <v>565</v>
      </c>
      <c r="D28" s="236">
        <v>50000076298</v>
      </c>
      <c r="E28" s="236" t="s">
        <v>721</v>
      </c>
      <c r="F28" s="237">
        <v>43595</v>
      </c>
      <c r="G28" s="237">
        <v>44708</v>
      </c>
      <c r="H28" s="235">
        <v>18973.330000000002</v>
      </c>
      <c r="I28" s="235">
        <v>13942.71</v>
      </c>
      <c r="J28" s="235">
        <v>100</v>
      </c>
      <c r="K28" s="236">
        <v>1</v>
      </c>
      <c r="L28" s="235">
        <v>126</v>
      </c>
    </row>
    <row r="29" spans="1:12" ht="24.75" thickBot="1" x14ac:dyDescent="0.3">
      <c r="A29" s="238">
        <v>94225356</v>
      </c>
      <c r="B29" s="239" t="s">
        <v>564</v>
      </c>
      <c r="C29" s="239" t="s">
        <v>565</v>
      </c>
      <c r="D29" s="239">
        <v>50000078467</v>
      </c>
      <c r="E29" s="239" t="s">
        <v>722</v>
      </c>
      <c r="F29" s="240">
        <v>43658</v>
      </c>
      <c r="G29" s="240">
        <v>45487</v>
      </c>
      <c r="H29" s="238">
        <v>43945.24</v>
      </c>
      <c r="I29" s="238">
        <v>42394.78</v>
      </c>
      <c r="J29" s="238">
        <v>100</v>
      </c>
      <c r="K29" s="239">
        <v>1</v>
      </c>
      <c r="L29" s="238">
        <v>7</v>
      </c>
    </row>
    <row r="30" spans="1:12" ht="24.75" thickBot="1" x14ac:dyDescent="0.3">
      <c r="A30" s="235">
        <v>94591083</v>
      </c>
      <c r="B30" s="236" t="s">
        <v>564</v>
      </c>
      <c r="C30" s="236" t="s">
        <v>565</v>
      </c>
      <c r="D30" s="236">
        <v>50000079806</v>
      </c>
      <c r="E30" s="236" t="s">
        <v>723</v>
      </c>
      <c r="F30" s="237">
        <v>43654</v>
      </c>
      <c r="G30" s="237">
        <v>44638</v>
      </c>
      <c r="H30" s="235">
        <v>13847.5</v>
      </c>
      <c r="I30" s="235">
        <v>11470.22</v>
      </c>
      <c r="J30" s="235">
        <v>50</v>
      </c>
      <c r="K30" s="236">
        <v>1</v>
      </c>
      <c r="L30" s="235">
        <v>10593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2"/>
  <sheetViews>
    <sheetView topLeftCell="A330" workbookViewId="0">
      <selection activeCell="K349" sqref="K349"/>
    </sheetView>
  </sheetViews>
  <sheetFormatPr baseColWidth="10" defaultRowHeight="15" x14ac:dyDescent="0.25"/>
  <cols>
    <col min="1" max="1" width="9.7109375" customWidth="1"/>
    <col min="2" max="2" width="7.85546875" customWidth="1"/>
    <col min="3" max="3" width="9.85546875" customWidth="1"/>
    <col min="4" max="4" width="26.5703125" customWidth="1"/>
    <col min="5" max="5" width="19.85546875" customWidth="1"/>
    <col min="6" max="6" width="20.28515625" customWidth="1"/>
    <col min="7" max="7" width="12.7109375" customWidth="1"/>
    <col min="8" max="8" width="10.140625" customWidth="1"/>
    <col min="9" max="9" width="14.7109375" customWidth="1"/>
    <col min="10" max="10" width="4.7109375" customWidth="1"/>
  </cols>
  <sheetData>
    <row r="1" spans="1:9" s="58" customFormat="1" ht="15.75" customHeight="1" x14ac:dyDescent="0.15"/>
    <row r="2" spans="1:9" s="58" customFormat="1" ht="29.85" customHeight="1" x14ac:dyDescent="0.15">
      <c r="D2" s="60" t="s">
        <v>431</v>
      </c>
    </row>
    <row r="3" spans="1:9" s="58" customFormat="1" ht="17.649999999999999" customHeight="1" x14ac:dyDescent="0.15"/>
    <row r="4" spans="1:9" s="58" customFormat="1" ht="14.85" customHeight="1" x14ac:dyDescent="0.15">
      <c r="A4" s="241" t="s">
        <v>6</v>
      </c>
      <c r="B4" s="241" t="s">
        <v>432</v>
      </c>
      <c r="C4" s="241" t="s">
        <v>433</v>
      </c>
      <c r="D4" s="241" t="s">
        <v>434</v>
      </c>
      <c r="E4" s="241" t="s">
        <v>435</v>
      </c>
      <c r="F4" s="241" t="s">
        <v>436</v>
      </c>
      <c r="G4" s="241" t="s">
        <v>437</v>
      </c>
      <c r="H4" s="241" t="s">
        <v>438</v>
      </c>
      <c r="I4" s="241" t="s">
        <v>439</v>
      </c>
    </row>
    <row r="5" spans="1:9" s="58" customFormat="1" ht="14.85" customHeight="1" x14ac:dyDescent="0.15">
      <c r="A5" s="242">
        <v>0</v>
      </c>
      <c r="B5" s="243">
        <v>291</v>
      </c>
      <c r="C5" s="242">
        <v>99</v>
      </c>
      <c r="D5" s="244" t="s">
        <v>406</v>
      </c>
      <c r="E5" s="244" t="s">
        <v>440</v>
      </c>
      <c r="F5" s="244" t="s">
        <v>440</v>
      </c>
      <c r="G5" s="245">
        <v>0</v>
      </c>
      <c r="H5" s="245">
        <v>2</v>
      </c>
      <c r="I5" s="245">
        <v>-2</v>
      </c>
    </row>
    <row r="6" spans="1:9" s="58" customFormat="1" ht="14.85" customHeight="1" x14ac:dyDescent="0.15">
      <c r="A6" s="242">
        <v>0</v>
      </c>
      <c r="B6" s="243">
        <v>500</v>
      </c>
      <c r="C6" s="242">
        <v>0</v>
      </c>
      <c r="D6" s="244" t="s">
        <v>409</v>
      </c>
      <c r="E6" s="244" t="s">
        <v>440</v>
      </c>
      <c r="F6" s="244" t="s">
        <v>440</v>
      </c>
      <c r="G6" s="245">
        <v>1</v>
      </c>
      <c r="H6" s="245">
        <v>0</v>
      </c>
      <c r="I6" s="245">
        <v>1</v>
      </c>
    </row>
    <row r="7" spans="1:9" s="58" customFormat="1" ht="14.85" customHeight="1" x14ac:dyDescent="0.15">
      <c r="A7" s="242">
        <v>4006</v>
      </c>
      <c r="B7" s="243">
        <v>6</v>
      </c>
      <c r="C7" s="242">
        <v>262</v>
      </c>
      <c r="D7" s="244" t="s">
        <v>410</v>
      </c>
      <c r="E7" s="244" t="s">
        <v>440</v>
      </c>
      <c r="F7" s="244" t="s">
        <v>440</v>
      </c>
      <c r="G7" s="245">
        <v>14</v>
      </c>
      <c r="H7" s="245">
        <v>10</v>
      </c>
      <c r="I7" s="245">
        <v>4</v>
      </c>
    </row>
    <row r="8" spans="1:9" s="58" customFormat="1" ht="14.85" customHeight="1" x14ac:dyDescent="0.15">
      <c r="A8" s="242">
        <v>4007</v>
      </c>
      <c r="B8" s="243">
        <v>7</v>
      </c>
      <c r="C8" s="242">
        <v>262</v>
      </c>
      <c r="D8" s="244" t="s">
        <v>410</v>
      </c>
      <c r="E8" s="244" t="s">
        <v>440</v>
      </c>
      <c r="F8" s="244" t="s">
        <v>440</v>
      </c>
      <c r="G8" s="245">
        <v>18</v>
      </c>
      <c r="H8" s="245">
        <v>10</v>
      </c>
      <c r="I8" s="245">
        <v>8</v>
      </c>
    </row>
    <row r="9" spans="1:9" s="58" customFormat="1" ht="14.85" customHeight="1" x14ac:dyDescent="0.15">
      <c r="A9" s="242">
        <v>4007</v>
      </c>
      <c r="B9" s="243">
        <v>13</v>
      </c>
      <c r="C9" s="242">
        <v>262</v>
      </c>
      <c r="D9" s="244" t="s">
        <v>410</v>
      </c>
      <c r="E9" s="244" t="s">
        <v>440</v>
      </c>
      <c r="F9" s="244" t="s">
        <v>440</v>
      </c>
      <c r="G9" s="245">
        <v>6</v>
      </c>
      <c r="H9" s="245">
        <v>1</v>
      </c>
      <c r="I9" s="245">
        <v>5</v>
      </c>
    </row>
    <row r="10" spans="1:9" s="58" customFormat="1" ht="14.85" customHeight="1" x14ac:dyDescent="0.15">
      <c r="A10" s="242">
        <v>4008</v>
      </c>
      <c r="B10" s="243">
        <v>8</v>
      </c>
      <c r="C10" s="242">
        <v>262</v>
      </c>
      <c r="D10" s="244" t="s">
        <v>410</v>
      </c>
      <c r="E10" s="244" t="s">
        <v>440</v>
      </c>
      <c r="F10" s="244" t="s">
        <v>440</v>
      </c>
      <c r="G10" s="245">
        <v>10</v>
      </c>
      <c r="H10" s="245">
        <v>5</v>
      </c>
      <c r="I10" s="245">
        <v>5</v>
      </c>
    </row>
    <row r="11" spans="1:9" s="58" customFormat="1" ht="14.85" customHeight="1" x14ac:dyDescent="0.15">
      <c r="A11" s="242">
        <v>4010</v>
      </c>
      <c r="B11" s="243">
        <v>10</v>
      </c>
      <c r="C11" s="242">
        <v>262</v>
      </c>
      <c r="D11" s="244" t="s">
        <v>410</v>
      </c>
      <c r="E11" s="244" t="s">
        <v>440</v>
      </c>
      <c r="F11" s="244" t="s">
        <v>440</v>
      </c>
      <c r="G11" s="245">
        <v>2</v>
      </c>
      <c r="H11" s="245">
        <v>4</v>
      </c>
      <c r="I11" s="245">
        <v>-2</v>
      </c>
    </row>
    <row r="12" spans="1:9" s="58" customFormat="1" ht="14.85" customHeight="1" x14ac:dyDescent="0.15">
      <c r="A12" s="242">
        <v>4012</v>
      </c>
      <c r="B12" s="243">
        <v>12</v>
      </c>
      <c r="C12" s="242">
        <v>262</v>
      </c>
      <c r="D12" s="244" t="s">
        <v>410</v>
      </c>
      <c r="E12" s="244" t="s">
        <v>440</v>
      </c>
      <c r="F12" s="244" t="s">
        <v>440</v>
      </c>
      <c r="G12" s="245">
        <v>3</v>
      </c>
      <c r="H12" s="245">
        <v>3</v>
      </c>
      <c r="I12" s="245">
        <v>0</v>
      </c>
    </row>
    <row r="13" spans="1:9" s="58" customFormat="1" ht="14.85" customHeight="1" x14ac:dyDescent="0.15">
      <c r="A13" s="242">
        <v>4015</v>
      </c>
      <c r="B13" s="243">
        <v>14</v>
      </c>
      <c r="C13" s="242">
        <v>262</v>
      </c>
      <c r="D13" s="244" t="s">
        <v>410</v>
      </c>
      <c r="E13" s="244" t="s">
        <v>440</v>
      </c>
      <c r="F13" s="244" t="s">
        <v>440</v>
      </c>
      <c r="G13" s="245">
        <v>5</v>
      </c>
      <c r="H13" s="245">
        <v>6</v>
      </c>
      <c r="I13" s="245">
        <v>-1</v>
      </c>
    </row>
    <row r="14" spans="1:9" s="58" customFormat="1" ht="14.85" customHeight="1" x14ac:dyDescent="0.15">
      <c r="A14" s="242">
        <v>4015</v>
      </c>
      <c r="B14" s="243">
        <v>15</v>
      </c>
      <c r="C14" s="242">
        <v>262</v>
      </c>
      <c r="D14" s="244" t="s">
        <v>410</v>
      </c>
      <c r="E14" s="244" t="s">
        <v>440</v>
      </c>
      <c r="F14" s="244" t="s">
        <v>440</v>
      </c>
      <c r="G14" s="245">
        <v>8</v>
      </c>
      <c r="H14" s="245">
        <v>7</v>
      </c>
      <c r="I14" s="245">
        <v>1</v>
      </c>
    </row>
    <row r="15" spans="1:9" s="58" customFormat="1" ht="14.85" customHeight="1" x14ac:dyDescent="0.15">
      <c r="A15" s="242">
        <v>4017</v>
      </c>
      <c r="B15" s="243">
        <v>17</v>
      </c>
      <c r="C15" s="242">
        <v>269</v>
      </c>
      <c r="D15" s="244" t="s">
        <v>420</v>
      </c>
      <c r="E15" s="244" t="s">
        <v>440</v>
      </c>
      <c r="F15" s="244" t="s">
        <v>440</v>
      </c>
      <c r="G15" s="245">
        <v>6</v>
      </c>
      <c r="H15" s="245">
        <v>3</v>
      </c>
      <c r="I15" s="245">
        <v>3</v>
      </c>
    </row>
    <row r="16" spans="1:9" s="58" customFormat="1" ht="14.85" customHeight="1" x14ac:dyDescent="0.15">
      <c r="A16" s="242">
        <v>4019</v>
      </c>
      <c r="B16" s="243">
        <v>19</v>
      </c>
      <c r="C16" s="242">
        <v>262</v>
      </c>
      <c r="D16" s="244" t="s">
        <v>410</v>
      </c>
      <c r="E16" s="244" t="s">
        <v>440</v>
      </c>
      <c r="F16" s="244" t="s">
        <v>440</v>
      </c>
      <c r="G16" s="245">
        <v>12</v>
      </c>
      <c r="H16" s="245">
        <v>15</v>
      </c>
      <c r="I16" s="245">
        <v>-3</v>
      </c>
    </row>
    <row r="17" spans="1:9" s="58" customFormat="1" ht="14.85" customHeight="1" x14ac:dyDescent="0.15">
      <c r="A17" s="242">
        <v>4020</v>
      </c>
      <c r="B17" s="243">
        <v>20</v>
      </c>
      <c r="C17" s="242">
        <v>262</v>
      </c>
      <c r="D17" s="244" t="s">
        <v>410</v>
      </c>
      <c r="E17" s="244" t="s">
        <v>440</v>
      </c>
      <c r="F17" s="244" t="s">
        <v>440</v>
      </c>
      <c r="G17" s="245">
        <v>12</v>
      </c>
      <c r="H17" s="245">
        <v>8</v>
      </c>
      <c r="I17" s="245">
        <v>4</v>
      </c>
    </row>
    <row r="18" spans="1:9" s="58" customFormat="1" ht="14.85" customHeight="1" x14ac:dyDescent="0.15">
      <c r="A18" s="242">
        <v>4022</v>
      </c>
      <c r="B18" s="243">
        <v>57880</v>
      </c>
      <c r="C18" s="242">
        <v>269</v>
      </c>
      <c r="D18" s="244" t="s">
        <v>420</v>
      </c>
      <c r="E18" s="244" t="s">
        <v>440</v>
      </c>
      <c r="F18" s="244" t="s">
        <v>440</v>
      </c>
      <c r="G18" s="245">
        <v>1</v>
      </c>
      <c r="H18" s="245">
        <v>0</v>
      </c>
      <c r="I18" s="245">
        <v>1</v>
      </c>
    </row>
    <row r="19" spans="1:9" s="58" customFormat="1" ht="14.85" customHeight="1" x14ac:dyDescent="0.15">
      <c r="A19" s="242">
        <v>4023</v>
      </c>
      <c r="B19" s="243">
        <v>23</v>
      </c>
      <c r="C19" s="242">
        <v>262</v>
      </c>
      <c r="D19" s="244" t="s">
        <v>410</v>
      </c>
      <c r="E19" s="244" t="s">
        <v>440</v>
      </c>
      <c r="F19" s="244" t="s">
        <v>440</v>
      </c>
      <c r="G19" s="245">
        <v>8</v>
      </c>
      <c r="H19" s="245">
        <v>2</v>
      </c>
      <c r="I19" s="245">
        <v>6</v>
      </c>
    </row>
    <row r="20" spans="1:9" s="58" customFormat="1" ht="14.85" customHeight="1" x14ac:dyDescent="0.15">
      <c r="A20" s="242">
        <v>4024</v>
      </c>
      <c r="B20" s="243">
        <v>24</v>
      </c>
      <c r="C20" s="242">
        <v>262</v>
      </c>
      <c r="D20" s="244" t="s">
        <v>410</v>
      </c>
      <c r="E20" s="244" t="s">
        <v>440</v>
      </c>
      <c r="F20" s="244" t="s">
        <v>440</v>
      </c>
      <c r="G20" s="245">
        <v>9</v>
      </c>
      <c r="H20" s="245">
        <v>9</v>
      </c>
      <c r="I20" s="245">
        <v>0</v>
      </c>
    </row>
    <row r="21" spans="1:9" s="58" customFormat="1" ht="14.85" customHeight="1" x14ac:dyDescent="0.15">
      <c r="A21" s="242">
        <v>4025</v>
      </c>
      <c r="B21" s="243">
        <v>25</v>
      </c>
      <c r="C21" s="242">
        <v>262</v>
      </c>
      <c r="D21" s="244" t="s">
        <v>410</v>
      </c>
      <c r="E21" s="244" t="s">
        <v>440</v>
      </c>
      <c r="F21" s="244" t="s">
        <v>440</v>
      </c>
      <c r="G21" s="245">
        <v>10</v>
      </c>
      <c r="H21" s="245">
        <v>10</v>
      </c>
      <c r="I21" s="245">
        <v>0</v>
      </c>
    </row>
    <row r="22" spans="1:9" s="58" customFormat="1" ht="14.85" customHeight="1" x14ac:dyDescent="0.15">
      <c r="A22" s="242">
        <v>4026</v>
      </c>
      <c r="B22" s="243">
        <v>26</v>
      </c>
      <c r="C22" s="242">
        <v>262</v>
      </c>
      <c r="D22" s="244" t="s">
        <v>410</v>
      </c>
      <c r="E22" s="244" t="s">
        <v>440</v>
      </c>
      <c r="F22" s="244" t="s">
        <v>440</v>
      </c>
      <c r="G22" s="245">
        <v>3</v>
      </c>
      <c r="H22" s="245">
        <v>3</v>
      </c>
      <c r="I22" s="245">
        <v>0</v>
      </c>
    </row>
    <row r="23" spans="1:9" s="58" customFormat="1" ht="14.85" customHeight="1" x14ac:dyDescent="0.15">
      <c r="A23" s="242">
        <v>4027</v>
      </c>
      <c r="B23" s="243">
        <v>27</v>
      </c>
      <c r="C23" s="242">
        <v>262</v>
      </c>
      <c r="D23" s="244" t="s">
        <v>410</v>
      </c>
      <c r="E23" s="244" t="s">
        <v>440</v>
      </c>
      <c r="F23" s="244" t="s">
        <v>440</v>
      </c>
      <c r="G23" s="245">
        <v>30</v>
      </c>
      <c r="H23" s="245">
        <v>16</v>
      </c>
      <c r="I23" s="245">
        <v>14</v>
      </c>
    </row>
    <row r="24" spans="1:9" s="58" customFormat="1" ht="14.85" customHeight="1" x14ac:dyDescent="0.15">
      <c r="A24" s="242">
        <v>4028</v>
      </c>
      <c r="B24" s="243">
        <v>28</v>
      </c>
      <c r="C24" s="242">
        <v>262</v>
      </c>
      <c r="D24" s="244" t="s">
        <v>410</v>
      </c>
      <c r="E24" s="244" t="s">
        <v>440</v>
      </c>
      <c r="F24" s="244" t="s">
        <v>440</v>
      </c>
      <c r="G24" s="245">
        <v>14</v>
      </c>
      <c r="H24" s="245">
        <v>20</v>
      </c>
      <c r="I24" s="245">
        <v>-6</v>
      </c>
    </row>
    <row r="25" spans="1:9" s="58" customFormat="1" ht="14.85" customHeight="1" x14ac:dyDescent="0.15">
      <c r="A25" s="242">
        <v>4029</v>
      </c>
      <c r="B25" s="243">
        <v>29</v>
      </c>
      <c r="C25" s="242">
        <v>262</v>
      </c>
      <c r="D25" s="244" t="s">
        <v>410</v>
      </c>
      <c r="E25" s="244" t="s">
        <v>440</v>
      </c>
      <c r="F25" s="244" t="s">
        <v>440</v>
      </c>
      <c r="G25" s="245">
        <v>5</v>
      </c>
      <c r="H25" s="245">
        <v>4</v>
      </c>
      <c r="I25" s="245">
        <v>1</v>
      </c>
    </row>
    <row r="26" spans="1:9" s="58" customFormat="1" ht="14.85" customHeight="1" x14ac:dyDescent="0.15">
      <c r="A26" s="242">
        <v>4030</v>
      </c>
      <c r="B26" s="243">
        <v>30</v>
      </c>
      <c r="C26" s="242">
        <v>262</v>
      </c>
      <c r="D26" s="244" t="s">
        <v>410</v>
      </c>
      <c r="E26" s="244" t="s">
        <v>440</v>
      </c>
      <c r="F26" s="244" t="s">
        <v>440</v>
      </c>
      <c r="G26" s="245">
        <v>24</v>
      </c>
      <c r="H26" s="245">
        <v>14</v>
      </c>
      <c r="I26" s="245">
        <v>10</v>
      </c>
    </row>
    <row r="27" spans="1:9" s="58" customFormat="1" ht="14.85" customHeight="1" x14ac:dyDescent="0.15">
      <c r="A27" s="242">
        <v>4030</v>
      </c>
      <c r="B27" s="243">
        <v>65</v>
      </c>
      <c r="C27" s="242">
        <v>262</v>
      </c>
      <c r="D27" s="244" t="s">
        <v>410</v>
      </c>
      <c r="E27" s="244" t="s">
        <v>440</v>
      </c>
      <c r="F27" s="244" t="s">
        <v>440</v>
      </c>
      <c r="G27" s="245">
        <v>2</v>
      </c>
      <c r="H27" s="245">
        <v>2</v>
      </c>
      <c r="I27" s="245">
        <v>0</v>
      </c>
    </row>
    <row r="28" spans="1:9" s="58" customFormat="1" ht="14.85" customHeight="1" x14ac:dyDescent="0.15">
      <c r="A28" s="242">
        <v>4031</v>
      </c>
      <c r="B28" s="243">
        <v>31</v>
      </c>
      <c r="C28" s="242">
        <v>262</v>
      </c>
      <c r="D28" s="244" t="s">
        <v>410</v>
      </c>
      <c r="E28" s="244" t="s">
        <v>440</v>
      </c>
      <c r="F28" s="244" t="s">
        <v>440</v>
      </c>
      <c r="G28" s="245">
        <v>12</v>
      </c>
      <c r="H28" s="245">
        <v>2</v>
      </c>
      <c r="I28" s="245">
        <v>10</v>
      </c>
    </row>
    <row r="29" spans="1:9" s="58" customFormat="1" ht="14.85" customHeight="1" x14ac:dyDescent="0.15">
      <c r="A29" s="242">
        <v>4033</v>
      </c>
      <c r="B29" s="243">
        <v>33</v>
      </c>
      <c r="C29" s="242">
        <v>262</v>
      </c>
      <c r="D29" s="244" t="s">
        <v>410</v>
      </c>
      <c r="E29" s="244" t="s">
        <v>440</v>
      </c>
      <c r="F29" s="244" t="s">
        <v>440</v>
      </c>
      <c r="G29" s="245">
        <v>4</v>
      </c>
      <c r="H29" s="245">
        <v>2</v>
      </c>
      <c r="I29" s="245">
        <v>2</v>
      </c>
    </row>
    <row r="30" spans="1:9" s="58" customFormat="1" ht="14.85" customHeight="1" x14ac:dyDescent="0.15">
      <c r="A30" s="242">
        <v>4037</v>
      </c>
      <c r="B30" s="243">
        <v>34</v>
      </c>
      <c r="C30" s="242">
        <v>262</v>
      </c>
      <c r="D30" s="244" t="s">
        <v>410</v>
      </c>
      <c r="E30" s="244" t="s">
        <v>440</v>
      </c>
      <c r="F30" s="244" t="s">
        <v>440</v>
      </c>
      <c r="G30" s="245">
        <v>5</v>
      </c>
      <c r="H30" s="245">
        <v>2</v>
      </c>
      <c r="I30" s="245">
        <v>3</v>
      </c>
    </row>
    <row r="31" spans="1:9" s="58" customFormat="1" ht="14.85" customHeight="1" x14ac:dyDescent="0.15">
      <c r="A31" s="242">
        <v>4037</v>
      </c>
      <c r="B31" s="243">
        <v>37</v>
      </c>
      <c r="C31" s="242">
        <v>262</v>
      </c>
      <c r="D31" s="244" t="s">
        <v>410</v>
      </c>
      <c r="E31" s="244" t="s">
        <v>440</v>
      </c>
      <c r="F31" s="244" t="s">
        <v>440</v>
      </c>
      <c r="G31" s="245">
        <v>8</v>
      </c>
      <c r="H31" s="245">
        <v>2</v>
      </c>
      <c r="I31" s="245">
        <v>6</v>
      </c>
    </row>
    <row r="32" spans="1:9" s="58" customFormat="1" ht="14.85" customHeight="1" x14ac:dyDescent="0.15">
      <c r="A32" s="242">
        <v>4038</v>
      </c>
      <c r="B32" s="243">
        <v>38</v>
      </c>
      <c r="C32" s="242">
        <v>262</v>
      </c>
      <c r="D32" s="244" t="s">
        <v>410</v>
      </c>
      <c r="E32" s="244" t="s">
        <v>440</v>
      </c>
      <c r="F32" s="244" t="s">
        <v>440</v>
      </c>
      <c r="G32" s="245">
        <v>14</v>
      </c>
      <c r="H32" s="245">
        <v>8</v>
      </c>
      <c r="I32" s="245">
        <v>6</v>
      </c>
    </row>
    <row r="33" spans="1:9" s="58" customFormat="1" ht="14.85" customHeight="1" x14ac:dyDescent="0.15">
      <c r="A33" s="242">
        <v>4039</v>
      </c>
      <c r="B33" s="243">
        <v>39</v>
      </c>
      <c r="C33" s="242">
        <v>262</v>
      </c>
      <c r="D33" s="244" t="s">
        <v>410</v>
      </c>
      <c r="E33" s="244" t="s">
        <v>440</v>
      </c>
      <c r="F33" s="244" t="s">
        <v>440</v>
      </c>
      <c r="G33" s="245">
        <v>4</v>
      </c>
      <c r="H33" s="245">
        <v>3</v>
      </c>
      <c r="I33" s="245">
        <v>1</v>
      </c>
    </row>
    <row r="34" spans="1:9" s="58" customFormat="1" ht="14.85" customHeight="1" x14ac:dyDescent="0.15">
      <c r="A34" s="242">
        <v>4041</v>
      </c>
      <c r="B34" s="243">
        <v>41</v>
      </c>
      <c r="C34" s="242">
        <v>262</v>
      </c>
      <c r="D34" s="244" t="s">
        <v>410</v>
      </c>
      <c r="E34" s="244" t="s">
        <v>440</v>
      </c>
      <c r="F34" s="244" t="s">
        <v>440</v>
      </c>
      <c r="G34" s="245">
        <v>13</v>
      </c>
      <c r="H34" s="245">
        <v>9</v>
      </c>
      <c r="I34" s="245">
        <v>4</v>
      </c>
    </row>
    <row r="35" spans="1:9" s="58" customFormat="1" ht="14.85" customHeight="1" x14ac:dyDescent="0.15">
      <c r="A35" s="242">
        <v>4043</v>
      </c>
      <c r="B35" s="243">
        <v>18</v>
      </c>
      <c r="C35" s="242">
        <v>262</v>
      </c>
      <c r="D35" s="244" t="s">
        <v>410</v>
      </c>
      <c r="E35" s="244" t="s">
        <v>440</v>
      </c>
      <c r="F35" s="244" t="s">
        <v>440</v>
      </c>
      <c r="G35" s="245">
        <v>70</v>
      </c>
      <c r="H35" s="245">
        <v>14</v>
      </c>
      <c r="I35" s="245">
        <v>56</v>
      </c>
    </row>
    <row r="36" spans="1:9" s="58" customFormat="1" ht="14.85" customHeight="1" x14ac:dyDescent="0.15">
      <c r="A36" s="242">
        <v>4043</v>
      </c>
      <c r="B36" s="243">
        <v>43</v>
      </c>
      <c r="C36" s="242">
        <v>262</v>
      </c>
      <c r="D36" s="244" t="s">
        <v>410</v>
      </c>
      <c r="E36" s="244" t="s">
        <v>440</v>
      </c>
      <c r="F36" s="244" t="s">
        <v>440</v>
      </c>
      <c r="G36" s="245">
        <v>25</v>
      </c>
      <c r="H36" s="245">
        <v>15</v>
      </c>
      <c r="I36" s="245">
        <v>10</v>
      </c>
    </row>
    <row r="37" spans="1:9" s="58" customFormat="1" ht="14.85" customHeight="1" x14ac:dyDescent="0.15">
      <c r="A37" s="242">
        <v>4043</v>
      </c>
      <c r="B37" s="243">
        <v>50</v>
      </c>
      <c r="C37" s="242">
        <v>262</v>
      </c>
      <c r="D37" s="244" t="s">
        <v>410</v>
      </c>
      <c r="E37" s="244" t="s">
        <v>440</v>
      </c>
      <c r="F37" s="244" t="s">
        <v>440</v>
      </c>
      <c r="G37" s="245">
        <v>3</v>
      </c>
      <c r="H37" s="245">
        <v>1</v>
      </c>
      <c r="I37" s="245">
        <v>2</v>
      </c>
    </row>
    <row r="38" spans="1:9" s="58" customFormat="1" ht="14.85" customHeight="1" x14ac:dyDescent="0.15">
      <c r="A38" s="242">
        <v>4045</v>
      </c>
      <c r="B38" s="243">
        <v>45</v>
      </c>
      <c r="C38" s="242">
        <v>262</v>
      </c>
      <c r="D38" s="244" t="s">
        <v>410</v>
      </c>
      <c r="E38" s="244" t="s">
        <v>440</v>
      </c>
      <c r="F38" s="244" t="s">
        <v>440</v>
      </c>
      <c r="G38" s="245">
        <v>21</v>
      </c>
      <c r="H38" s="245">
        <v>12</v>
      </c>
      <c r="I38" s="245">
        <v>9</v>
      </c>
    </row>
    <row r="39" spans="1:9" s="58" customFormat="1" ht="14.85" customHeight="1" x14ac:dyDescent="0.15">
      <c r="A39" s="242">
        <v>4047</v>
      </c>
      <c r="B39" s="243">
        <v>47</v>
      </c>
      <c r="C39" s="242">
        <v>262</v>
      </c>
      <c r="D39" s="244" t="s">
        <v>410</v>
      </c>
      <c r="E39" s="244" t="s">
        <v>440</v>
      </c>
      <c r="F39" s="244" t="s">
        <v>440</v>
      </c>
      <c r="G39" s="245">
        <v>17</v>
      </c>
      <c r="H39" s="245">
        <v>17</v>
      </c>
      <c r="I39" s="245">
        <v>0</v>
      </c>
    </row>
    <row r="40" spans="1:9" s="58" customFormat="1" ht="14.85" customHeight="1" x14ac:dyDescent="0.15">
      <c r="A40" s="242">
        <v>4048</v>
      </c>
      <c r="B40" s="243">
        <v>40</v>
      </c>
      <c r="C40" s="242">
        <v>262</v>
      </c>
      <c r="D40" s="244" t="s">
        <v>410</v>
      </c>
      <c r="E40" s="244" t="s">
        <v>440</v>
      </c>
      <c r="F40" s="244" t="s">
        <v>440</v>
      </c>
      <c r="G40" s="245">
        <v>3</v>
      </c>
      <c r="H40" s="245">
        <v>2</v>
      </c>
      <c r="I40" s="245">
        <v>1</v>
      </c>
    </row>
    <row r="41" spans="1:9" s="58" customFormat="1" ht="14.85" customHeight="1" x14ac:dyDescent="0.15">
      <c r="A41" s="242">
        <v>4048</v>
      </c>
      <c r="B41" s="243">
        <v>48</v>
      </c>
      <c r="C41" s="242">
        <v>262</v>
      </c>
      <c r="D41" s="244" t="s">
        <v>410</v>
      </c>
      <c r="E41" s="244" t="s">
        <v>440</v>
      </c>
      <c r="F41" s="244" t="s">
        <v>440</v>
      </c>
      <c r="G41" s="245">
        <v>4</v>
      </c>
      <c r="H41" s="245">
        <v>4</v>
      </c>
      <c r="I41" s="245">
        <v>0</v>
      </c>
    </row>
    <row r="42" spans="1:9" s="58" customFormat="1" ht="14.85" customHeight="1" x14ac:dyDescent="0.15">
      <c r="A42" s="242">
        <v>4054</v>
      </c>
      <c r="B42" s="243">
        <v>54</v>
      </c>
      <c r="C42" s="242">
        <v>262</v>
      </c>
      <c r="D42" s="244" t="s">
        <v>410</v>
      </c>
      <c r="E42" s="244" t="s">
        <v>440</v>
      </c>
      <c r="F42" s="244" t="s">
        <v>440</v>
      </c>
      <c r="G42" s="245">
        <v>7</v>
      </c>
      <c r="H42" s="245">
        <v>4</v>
      </c>
      <c r="I42" s="245">
        <v>3</v>
      </c>
    </row>
    <row r="43" spans="1:9" s="58" customFormat="1" ht="14.85" customHeight="1" x14ac:dyDescent="0.15">
      <c r="A43" s="242">
        <v>4057</v>
      </c>
      <c r="B43" s="243">
        <v>57</v>
      </c>
      <c r="C43" s="242">
        <v>262</v>
      </c>
      <c r="D43" s="244" t="s">
        <v>410</v>
      </c>
      <c r="E43" s="244" t="s">
        <v>440</v>
      </c>
      <c r="F43" s="244" t="s">
        <v>440</v>
      </c>
      <c r="G43" s="245">
        <v>11</v>
      </c>
      <c r="H43" s="245">
        <v>5</v>
      </c>
      <c r="I43" s="245">
        <v>6</v>
      </c>
    </row>
    <row r="44" spans="1:9" s="58" customFormat="1" ht="14.85" customHeight="1" x14ac:dyDescent="0.15">
      <c r="A44" s="242">
        <v>4057</v>
      </c>
      <c r="B44" s="243">
        <v>58</v>
      </c>
      <c r="C44" s="242">
        <v>262</v>
      </c>
      <c r="D44" s="244" t="s">
        <v>410</v>
      </c>
      <c r="E44" s="244" t="s">
        <v>440</v>
      </c>
      <c r="F44" s="244" t="s">
        <v>440</v>
      </c>
      <c r="G44" s="245">
        <v>2</v>
      </c>
      <c r="H44" s="245">
        <v>3</v>
      </c>
      <c r="I44" s="245">
        <v>-1</v>
      </c>
    </row>
    <row r="45" spans="1:9" s="58" customFormat="1" ht="14.85" customHeight="1" x14ac:dyDescent="0.15">
      <c r="A45" s="242">
        <v>4060</v>
      </c>
      <c r="B45" s="243">
        <v>60</v>
      </c>
      <c r="C45" s="242">
        <v>262</v>
      </c>
      <c r="D45" s="244" t="s">
        <v>410</v>
      </c>
      <c r="E45" s="244" t="s">
        <v>440</v>
      </c>
      <c r="F45" s="244" t="s">
        <v>440</v>
      </c>
      <c r="G45" s="245">
        <v>19</v>
      </c>
      <c r="H45" s="245">
        <v>16</v>
      </c>
      <c r="I45" s="245">
        <v>3</v>
      </c>
    </row>
    <row r="46" spans="1:9" s="58" customFormat="1" ht="14.85" customHeight="1" x14ac:dyDescent="0.15">
      <c r="A46" s="242">
        <v>4064</v>
      </c>
      <c r="B46" s="243">
        <v>64</v>
      </c>
      <c r="C46" s="242">
        <v>262</v>
      </c>
      <c r="D46" s="244" t="s">
        <v>410</v>
      </c>
      <c r="E46" s="244" t="s">
        <v>440</v>
      </c>
      <c r="F46" s="244" t="s">
        <v>440</v>
      </c>
      <c r="G46" s="245">
        <v>6</v>
      </c>
      <c r="H46" s="245">
        <v>3</v>
      </c>
      <c r="I46" s="245">
        <v>3</v>
      </c>
    </row>
    <row r="47" spans="1:9" s="58" customFormat="1" ht="14.85" customHeight="1" x14ac:dyDescent="0.15">
      <c r="A47" s="242">
        <v>4066</v>
      </c>
      <c r="B47" s="243">
        <v>66</v>
      </c>
      <c r="C47" s="242">
        <v>262</v>
      </c>
      <c r="D47" s="244" t="s">
        <v>410</v>
      </c>
      <c r="E47" s="244" t="s">
        <v>440</v>
      </c>
      <c r="F47" s="244" t="s">
        <v>440</v>
      </c>
      <c r="G47" s="245">
        <v>4</v>
      </c>
      <c r="H47" s="245">
        <v>3</v>
      </c>
      <c r="I47" s="245">
        <v>1</v>
      </c>
    </row>
    <row r="48" spans="1:9" s="58" customFormat="1" ht="14.85" customHeight="1" x14ac:dyDescent="0.15">
      <c r="A48" s="242">
        <v>4066</v>
      </c>
      <c r="B48" s="243">
        <v>68</v>
      </c>
      <c r="C48" s="242">
        <v>262</v>
      </c>
      <c r="D48" s="244" t="s">
        <v>410</v>
      </c>
      <c r="E48" s="244" t="s">
        <v>440</v>
      </c>
      <c r="F48" s="244" t="s">
        <v>440</v>
      </c>
      <c r="G48" s="245">
        <v>3</v>
      </c>
      <c r="H48" s="245">
        <v>0</v>
      </c>
      <c r="I48" s="245">
        <v>3</v>
      </c>
    </row>
    <row r="49" spans="1:9" s="58" customFormat="1" ht="14.85" customHeight="1" x14ac:dyDescent="0.15">
      <c r="A49" s="242">
        <v>4066</v>
      </c>
      <c r="B49" s="243">
        <v>70</v>
      </c>
      <c r="C49" s="242">
        <v>262</v>
      </c>
      <c r="D49" s="244" t="s">
        <v>410</v>
      </c>
      <c r="E49" s="244" t="s">
        <v>440</v>
      </c>
      <c r="F49" s="244" t="s">
        <v>440</v>
      </c>
      <c r="G49" s="245">
        <v>1</v>
      </c>
      <c r="H49" s="245">
        <v>3</v>
      </c>
      <c r="I49" s="245">
        <v>-2</v>
      </c>
    </row>
    <row r="50" spans="1:9" s="58" customFormat="1" ht="14.85" customHeight="1" x14ac:dyDescent="0.15">
      <c r="A50" s="242">
        <v>4067</v>
      </c>
      <c r="B50" s="243">
        <v>67</v>
      </c>
      <c r="C50" s="242">
        <v>262</v>
      </c>
      <c r="D50" s="244" t="s">
        <v>410</v>
      </c>
      <c r="E50" s="244" t="s">
        <v>440</v>
      </c>
      <c r="F50" s="244" t="s">
        <v>440</v>
      </c>
      <c r="G50" s="245">
        <v>1</v>
      </c>
      <c r="H50" s="245">
        <v>3</v>
      </c>
      <c r="I50" s="245">
        <v>-2</v>
      </c>
    </row>
    <row r="51" spans="1:9" s="58" customFormat="1" ht="14.85" customHeight="1" x14ac:dyDescent="0.15">
      <c r="A51" s="242">
        <v>4071</v>
      </c>
      <c r="B51" s="243">
        <v>71</v>
      </c>
      <c r="C51" s="242">
        <v>262</v>
      </c>
      <c r="D51" s="244" t="s">
        <v>410</v>
      </c>
      <c r="E51" s="244" t="s">
        <v>440</v>
      </c>
      <c r="F51" s="244" t="s">
        <v>440</v>
      </c>
      <c r="G51" s="245">
        <v>18</v>
      </c>
      <c r="H51" s="245">
        <v>9</v>
      </c>
      <c r="I51" s="245">
        <v>9</v>
      </c>
    </row>
    <row r="52" spans="1:9" s="58" customFormat="1" ht="14.85" customHeight="1" x14ac:dyDescent="0.15">
      <c r="A52" s="242">
        <v>4071</v>
      </c>
      <c r="B52" s="243">
        <v>76</v>
      </c>
      <c r="C52" s="242">
        <v>262</v>
      </c>
      <c r="D52" s="244" t="s">
        <v>410</v>
      </c>
      <c r="E52" s="244" t="s">
        <v>440</v>
      </c>
      <c r="F52" s="244" t="s">
        <v>440</v>
      </c>
      <c r="G52" s="245">
        <v>3</v>
      </c>
      <c r="H52" s="245">
        <v>4</v>
      </c>
      <c r="I52" s="245">
        <v>-1</v>
      </c>
    </row>
    <row r="53" spans="1:9" s="58" customFormat="1" ht="14.85" customHeight="1" x14ac:dyDescent="0.15">
      <c r="A53" s="242">
        <v>4071</v>
      </c>
      <c r="B53" s="243">
        <v>77</v>
      </c>
      <c r="C53" s="242">
        <v>262</v>
      </c>
      <c r="D53" s="244" t="s">
        <v>410</v>
      </c>
      <c r="E53" s="244" t="s">
        <v>440</v>
      </c>
      <c r="F53" s="244" t="s">
        <v>440</v>
      </c>
      <c r="G53" s="245">
        <v>3</v>
      </c>
      <c r="H53" s="245">
        <v>2</v>
      </c>
      <c r="I53" s="245">
        <v>1</v>
      </c>
    </row>
    <row r="54" spans="1:9" s="58" customFormat="1" ht="14.85" customHeight="1" x14ac:dyDescent="0.15">
      <c r="A54" s="242">
        <v>4071</v>
      </c>
      <c r="B54" s="243">
        <v>78</v>
      </c>
      <c r="C54" s="242">
        <v>262</v>
      </c>
      <c r="D54" s="244" t="s">
        <v>410</v>
      </c>
      <c r="E54" s="244" t="s">
        <v>440</v>
      </c>
      <c r="F54" s="244" t="s">
        <v>440</v>
      </c>
      <c r="G54" s="245">
        <v>5</v>
      </c>
      <c r="H54" s="245">
        <v>0</v>
      </c>
      <c r="I54" s="245">
        <v>5</v>
      </c>
    </row>
    <row r="55" spans="1:9" s="58" customFormat="1" ht="14.85" customHeight="1" x14ac:dyDescent="0.15">
      <c r="A55" s="242">
        <v>4073</v>
      </c>
      <c r="B55" s="243">
        <v>73</v>
      </c>
      <c r="C55" s="242">
        <v>262</v>
      </c>
      <c r="D55" s="244" t="s">
        <v>410</v>
      </c>
      <c r="E55" s="244" t="s">
        <v>440</v>
      </c>
      <c r="F55" s="244" t="s">
        <v>440</v>
      </c>
      <c r="G55" s="245">
        <v>6</v>
      </c>
      <c r="H55" s="245">
        <v>2</v>
      </c>
      <c r="I55" s="245">
        <v>4</v>
      </c>
    </row>
    <row r="56" spans="1:9" s="58" customFormat="1" ht="14.85" customHeight="1" x14ac:dyDescent="0.15">
      <c r="A56" s="242">
        <v>4074</v>
      </c>
      <c r="B56" s="243">
        <v>74</v>
      </c>
      <c r="C56" s="242">
        <v>262</v>
      </c>
      <c r="D56" s="244" t="s">
        <v>410</v>
      </c>
      <c r="E56" s="244" t="s">
        <v>440</v>
      </c>
      <c r="F56" s="244" t="s">
        <v>440</v>
      </c>
      <c r="G56" s="245">
        <v>0</v>
      </c>
      <c r="H56" s="245">
        <v>4</v>
      </c>
      <c r="I56" s="245">
        <v>-4</v>
      </c>
    </row>
    <row r="57" spans="1:9" s="58" customFormat="1" ht="14.85" customHeight="1" x14ac:dyDescent="0.15">
      <c r="A57" s="242">
        <v>4079</v>
      </c>
      <c r="B57" s="243">
        <v>79</v>
      </c>
      <c r="C57" s="242">
        <v>262</v>
      </c>
      <c r="D57" s="244" t="s">
        <v>410</v>
      </c>
      <c r="E57" s="244" t="s">
        <v>440</v>
      </c>
      <c r="F57" s="244" t="s">
        <v>440</v>
      </c>
      <c r="G57" s="245">
        <v>4</v>
      </c>
      <c r="H57" s="245">
        <v>2</v>
      </c>
      <c r="I57" s="245">
        <v>2</v>
      </c>
    </row>
    <row r="58" spans="1:9" s="58" customFormat="1" ht="14.85" customHeight="1" x14ac:dyDescent="0.15">
      <c r="A58" s="242">
        <v>4080</v>
      </c>
      <c r="B58" s="243">
        <v>80</v>
      </c>
      <c r="C58" s="242">
        <v>262</v>
      </c>
      <c r="D58" s="244" t="s">
        <v>410</v>
      </c>
      <c r="E58" s="244" t="s">
        <v>440</v>
      </c>
      <c r="F58" s="244" t="s">
        <v>440</v>
      </c>
      <c r="G58" s="245">
        <v>9</v>
      </c>
      <c r="H58" s="245">
        <v>5</v>
      </c>
      <c r="I58" s="245">
        <v>4</v>
      </c>
    </row>
    <row r="59" spans="1:9" s="58" customFormat="1" ht="14.85" customHeight="1" x14ac:dyDescent="0.15">
      <c r="A59" s="242">
        <v>4082</v>
      </c>
      <c r="B59" s="243">
        <v>82</v>
      </c>
      <c r="C59" s="242">
        <v>262</v>
      </c>
      <c r="D59" s="244" t="s">
        <v>410</v>
      </c>
      <c r="E59" s="244" t="s">
        <v>440</v>
      </c>
      <c r="F59" s="244" t="s">
        <v>440</v>
      </c>
      <c r="G59" s="245">
        <v>6</v>
      </c>
      <c r="H59" s="245">
        <v>9</v>
      </c>
      <c r="I59" s="245">
        <v>-3</v>
      </c>
    </row>
    <row r="60" spans="1:9" s="58" customFormat="1" ht="14.85" customHeight="1" x14ac:dyDescent="0.15">
      <c r="A60" s="242">
        <v>4085</v>
      </c>
      <c r="B60" s="243">
        <v>85</v>
      </c>
      <c r="C60" s="242">
        <v>262</v>
      </c>
      <c r="D60" s="244" t="s">
        <v>410</v>
      </c>
      <c r="E60" s="244" t="s">
        <v>440</v>
      </c>
      <c r="F60" s="244" t="s">
        <v>440</v>
      </c>
      <c r="G60" s="245">
        <v>23</v>
      </c>
      <c r="H60" s="245">
        <v>10</v>
      </c>
      <c r="I60" s="245">
        <v>13</v>
      </c>
    </row>
    <row r="61" spans="1:9" s="58" customFormat="1" ht="14.85" customHeight="1" x14ac:dyDescent="0.15">
      <c r="A61" s="242">
        <v>4085</v>
      </c>
      <c r="B61" s="243">
        <v>86</v>
      </c>
      <c r="C61" s="242">
        <v>262</v>
      </c>
      <c r="D61" s="244" t="s">
        <v>410</v>
      </c>
      <c r="E61" s="244" t="s">
        <v>440</v>
      </c>
      <c r="F61" s="244" t="s">
        <v>440</v>
      </c>
      <c r="G61" s="245">
        <v>7</v>
      </c>
      <c r="H61" s="245">
        <v>0</v>
      </c>
      <c r="I61" s="245">
        <v>7</v>
      </c>
    </row>
    <row r="62" spans="1:9" s="58" customFormat="1" ht="14.85" customHeight="1" x14ac:dyDescent="0.15">
      <c r="A62" s="242">
        <v>4087</v>
      </c>
      <c r="B62" s="243">
        <v>87</v>
      </c>
      <c r="C62" s="242">
        <v>262</v>
      </c>
      <c r="D62" s="244" t="s">
        <v>410</v>
      </c>
      <c r="E62" s="244" t="s">
        <v>440</v>
      </c>
      <c r="F62" s="244" t="s">
        <v>440</v>
      </c>
      <c r="G62" s="245">
        <v>11</v>
      </c>
      <c r="H62" s="245">
        <v>11</v>
      </c>
      <c r="I62" s="245">
        <v>0</v>
      </c>
    </row>
    <row r="63" spans="1:9" s="58" customFormat="1" ht="14.85" customHeight="1" x14ac:dyDescent="0.15">
      <c r="A63" s="242">
        <v>4087</v>
      </c>
      <c r="B63" s="243">
        <v>93</v>
      </c>
      <c r="C63" s="242">
        <v>262</v>
      </c>
      <c r="D63" s="244" t="s">
        <v>410</v>
      </c>
      <c r="E63" s="244" t="s">
        <v>440</v>
      </c>
      <c r="F63" s="244" t="s">
        <v>440</v>
      </c>
      <c r="G63" s="245">
        <v>4</v>
      </c>
      <c r="H63" s="245">
        <v>2</v>
      </c>
      <c r="I63" s="245">
        <v>2</v>
      </c>
    </row>
    <row r="64" spans="1:9" s="58" customFormat="1" ht="14.85" customHeight="1" x14ac:dyDescent="0.15">
      <c r="A64" s="242">
        <v>4092</v>
      </c>
      <c r="B64" s="243">
        <v>92</v>
      </c>
      <c r="C64" s="242">
        <v>262</v>
      </c>
      <c r="D64" s="244" t="s">
        <v>410</v>
      </c>
      <c r="E64" s="244" t="s">
        <v>440</v>
      </c>
      <c r="F64" s="244" t="s">
        <v>440</v>
      </c>
      <c r="G64" s="245">
        <v>8</v>
      </c>
      <c r="H64" s="245">
        <v>4</v>
      </c>
      <c r="I64" s="245">
        <v>4</v>
      </c>
    </row>
    <row r="65" spans="1:9" s="58" customFormat="1" ht="14.85" customHeight="1" x14ac:dyDescent="0.15">
      <c r="A65" s="242">
        <v>4095</v>
      </c>
      <c r="B65" s="243">
        <v>89</v>
      </c>
      <c r="C65" s="242">
        <v>262</v>
      </c>
      <c r="D65" s="244" t="s">
        <v>410</v>
      </c>
      <c r="E65" s="244" t="s">
        <v>440</v>
      </c>
      <c r="F65" s="244" t="s">
        <v>440</v>
      </c>
      <c r="G65" s="245">
        <v>4</v>
      </c>
      <c r="H65" s="245">
        <v>1</v>
      </c>
      <c r="I65" s="245">
        <v>3</v>
      </c>
    </row>
    <row r="66" spans="1:9" s="58" customFormat="1" ht="14.85" customHeight="1" x14ac:dyDescent="0.15">
      <c r="A66" s="242">
        <v>4095</v>
      </c>
      <c r="B66" s="243">
        <v>95</v>
      </c>
      <c r="C66" s="242">
        <v>262</v>
      </c>
      <c r="D66" s="244" t="s">
        <v>410</v>
      </c>
      <c r="E66" s="244" t="s">
        <v>440</v>
      </c>
      <c r="F66" s="244" t="s">
        <v>440</v>
      </c>
      <c r="G66" s="245">
        <v>5</v>
      </c>
      <c r="H66" s="245">
        <v>5</v>
      </c>
      <c r="I66" s="245">
        <v>0</v>
      </c>
    </row>
    <row r="67" spans="1:9" s="58" customFormat="1" ht="14.85" customHeight="1" x14ac:dyDescent="0.15">
      <c r="A67" s="242">
        <v>4101</v>
      </c>
      <c r="B67" s="243">
        <v>101</v>
      </c>
      <c r="C67" s="242">
        <v>262</v>
      </c>
      <c r="D67" s="244" t="s">
        <v>410</v>
      </c>
      <c r="E67" s="244" t="s">
        <v>440</v>
      </c>
      <c r="F67" s="244" t="s">
        <v>440</v>
      </c>
      <c r="G67" s="245">
        <v>10</v>
      </c>
      <c r="H67" s="245">
        <v>12</v>
      </c>
      <c r="I67" s="245">
        <v>-2</v>
      </c>
    </row>
    <row r="68" spans="1:9" s="58" customFormat="1" ht="14.85" customHeight="1" x14ac:dyDescent="0.15">
      <c r="A68" s="242">
        <v>4101</v>
      </c>
      <c r="B68" s="243">
        <v>108</v>
      </c>
      <c r="C68" s="242">
        <v>262</v>
      </c>
      <c r="D68" s="244" t="s">
        <v>410</v>
      </c>
      <c r="E68" s="244" t="s">
        <v>440</v>
      </c>
      <c r="F68" s="244" t="s">
        <v>440</v>
      </c>
      <c r="G68" s="245">
        <v>2</v>
      </c>
      <c r="H68" s="245">
        <v>3</v>
      </c>
      <c r="I68" s="245">
        <v>-1</v>
      </c>
    </row>
    <row r="69" spans="1:9" s="58" customFormat="1" ht="14.85" customHeight="1" x14ac:dyDescent="0.15">
      <c r="A69" s="242">
        <v>4104</v>
      </c>
      <c r="B69" s="243">
        <v>104</v>
      </c>
      <c r="C69" s="242">
        <v>262</v>
      </c>
      <c r="D69" s="244" t="s">
        <v>410</v>
      </c>
      <c r="E69" s="244" t="s">
        <v>440</v>
      </c>
      <c r="F69" s="244" t="s">
        <v>440</v>
      </c>
      <c r="G69" s="245">
        <v>6</v>
      </c>
      <c r="H69" s="245">
        <v>7</v>
      </c>
      <c r="I69" s="245">
        <v>-1</v>
      </c>
    </row>
    <row r="70" spans="1:9" s="58" customFormat="1" ht="14.85" customHeight="1" x14ac:dyDescent="0.15">
      <c r="A70" s="242">
        <v>4107</v>
      </c>
      <c r="B70" s="243">
        <v>107</v>
      </c>
      <c r="C70" s="242">
        <v>262</v>
      </c>
      <c r="D70" s="244" t="s">
        <v>410</v>
      </c>
      <c r="E70" s="244" t="s">
        <v>440</v>
      </c>
      <c r="F70" s="244" t="s">
        <v>440</v>
      </c>
      <c r="G70" s="245">
        <v>2</v>
      </c>
      <c r="H70" s="245">
        <v>1</v>
      </c>
      <c r="I70" s="245">
        <v>1</v>
      </c>
    </row>
    <row r="71" spans="1:9" s="58" customFormat="1" ht="14.85" customHeight="1" x14ac:dyDescent="0.15">
      <c r="A71" s="242">
        <v>4109</v>
      </c>
      <c r="B71" s="243">
        <v>109</v>
      </c>
      <c r="C71" s="242">
        <v>262</v>
      </c>
      <c r="D71" s="244" t="s">
        <v>410</v>
      </c>
      <c r="E71" s="244" t="s">
        <v>440</v>
      </c>
      <c r="F71" s="244" t="s">
        <v>440</v>
      </c>
      <c r="G71" s="245">
        <v>6</v>
      </c>
      <c r="H71" s="245">
        <v>1</v>
      </c>
      <c r="I71" s="245">
        <v>5</v>
      </c>
    </row>
    <row r="72" spans="1:9" s="58" customFormat="1" ht="14.85" customHeight="1" x14ac:dyDescent="0.15">
      <c r="A72" s="242">
        <v>4110</v>
      </c>
      <c r="B72" s="243">
        <v>110</v>
      </c>
      <c r="C72" s="242">
        <v>262</v>
      </c>
      <c r="D72" s="244" t="s">
        <v>410</v>
      </c>
      <c r="E72" s="244" t="s">
        <v>440</v>
      </c>
      <c r="F72" s="244" t="s">
        <v>440</v>
      </c>
      <c r="G72" s="245">
        <v>5</v>
      </c>
      <c r="H72" s="245">
        <v>3</v>
      </c>
      <c r="I72" s="245">
        <v>2</v>
      </c>
    </row>
    <row r="73" spans="1:9" s="58" customFormat="1" ht="14.85" customHeight="1" x14ac:dyDescent="0.15">
      <c r="A73" s="242">
        <v>4111</v>
      </c>
      <c r="B73" s="243">
        <v>111</v>
      </c>
      <c r="C73" s="242">
        <v>262</v>
      </c>
      <c r="D73" s="244" t="s">
        <v>410</v>
      </c>
      <c r="E73" s="244" t="s">
        <v>440</v>
      </c>
      <c r="F73" s="244" t="s">
        <v>440</v>
      </c>
      <c r="G73" s="245">
        <v>9</v>
      </c>
      <c r="H73" s="245">
        <v>4</v>
      </c>
      <c r="I73" s="245">
        <v>5</v>
      </c>
    </row>
    <row r="74" spans="1:9" s="58" customFormat="1" ht="14.85" customHeight="1" x14ac:dyDescent="0.15">
      <c r="A74" s="242">
        <v>4113</v>
      </c>
      <c r="B74" s="243">
        <v>113</v>
      </c>
      <c r="C74" s="242">
        <v>262</v>
      </c>
      <c r="D74" s="244" t="s">
        <v>410</v>
      </c>
      <c r="E74" s="244" t="s">
        <v>440</v>
      </c>
      <c r="F74" s="244" t="s">
        <v>440</v>
      </c>
      <c r="G74" s="245">
        <v>6</v>
      </c>
      <c r="H74" s="245">
        <v>6</v>
      </c>
      <c r="I74" s="245">
        <v>0</v>
      </c>
    </row>
    <row r="75" spans="1:9" s="58" customFormat="1" ht="14.85" customHeight="1" x14ac:dyDescent="0.15">
      <c r="A75" s="242">
        <v>4116</v>
      </c>
      <c r="B75" s="243">
        <v>116</v>
      </c>
      <c r="C75" s="242">
        <v>262</v>
      </c>
      <c r="D75" s="244" t="s">
        <v>410</v>
      </c>
      <c r="E75" s="244" t="s">
        <v>440</v>
      </c>
      <c r="F75" s="244" t="s">
        <v>440</v>
      </c>
      <c r="G75" s="245">
        <v>17</v>
      </c>
      <c r="H75" s="245">
        <v>15</v>
      </c>
      <c r="I75" s="245">
        <v>2</v>
      </c>
    </row>
    <row r="76" spans="1:9" s="58" customFormat="1" ht="14.85" customHeight="1" x14ac:dyDescent="0.15">
      <c r="A76" s="242">
        <v>4119</v>
      </c>
      <c r="B76" s="243">
        <v>119</v>
      </c>
      <c r="C76" s="242">
        <v>262</v>
      </c>
      <c r="D76" s="244" t="s">
        <v>410</v>
      </c>
      <c r="E76" s="244" t="s">
        <v>440</v>
      </c>
      <c r="F76" s="244" t="s">
        <v>440</v>
      </c>
      <c r="G76" s="245">
        <v>10</v>
      </c>
      <c r="H76" s="245">
        <v>9</v>
      </c>
      <c r="I76" s="245">
        <v>1</v>
      </c>
    </row>
    <row r="77" spans="1:9" s="58" customFormat="1" ht="14.85" customHeight="1" x14ac:dyDescent="0.15">
      <c r="A77" s="242">
        <v>4120</v>
      </c>
      <c r="B77" s="243">
        <v>120</v>
      </c>
      <c r="C77" s="242">
        <v>262</v>
      </c>
      <c r="D77" s="244" t="s">
        <v>410</v>
      </c>
      <c r="E77" s="244" t="s">
        <v>440</v>
      </c>
      <c r="F77" s="244" t="s">
        <v>440</v>
      </c>
      <c r="G77" s="245">
        <v>3</v>
      </c>
      <c r="H77" s="245">
        <v>4</v>
      </c>
      <c r="I77" s="245">
        <v>-1</v>
      </c>
    </row>
    <row r="78" spans="1:9" s="58" customFormat="1" ht="14.85" customHeight="1" x14ac:dyDescent="0.15">
      <c r="A78" s="242">
        <v>4121</v>
      </c>
      <c r="B78" s="243">
        <v>121</v>
      </c>
      <c r="C78" s="242">
        <v>262</v>
      </c>
      <c r="D78" s="244" t="s">
        <v>410</v>
      </c>
      <c r="E78" s="244" t="s">
        <v>440</v>
      </c>
      <c r="F78" s="244" t="s">
        <v>440</v>
      </c>
      <c r="G78" s="245">
        <v>8</v>
      </c>
      <c r="H78" s="245">
        <v>4</v>
      </c>
      <c r="I78" s="245">
        <v>4</v>
      </c>
    </row>
    <row r="79" spans="1:9" s="58" customFormat="1" ht="14.85" customHeight="1" x14ac:dyDescent="0.15">
      <c r="A79" s="242">
        <v>4126</v>
      </c>
      <c r="B79" s="243">
        <v>126</v>
      </c>
      <c r="C79" s="242">
        <v>262</v>
      </c>
      <c r="D79" s="244" t="s">
        <v>410</v>
      </c>
      <c r="E79" s="244" t="s">
        <v>440</v>
      </c>
      <c r="F79" s="244" t="s">
        <v>440</v>
      </c>
      <c r="G79" s="245">
        <v>15</v>
      </c>
      <c r="H79" s="245">
        <v>5</v>
      </c>
      <c r="I79" s="245">
        <v>10</v>
      </c>
    </row>
    <row r="80" spans="1:9" s="58" customFormat="1" ht="14.85" customHeight="1" x14ac:dyDescent="0.15">
      <c r="A80" s="242">
        <v>4127</v>
      </c>
      <c r="B80" s="243">
        <v>127</v>
      </c>
      <c r="C80" s="242">
        <v>262</v>
      </c>
      <c r="D80" s="244" t="s">
        <v>410</v>
      </c>
      <c r="E80" s="244" t="s">
        <v>440</v>
      </c>
      <c r="F80" s="244" t="s">
        <v>440</v>
      </c>
      <c r="G80" s="245">
        <v>9</v>
      </c>
      <c r="H80" s="245">
        <v>6</v>
      </c>
      <c r="I80" s="245">
        <v>3</v>
      </c>
    </row>
    <row r="81" spans="1:9" s="58" customFormat="1" ht="14.85" customHeight="1" x14ac:dyDescent="0.15">
      <c r="A81" s="242">
        <v>4129</v>
      </c>
      <c r="B81" s="243">
        <v>129</v>
      </c>
      <c r="C81" s="242">
        <v>262</v>
      </c>
      <c r="D81" s="244" t="s">
        <v>410</v>
      </c>
      <c r="E81" s="244" t="s">
        <v>440</v>
      </c>
      <c r="F81" s="244" t="s">
        <v>440</v>
      </c>
      <c r="G81" s="245">
        <v>5</v>
      </c>
      <c r="H81" s="245">
        <v>4</v>
      </c>
      <c r="I81" s="245">
        <v>1</v>
      </c>
    </row>
    <row r="82" spans="1:9" s="58" customFormat="1" ht="14.85" customHeight="1" x14ac:dyDescent="0.15">
      <c r="A82" s="242">
        <v>4130</v>
      </c>
      <c r="B82" s="243">
        <v>130</v>
      </c>
      <c r="C82" s="242">
        <v>264</v>
      </c>
      <c r="D82" s="244" t="s">
        <v>421</v>
      </c>
      <c r="E82" s="244" t="s">
        <v>440</v>
      </c>
      <c r="F82" s="244" t="s">
        <v>440</v>
      </c>
      <c r="G82" s="245">
        <v>17</v>
      </c>
      <c r="H82" s="245">
        <v>14</v>
      </c>
      <c r="I82" s="245">
        <v>3</v>
      </c>
    </row>
    <row r="83" spans="1:9" s="58" customFormat="1" ht="14.85" customHeight="1" x14ac:dyDescent="0.15">
      <c r="A83" s="242">
        <v>4132</v>
      </c>
      <c r="B83" s="243">
        <v>132</v>
      </c>
      <c r="C83" s="242">
        <v>264</v>
      </c>
      <c r="D83" s="244" t="s">
        <v>421</v>
      </c>
      <c r="E83" s="244" t="s">
        <v>440</v>
      </c>
      <c r="F83" s="244" t="s">
        <v>440</v>
      </c>
      <c r="G83" s="245">
        <v>9</v>
      </c>
      <c r="H83" s="245">
        <v>7</v>
      </c>
      <c r="I83" s="245">
        <v>2</v>
      </c>
    </row>
    <row r="84" spans="1:9" s="58" customFormat="1" ht="14.85" customHeight="1" x14ac:dyDescent="0.15">
      <c r="A84" s="242">
        <v>4133</v>
      </c>
      <c r="B84" s="243">
        <v>133</v>
      </c>
      <c r="C84" s="242">
        <v>264</v>
      </c>
      <c r="D84" s="244" t="s">
        <v>421</v>
      </c>
      <c r="E84" s="244" t="s">
        <v>440</v>
      </c>
      <c r="F84" s="244" t="s">
        <v>440</v>
      </c>
      <c r="G84" s="245">
        <v>3</v>
      </c>
      <c r="H84" s="245">
        <v>6</v>
      </c>
      <c r="I84" s="245">
        <v>-3</v>
      </c>
    </row>
    <row r="85" spans="1:9" s="58" customFormat="1" ht="14.85" customHeight="1" x14ac:dyDescent="0.15">
      <c r="A85" s="242">
        <v>4134</v>
      </c>
      <c r="B85" s="243">
        <v>134</v>
      </c>
      <c r="C85" s="242">
        <v>264</v>
      </c>
      <c r="D85" s="244" t="s">
        <v>421</v>
      </c>
      <c r="E85" s="244" t="s">
        <v>440</v>
      </c>
      <c r="F85" s="244" t="s">
        <v>440</v>
      </c>
      <c r="G85" s="245">
        <v>10</v>
      </c>
      <c r="H85" s="245">
        <v>12</v>
      </c>
      <c r="I85" s="245">
        <v>-2</v>
      </c>
    </row>
    <row r="86" spans="1:9" s="58" customFormat="1" ht="14.85" customHeight="1" x14ac:dyDescent="0.15">
      <c r="A86" s="242">
        <v>4135</v>
      </c>
      <c r="B86" s="243">
        <v>135</v>
      </c>
      <c r="C86" s="242">
        <v>264</v>
      </c>
      <c r="D86" s="244" t="s">
        <v>421</v>
      </c>
      <c r="E86" s="244" t="s">
        <v>440</v>
      </c>
      <c r="F86" s="244" t="s">
        <v>440</v>
      </c>
      <c r="G86" s="245">
        <v>8</v>
      </c>
      <c r="H86" s="245">
        <v>2</v>
      </c>
      <c r="I86" s="245">
        <v>6</v>
      </c>
    </row>
    <row r="87" spans="1:9" s="58" customFormat="1" ht="14.85" customHeight="1" x14ac:dyDescent="0.15">
      <c r="A87" s="242">
        <v>4139</v>
      </c>
      <c r="B87" s="243">
        <v>139</v>
      </c>
      <c r="C87" s="242">
        <v>264</v>
      </c>
      <c r="D87" s="244" t="s">
        <v>421</v>
      </c>
      <c r="E87" s="244" t="s">
        <v>440</v>
      </c>
      <c r="F87" s="244" t="s">
        <v>440</v>
      </c>
      <c r="G87" s="245">
        <v>14</v>
      </c>
      <c r="H87" s="245">
        <v>8</v>
      </c>
      <c r="I87" s="245">
        <v>6</v>
      </c>
    </row>
    <row r="88" spans="1:9" s="58" customFormat="1" ht="14.85" customHeight="1" x14ac:dyDescent="0.15">
      <c r="A88" s="242">
        <v>4139</v>
      </c>
      <c r="B88" s="243">
        <v>152</v>
      </c>
      <c r="C88" s="242">
        <v>264</v>
      </c>
      <c r="D88" s="244" t="s">
        <v>421</v>
      </c>
      <c r="E88" s="244" t="s">
        <v>440</v>
      </c>
      <c r="F88" s="244" t="s">
        <v>440</v>
      </c>
      <c r="G88" s="245">
        <v>3</v>
      </c>
      <c r="H88" s="245">
        <v>0</v>
      </c>
      <c r="I88" s="245">
        <v>3</v>
      </c>
    </row>
    <row r="89" spans="1:9" s="58" customFormat="1" ht="14.85" customHeight="1" x14ac:dyDescent="0.15">
      <c r="A89" s="242">
        <v>4140</v>
      </c>
      <c r="B89" s="243">
        <v>140</v>
      </c>
      <c r="C89" s="242">
        <v>264</v>
      </c>
      <c r="D89" s="244" t="s">
        <v>421</v>
      </c>
      <c r="E89" s="244" t="s">
        <v>440</v>
      </c>
      <c r="F89" s="244" t="s">
        <v>440</v>
      </c>
      <c r="G89" s="245">
        <v>12</v>
      </c>
      <c r="H89" s="245">
        <v>3</v>
      </c>
      <c r="I89" s="245">
        <v>9</v>
      </c>
    </row>
    <row r="90" spans="1:9" s="58" customFormat="1" ht="14.85" customHeight="1" x14ac:dyDescent="0.15">
      <c r="A90" s="242">
        <v>4141</v>
      </c>
      <c r="B90" s="243">
        <v>141</v>
      </c>
      <c r="C90" s="242">
        <v>264</v>
      </c>
      <c r="D90" s="244" t="s">
        <v>421</v>
      </c>
      <c r="E90" s="244" t="s">
        <v>440</v>
      </c>
      <c r="F90" s="244" t="s">
        <v>440</v>
      </c>
      <c r="G90" s="245">
        <v>12</v>
      </c>
      <c r="H90" s="245">
        <v>4</v>
      </c>
      <c r="I90" s="245">
        <v>8</v>
      </c>
    </row>
    <row r="91" spans="1:9" s="58" customFormat="1" ht="14.85" customHeight="1" x14ac:dyDescent="0.15">
      <c r="A91" s="242">
        <v>4143</v>
      </c>
      <c r="B91" s="243">
        <v>143</v>
      </c>
      <c r="C91" s="242">
        <v>264</v>
      </c>
      <c r="D91" s="244" t="s">
        <v>421</v>
      </c>
      <c r="E91" s="244" t="s">
        <v>440</v>
      </c>
      <c r="F91" s="244" t="s">
        <v>440</v>
      </c>
      <c r="G91" s="245">
        <v>7</v>
      </c>
      <c r="H91" s="245">
        <v>4</v>
      </c>
      <c r="I91" s="245">
        <v>3</v>
      </c>
    </row>
    <row r="92" spans="1:9" s="58" customFormat="1" ht="14.85" customHeight="1" x14ac:dyDescent="0.15">
      <c r="A92" s="242">
        <v>4144</v>
      </c>
      <c r="B92" s="243">
        <v>144</v>
      </c>
      <c r="C92" s="242">
        <v>264</v>
      </c>
      <c r="D92" s="244" t="s">
        <v>421</v>
      </c>
      <c r="E92" s="244" t="s">
        <v>440</v>
      </c>
      <c r="F92" s="244" t="s">
        <v>440</v>
      </c>
      <c r="G92" s="245">
        <v>5</v>
      </c>
      <c r="H92" s="245">
        <v>8</v>
      </c>
      <c r="I92" s="245">
        <v>-3</v>
      </c>
    </row>
    <row r="93" spans="1:9" s="58" customFormat="1" ht="14.85" customHeight="1" x14ac:dyDescent="0.15">
      <c r="A93" s="242">
        <v>4147</v>
      </c>
      <c r="B93" s="243">
        <v>147</v>
      </c>
      <c r="C93" s="242">
        <v>264</v>
      </c>
      <c r="D93" s="244" t="s">
        <v>421</v>
      </c>
      <c r="E93" s="244" t="s">
        <v>440</v>
      </c>
      <c r="F93" s="244" t="s">
        <v>440</v>
      </c>
      <c r="G93" s="245">
        <v>11</v>
      </c>
      <c r="H93" s="245">
        <v>8</v>
      </c>
      <c r="I93" s="245">
        <v>3</v>
      </c>
    </row>
    <row r="94" spans="1:9" s="58" customFormat="1" ht="14.85" customHeight="1" x14ac:dyDescent="0.15">
      <c r="A94" s="242">
        <v>4148</v>
      </c>
      <c r="B94" s="243">
        <v>148</v>
      </c>
      <c r="C94" s="242">
        <v>264</v>
      </c>
      <c r="D94" s="244" t="s">
        <v>421</v>
      </c>
      <c r="E94" s="244" t="s">
        <v>440</v>
      </c>
      <c r="F94" s="244" t="s">
        <v>440</v>
      </c>
      <c r="G94" s="245">
        <v>10</v>
      </c>
      <c r="H94" s="245">
        <v>2</v>
      </c>
      <c r="I94" s="245">
        <v>8</v>
      </c>
    </row>
    <row r="95" spans="1:9" s="58" customFormat="1" ht="14.85" customHeight="1" x14ac:dyDescent="0.15">
      <c r="A95" s="242">
        <v>4148</v>
      </c>
      <c r="B95" s="243">
        <v>154</v>
      </c>
      <c r="C95" s="242">
        <v>264</v>
      </c>
      <c r="D95" s="244" t="s">
        <v>421</v>
      </c>
      <c r="E95" s="244" t="s">
        <v>440</v>
      </c>
      <c r="F95" s="244" t="s">
        <v>440</v>
      </c>
      <c r="G95" s="245">
        <v>1</v>
      </c>
      <c r="H95" s="245">
        <v>2</v>
      </c>
      <c r="I95" s="245">
        <v>-1</v>
      </c>
    </row>
    <row r="96" spans="1:9" s="58" customFormat="1" ht="14.85" customHeight="1" x14ac:dyDescent="0.15">
      <c r="A96" s="242">
        <v>4153</v>
      </c>
      <c r="B96" s="243">
        <v>153</v>
      </c>
      <c r="C96" s="242">
        <v>264</v>
      </c>
      <c r="D96" s="244" t="s">
        <v>421</v>
      </c>
      <c r="E96" s="244" t="s">
        <v>440</v>
      </c>
      <c r="F96" s="244" t="s">
        <v>440</v>
      </c>
      <c r="G96" s="245">
        <v>8</v>
      </c>
      <c r="H96" s="245">
        <v>5</v>
      </c>
      <c r="I96" s="245">
        <v>3</v>
      </c>
    </row>
    <row r="97" spans="1:9" s="58" customFormat="1" ht="14.85" customHeight="1" x14ac:dyDescent="0.15">
      <c r="A97" s="242">
        <v>4153</v>
      </c>
      <c r="B97" s="243">
        <v>156</v>
      </c>
      <c r="C97" s="242">
        <v>264</v>
      </c>
      <c r="D97" s="244" t="s">
        <v>421</v>
      </c>
      <c r="E97" s="244" t="s">
        <v>440</v>
      </c>
      <c r="F97" s="244" t="s">
        <v>440</v>
      </c>
      <c r="G97" s="245">
        <v>1</v>
      </c>
      <c r="H97" s="245">
        <v>0</v>
      </c>
      <c r="I97" s="245">
        <v>1</v>
      </c>
    </row>
    <row r="98" spans="1:9" s="58" customFormat="1" ht="14.85" customHeight="1" x14ac:dyDescent="0.15">
      <c r="A98" s="242">
        <v>4157</v>
      </c>
      <c r="B98" s="243">
        <v>157</v>
      </c>
      <c r="C98" s="242">
        <v>264</v>
      </c>
      <c r="D98" s="244" t="s">
        <v>421</v>
      </c>
      <c r="E98" s="244" t="s">
        <v>440</v>
      </c>
      <c r="F98" s="244" t="s">
        <v>440</v>
      </c>
      <c r="G98" s="245">
        <v>4</v>
      </c>
      <c r="H98" s="245">
        <v>2</v>
      </c>
      <c r="I98" s="245">
        <v>2</v>
      </c>
    </row>
    <row r="99" spans="1:9" s="58" customFormat="1" ht="14.85" customHeight="1" x14ac:dyDescent="0.15">
      <c r="A99" s="242">
        <v>4159</v>
      </c>
      <c r="B99" s="243">
        <v>159</v>
      </c>
      <c r="C99" s="242">
        <v>264</v>
      </c>
      <c r="D99" s="244" t="s">
        <v>421</v>
      </c>
      <c r="E99" s="244" t="s">
        <v>440</v>
      </c>
      <c r="F99" s="244" t="s">
        <v>440</v>
      </c>
      <c r="G99" s="245">
        <v>3</v>
      </c>
      <c r="H99" s="245">
        <v>1</v>
      </c>
      <c r="I99" s="245">
        <v>2</v>
      </c>
    </row>
    <row r="100" spans="1:9" s="58" customFormat="1" ht="14.85" customHeight="1" x14ac:dyDescent="0.15">
      <c r="A100" s="242">
        <v>4160</v>
      </c>
      <c r="B100" s="243">
        <v>160</v>
      </c>
      <c r="C100" s="242">
        <v>264</v>
      </c>
      <c r="D100" s="244" t="s">
        <v>421</v>
      </c>
      <c r="E100" s="244" t="s">
        <v>440</v>
      </c>
      <c r="F100" s="244" t="s">
        <v>440</v>
      </c>
      <c r="G100" s="245">
        <v>8</v>
      </c>
      <c r="H100" s="245">
        <v>5</v>
      </c>
      <c r="I100" s="245">
        <v>3</v>
      </c>
    </row>
    <row r="101" spans="1:9" s="58" customFormat="1" ht="14.85" customHeight="1" x14ac:dyDescent="0.15">
      <c r="A101" s="242">
        <v>4162</v>
      </c>
      <c r="B101" s="243">
        <v>162</v>
      </c>
      <c r="C101" s="242">
        <v>264</v>
      </c>
      <c r="D101" s="244" t="s">
        <v>421</v>
      </c>
      <c r="E101" s="244" t="s">
        <v>440</v>
      </c>
      <c r="F101" s="244" t="s">
        <v>440</v>
      </c>
      <c r="G101" s="245">
        <v>5</v>
      </c>
      <c r="H101" s="245">
        <v>7</v>
      </c>
      <c r="I101" s="245">
        <v>-2</v>
      </c>
    </row>
    <row r="102" spans="1:9" s="58" customFormat="1" ht="14.85" customHeight="1" x14ac:dyDescent="0.15">
      <c r="A102" s="242">
        <v>4162</v>
      </c>
      <c r="B102" s="243">
        <v>163</v>
      </c>
      <c r="C102" s="242">
        <v>264</v>
      </c>
      <c r="D102" s="244" t="s">
        <v>421</v>
      </c>
      <c r="E102" s="244" t="s">
        <v>440</v>
      </c>
      <c r="F102" s="244" t="s">
        <v>440</v>
      </c>
      <c r="G102" s="245">
        <v>3</v>
      </c>
      <c r="H102" s="245">
        <v>4</v>
      </c>
      <c r="I102" s="245">
        <v>-1</v>
      </c>
    </row>
    <row r="103" spans="1:9" s="58" customFormat="1" ht="14.85" customHeight="1" x14ac:dyDescent="0.15">
      <c r="A103" s="242">
        <v>4164</v>
      </c>
      <c r="B103" s="243">
        <v>164</v>
      </c>
      <c r="C103" s="242">
        <v>264</v>
      </c>
      <c r="D103" s="244" t="s">
        <v>421</v>
      </c>
      <c r="E103" s="244" t="s">
        <v>440</v>
      </c>
      <c r="F103" s="244" t="s">
        <v>440</v>
      </c>
      <c r="G103" s="245">
        <v>1</v>
      </c>
      <c r="H103" s="245">
        <v>0</v>
      </c>
      <c r="I103" s="245">
        <v>1</v>
      </c>
    </row>
    <row r="104" spans="1:9" s="58" customFormat="1" ht="14.85" customHeight="1" x14ac:dyDescent="0.15">
      <c r="A104" s="242">
        <v>4164</v>
      </c>
      <c r="B104" s="243">
        <v>167</v>
      </c>
      <c r="C104" s="242">
        <v>264</v>
      </c>
      <c r="D104" s="244" t="s">
        <v>421</v>
      </c>
      <c r="E104" s="244" t="s">
        <v>440</v>
      </c>
      <c r="F104" s="244" t="s">
        <v>440</v>
      </c>
      <c r="G104" s="245">
        <v>1</v>
      </c>
      <c r="H104" s="245">
        <v>1</v>
      </c>
      <c r="I104" s="245">
        <v>0</v>
      </c>
    </row>
    <row r="105" spans="1:9" s="58" customFormat="1" ht="14.85" customHeight="1" x14ac:dyDescent="0.15">
      <c r="A105" s="242">
        <v>4169</v>
      </c>
      <c r="B105" s="243">
        <v>169</v>
      </c>
      <c r="C105" s="242">
        <v>264</v>
      </c>
      <c r="D105" s="244" t="s">
        <v>421</v>
      </c>
      <c r="E105" s="244" t="s">
        <v>440</v>
      </c>
      <c r="F105" s="244" t="s">
        <v>440</v>
      </c>
      <c r="G105" s="245">
        <v>15</v>
      </c>
      <c r="H105" s="245">
        <v>20</v>
      </c>
      <c r="I105" s="245">
        <v>-5</v>
      </c>
    </row>
    <row r="106" spans="1:9" s="58" customFormat="1" ht="14.85" customHeight="1" x14ac:dyDescent="0.15">
      <c r="A106" s="242">
        <v>4170</v>
      </c>
      <c r="B106" s="243">
        <v>170</v>
      </c>
      <c r="C106" s="242">
        <v>264</v>
      </c>
      <c r="D106" s="244" t="s">
        <v>421</v>
      </c>
      <c r="E106" s="244" t="s">
        <v>440</v>
      </c>
      <c r="F106" s="244" t="s">
        <v>440</v>
      </c>
      <c r="G106" s="245">
        <v>22</v>
      </c>
      <c r="H106" s="245">
        <v>8</v>
      </c>
      <c r="I106" s="245">
        <v>14</v>
      </c>
    </row>
    <row r="107" spans="1:9" s="58" customFormat="1" ht="14.85" customHeight="1" x14ac:dyDescent="0.15">
      <c r="A107" s="242">
        <v>4174</v>
      </c>
      <c r="B107" s="243">
        <v>174</v>
      </c>
      <c r="C107" s="242">
        <v>264</v>
      </c>
      <c r="D107" s="244" t="s">
        <v>421</v>
      </c>
      <c r="E107" s="244" t="s">
        <v>440</v>
      </c>
      <c r="F107" s="244" t="s">
        <v>440</v>
      </c>
      <c r="G107" s="245">
        <v>6</v>
      </c>
      <c r="H107" s="245">
        <v>4</v>
      </c>
      <c r="I107" s="245">
        <v>2</v>
      </c>
    </row>
    <row r="108" spans="1:9" s="58" customFormat="1" ht="14.85" customHeight="1" x14ac:dyDescent="0.15">
      <c r="A108" s="242">
        <v>4178</v>
      </c>
      <c r="B108" s="243">
        <v>178</v>
      </c>
      <c r="C108" s="242">
        <v>264</v>
      </c>
      <c r="D108" s="244" t="s">
        <v>421</v>
      </c>
      <c r="E108" s="244" t="s">
        <v>440</v>
      </c>
      <c r="F108" s="244" t="s">
        <v>440</v>
      </c>
      <c r="G108" s="245">
        <v>14</v>
      </c>
      <c r="H108" s="245">
        <v>9</v>
      </c>
      <c r="I108" s="245">
        <v>5</v>
      </c>
    </row>
    <row r="109" spans="1:9" s="58" customFormat="1" ht="14.85" customHeight="1" x14ac:dyDescent="0.15">
      <c r="A109" s="242">
        <v>4178</v>
      </c>
      <c r="B109" s="243">
        <v>187</v>
      </c>
      <c r="C109" s="242">
        <v>264</v>
      </c>
      <c r="D109" s="244" t="s">
        <v>421</v>
      </c>
      <c r="E109" s="244" t="s">
        <v>440</v>
      </c>
      <c r="F109" s="244" t="s">
        <v>440</v>
      </c>
      <c r="G109" s="245">
        <v>2</v>
      </c>
      <c r="H109" s="245">
        <v>2</v>
      </c>
      <c r="I109" s="245">
        <v>0</v>
      </c>
    </row>
    <row r="110" spans="1:9" s="58" customFormat="1" ht="14.85" customHeight="1" x14ac:dyDescent="0.15">
      <c r="A110" s="242">
        <v>4179</v>
      </c>
      <c r="B110" s="243">
        <v>179</v>
      </c>
      <c r="C110" s="242">
        <v>264</v>
      </c>
      <c r="D110" s="244" t="s">
        <v>421</v>
      </c>
      <c r="E110" s="244" t="s">
        <v>440</v>
      </c>
      <c r="F110" s="244" t="s">
        <v>440</v>
      </c>
      <c r="G110" s="245">
        <v>4</v>
      </c>
      <c r="H110" s="245">
        <v>2</v>
      </c>
      <c r="I110" s="245">
        <v>2</v>
      </c>
    </row>
    <row r="111" spans="1:9" s="58" customFormat="1" ht="14.85" customHeight="1" x14ac:dyDescent="0.15">
      <c r="A111" s="242">
        <v>4180</v>
      </c>
      <c r="B111" s="243">
        <v>180</v>
      </c>
      <c r="C111" s="242">
        <v>264</v>
      </c>
      <c r="D111" s="244" t="s">
        <v>421</v>
      </c>
      <c r="E111" s="244" t="s">
        <v>440</v>
      </c>
      <c r="F111" s="244" t="s">
        <v>440</v>
      </c>
      <c r="G111" s="245">
        <v>8</v>
      </c>
      <c r="H111" s="245">
        <v>5</v>
      </c>
      <c r="I111" s="245">
        <v>3</v>
      </c>
    </row>
    <row r="112" spans="1:9" s="58" customFormat="1" ht="14.85" customHeight="1" x14ac:dyDescent="0.15">
      <c r="A112" s="242">
        <v>4181</v>
      </c>
      <c r="B112" s="243">
        <v>181</v>
      </c>
      <c r="C112" s="242">
        <v>264</v>
      </c>
      <c r="D112" s="244" t="s">
        <v>421</v>
      </c>
      <c r="E112" s="244" t="s">
        <v>440</v>
      </c>
      <c r="F112" s="244" t="s">
        <v>440</v>
      </c>
      <c r="G112" s="245">
        <v>7</v>
      </c>
      <c r="H112" s="245">
        <v>6</v>
      </c>
      <c r="I112" s="245">
        <v>1</v>
      </c>
    </row>
    <row r="113" spans="1:9" s="58" customFormat="1" ht="14.85" customHeight="1" x14ac:dyDescent="0.15">
      <c r="A113" s="242">
        <v>4183</v>
      </c>
      <c r="B113" s="243">
        <v>183</v>
      </c>
      <c r="C113" s="242">
        <v>264</v>
      </c>
      <c r="D113" s="244" t="s">
        <v>421</v>
      </c>
      <c r="E113" s="244" t="s">
        <v>440</v>
      </c>
      <c r="F113" s="244" t="s">
        <v>440</v>
      </c>
      <c r="G113" s="245">
        <v>8</v>
      </c>
      <c r="H113" s="245">
        <v>6</v>
      </c>
      <c r="I113" s="245">
        <v>2</v>
      </c>
    </row>
    <row r="114" spans="1:9" s="58" customFormat="1" ht="14.85" customHeight="1" x14ac:dyDescent="0.15">
      <c r="A114" s="242">
        <v>4184</v>
      </c>
      <c r="B114" s="243">
        <v>184</v>
      </c>
      <c r="C114" s="242">
        <v>264</v>
      </c>
      <c r="D114" s="244" t="s">
        <v>421</v>
      </c>
      <c r="E114" s="244" t="s">
        <v>440</v>
      </c>
      <c r="F114" s="244" t="s">
        <v>440</v>
      </c>
      <c r="G114" s="245">
        <v>16</v>
      </c>
      <c r="H114" s="245">
        <v>11</v>
      </c>
      <c r="I114" s="245">
        <v>5</v>
      </c>
    </row>
    <row r="115" spans="1:9" s="58" customFormat="1" ht="14.85" customHeight="1" x14ac:dyDescent="0.15">
      <c r="A115" s="242">
        <v>4185</v>
      </c>
      <c r="B115" s="243">
        <v>185</v>
      </c>
      <c r="C115" s="242">
        <v>264</v>
      </c>
      <c r="D115" s="244" t="s">
        <v>421</v>
      </c>
      <c r="E115" s="244" t="s">
        <v>440</v>
      </c>
      <c r="F115" s="244" t="s">
        <v>440</v>
      </c>
      <c r="G115" s="245">
        <v>9</v>
      </c>
      <c r="H115" s="245">
        <v>4</v>
      </c>
      <c r="I115" s="245">
        <v>5</v>
      </c>
    </row>
    <row r="116" spans="1:9" s="58" customFormat="1" ht="14.85" customHeight="1" x14ac:dyDescent="0.15">
      <c r="A116" s="242">
        <v>4186</v>
      </c>
      <c r="B116" s="243">
        <v>186</v>
      </c>
      <c r="C116" s="242">
        <v>264</v>
      </c>
      <c r="D116" s="244" t="s">
        <v>421</v>
      </c>
      <c r="E116" s="244" t="s">
        <v>440</v>
      </c>
      <c r="F116" s="244" t="s">
        <v>440</v>
      </c>
      <c r="G116" s="245">
        <v>9</v>
      </c>
      <c r="H116" s="245">
        <v>11</v>
      </c>
      <c r="I116" s="245">
        <v>-2</v>
      </c>
    </row>
    <row r="117" spans="1:9" s="58" customFormat="1" ht="14.85" customHeight="1" x14ac:dyDescent="0.15">
      <c r="A117" s="242">
        <v>4188</v>
      </c>
      <c r="B117" s="243">
        <v>188</v>
      </c>
      <c r="C117" s="242">
        <v>264</v>
      </c>
      <c r="D117" s="244" t="s">
        <v>421</v>
      </c>
      <c r="E117" s="244" t="s">
        <v>440</v>
      </c>
      <c r="F117" s="244" t="s">
        <v>440</v>
      </c>
      <c r="G117" s="245">
        <v>8</v>
      </c>
      <c r="H117" s="245">
        <v>9</v>
      </c>
      <c r="I117" s="245">
        <v>-1</v>
      </c>
    </row>
    <row r="118" spans="1:9" s="58" customFormat="1" ht="14.85" customHeight="1" x14ac:dyDescent="0.15">
      <c r="A118" s="242">
        <v>4189</v>
      </c>
      <c r="B118" s="243">
        <v>189</v>
      </c>
      <c r="C118" s="242">
        <v>264</v>
      </c>
      <c r="D118" s="244" t="s">
        <v>421</v>
      </c>
      <c r="E118" s="244" t="s">
        <v>440</v>
      </c>
      <c r="F118" s="244" t="s">
        <v>440</v>
      </c>
      <c r="G118" s="245">
        <v>11</v>
      </c>
      <c r="H118" s="245">
        <v>5</v>
      </c>
      <c r="I118" s="245">
        <v>6</v>
      </c>
    </row>
    <row r="119" spans="1:9" s="58" customFormat="1" ht="14.85" customHeight="1" x14ac:dyDescent="0.15">
      <c r="A119" s="242">
        <v>4189</v>
      </c>
      <c r="B119" s="243">
        <v>191</v>
      </c>
      <c r="C119" s="242">
        <v>264</v>
      </c>
      <c r="D119" s="244" t="s">
        <v>421</v>
      </c>
      <c r="E119" s="244" t="s">
        <v>440</v>
      </c>
      <c r="F119" s="244" t="s">
        <v>440</v>
      </c>
      <c r="G119" s="245">
        <v>2</v>
      </c>
      <c r="H119" s="245">
        <v>2</v>
      </c>
      <c r="I119" s="245">
        <v>0</v>
      </c>
    </row>
    <row r="120" spans="1:9" s="58" customFormat="1" ht="14.85" customHeight="1" x14ac:dyDescent="0.15">
      <c r="A120" s="242">
        <v>4193</v>
      </c>
      <c r="B120" s="243">
        <v>192</v>
      </c>
      <c r="C120" s="242">
        <v>264</v>
      </c>
      <c r="D120" s="244" t="s">
        <v>421</v>
      </c>
      <c r="E120" s="244" t="s">
        <v>440</v>
      </c>
      <c r="F120" s="244" t="s">
        <v>440</v>
      </c>
      <c r="G120" s="245">
        <v>5</v>
      </c>
      <c r="H120" s="245">
        <v>2</v>
      </c>
      <c r="I120" s="245">
        <v>3</v>
      </c>
    </row>
    <row r="121" spans="1:9" s="58" customFormat="1" ht="14.85" customHeight="1" x14ac:dyDescent="0.15">
      <c r="A121" s="242">
        <v>4193</v>
      </c>
      <c r="B121" s="243">
        <v>193</v>
      </c>
      <c r="C121" s="242">
        <v>264</v>
      </c>
      <c r="D121" s="244" t="s">
        <v>421</v>
      </c>
      <c r="E121" s="244" t="s">
        <v>440</v>
      </c>
      <c r="F121" s="244" t="s">
        <v>440</v>
      </c>
      <c r="G121" s="245">
        <v>5</v>
      </c>
      <c r="H121" s="245">
        <v>3</v>
      </c>
      <c r="I121" s="245">
        <v>2</v>
      </c>
    </row>
    <row r="122" spans="1:9" s="58" customFormat="1" ht="14.85" customHeight="1" x14ac:dyDescent="0.15">
      <c r="A122" s="242">
        <v>4194</v>
      </c>
      <c r="B122" s="243">
        <v>194</v>
      </c>
      <c r="C122" s="242">
        <v>264</v>
      </c>
      <c r="D122" s="244" t="s">
        <v>421</v>
      </c>
      <c r="E122" s="244" t="s">
        <v>440</v>
      </c>
      <c r="F122" s="244" t="s">
        <v>440</v>
      </c>
      <c r="G122" s="245">
        <v>17</v>
      </c>
      <c r="H122" s="245">
        <v>12</v>
      </c>
      <c r="I122" s="245">
        <v>5</v>
      </c>
    </row>
    <row r="123" spans="1:9" s="58" customFormat="1" ht="14.85" customHeight="1" x14ac:dyDescent="0.15">
      <c r="A123" s="242">
        <v>4194</v>
      </c>
      <c r="B123" s="243">
        <v>198</v>
      </c>
      <c r="C123" s="242">
        <v>264</v>
      </c>
      <c r="D123" s="244" t="s">
        <v>421</v>
      </c>
      <c r="E123" s="244" t="s">
        <v>440</v>
      </c>
      <c r="F123" s="244" t="s">
        <v>440</v>
      </c>
      <c r="G123" s="245">
        <v>3</v>
      </c>
      <c r="H123" s="245">
        <v>1</v>
      </c>
      <c r="I123" s="245">
        <v>2</v>
      </c>
    </row>
    <row r="124" spans="1:9" s="58" customFormat="1" ht="14.85" customHeight="1" x14ac:dyDescent="0.15">
      <c r="A124" s="242">
        <v>4195</v>
      </c>
      <c r="B124" s="243">
        <v>195</v>
      </c>
      <c r="C124" s="242">
        <v>264</v>
      </c>
      <c r="D124" s="244" t="s">
        <v>421</v>
      </c>
      <c r="E124" s="244" t="s">
        <v>440</v>
      </c>
      <c r="F124" s="244" t="s">
        <v>440</v>
      </c>
      <c r="G124" s="245">
        <v>10</v>
      </c>
      <c r="H124" s="245">
        <v>9</v>
      </c>
      <c r="I124" s="245">
        <v>1</v>
      </c>
    </row>
    <row r="125" spans="1:9" s="58" customFormat="1" ht="14.85" customHeight="1" x14ac:dyDescent="0.15">
      <c r="A125" s="242">
        <v>4196</v>
      </c>
      <c r="B125" s="243">
        <v>196</v>
      </c>
      <c r="C125" s="242">
        <v>264</v>
      </c>
      <c r="D125" s="244" t="s">
        <v>421</v>
      </c>
      <c r="E125" s="244" t="s">
        <v>440</v>
      </c>
      <c r="F125" s="244" t="s">
        <v>440</v>
      </c>
      <c r="G125" s="245">
        <v>7</v>
      </c>
      <c r="H125" s="245">
        <v>3</v>
      </c>
      <c r="I125" s="245">
        <v>4</v>
      </c>
    </row>
    <row r="126" spans="1:9" s="58" customFormat="1" ht="14.85" customHeight="1" x14ac:dyDescent="0.15">
      <c r="A126" s="242">
        <v>405360</v>
      </c>
      <c r="B126" s="243">
        <v>57892</v>
      </c>
      <c r="C126" s="242">
        <v>0</v>
      </c>
      <c r="D126" s="244" t="s">
        <v>409</v>
      </c>
      <c r="E126" s="244" t="s">
        <v>440</v>
      </c>
      <c r="F126" s="244" t="s">
        <v>440</v>
      </c>
      <c r="G126" s="245">
        <v>20</v>
      </c>
      <c r="H126" s="245">
        <v>2</v>
      </c>
      <c r="I126" s="245">
        <v>18</v>
      </c>
    </row>
    <row r="127" spans="1:9" s="58" customFormat="1" ht="14.85" customHeight="1" x14ac:dyDescent="0.15">
      <c r="A127" s="242">
        <v>408801</v>
      </c>
      <c r="B127" s="243">
        <v>8801</v>
      </c>
      <c r="C127" s="242">
        <v>30</v>
      </c>
      <c r="D127" s="244" t="s">
        <v>422</v>
      </c>
      <c r="E127" s="244" t="s">
        <v>440</v>
      </c>
      <c r="F127" s="244" t="s">
        <v>440</v>
      </c>
      <c r="G127" s="245">
        <v>50</v>
      </c>
      <c r="H127" s="245">
        <v>22</v>
      </c>
      <c r="I127" s="245">
        <v>28</v>
      </c>
    </row>
    <row r="128" spans="1:9" s="58" customFormat="1" ht="14.85" customHeight="1" x14ac:dyDescent="0.15">
      <c r="A128" s="242">
        <v>408806</v>
      </c>
      <c r="B128" s="243">
        <v>8806</v>
      </c>
      <c r="C128" s="242">
        <v>30</v>
      </c>
      <c r="D128" s="244" t="s">
        <v>422</v>
      </c>
      <c r="E128" s="244" t="s">
        <v>440</v>
      </c>
      <c r="F128" s="244" t="s">
        <v>440</v>
      </c>
      <c r="G128" s="245">
        <v>36</v>
      </c>
      <c r="H128" s="245">
        <v>21</v>
      </c>
      <c r="I128" s="245">
        <v>15</v>
      </c>
    </row>
    <row r="129" spans="1:9" s="58" customFormat="1" ht="14.85" customHeight="1" x14ac:dyDescent="0.15">
      <c r="A129" s="242">
        <v>408814</v>
      </c>
      <c r="B129" s="243">
        <v>8814</v>
      </c>
      <c r="C129" s="242">
        <v>30</v>
      </c>
      <c r="D129" s="244" t="s">
        <v>422</v>
      </c>
      <c r="E129" s="244" t="s">
        <v>440</v>
      </c>
      <c r="F129" s="244" t="s">
        <v>440</v>
      </c>
      <c r="G129" s="245">
        <v>3</v>
      </c>
      <c r="H129" s="245">
        <v>3</v>
      </c>
      <c r="I129" s="245">
        <v>0</v>
      </c>
    </row>
    <row r="130" spans="1:9" s="58" customFormat="1" ht="14.85" customHeight="1" x14ac:dyDescent="0.15">
      <c r="A130" s="242">
        <v>408822</v>
      </c>
      <c r="B130" s="243">
        <v>8822</v>
      </c>
      <c r="C130" s="242">
        <v>30</v>
      </c>
      <c r="D130" s="244" t="s">
        <v>422</v>
      </c>
      <c r="E130" s="244" t="s">
        <v>440</v>
      </c>
      <c r="F130" s="244" t="s">
        <v>440</v>
      </c>
      <c r="G130" s="245">
        <v>27</v>
      </c>
      <c r="H130" s="245">
        <v>12</v>
      </c>
      <c r="I130" s="245">
        <v>15</v>
      </c>
    </row>
    <row r="131" spans="1:9" s="58" customFormat="1" ht="14.85" customHeight="1" x14ac:dyDescent="0.15">
      <c r="A131" s="242">
        <v>408840</v>
      </c>
      <c r="B131" s="243">
        <v>8840</v>
      </c>
      <c r="C131" s="242">
        <v>30</v>
      </c>
      <c r="D131" s="244" t="s">
        <v>422</v>
      </c>
      <c r="E131" s="244" t="s">
        <v>440</v>
      </c>
      <c r="F131" s="244" t="s">
        <v>440</v>
      </c>
      <c r="G131" s="245">
        <v>19</v>
      </c>
      <c r="H131" s="245">
        <v>9</v>
      </c>
      <c r="I131" s="245">
        <v>10</v>
      </c>
    </row>
    <row r="132" spans="1:9" s="58" customFormat="1" ht="14.85" customHeight="1" x14ac:dyDescent="0.15">
      <c r="A132" s="242">
        <v>408862</v>
      </c>
      <c r="B132" s="243">
        <v>8862</v>
      </c>
      <c r="C132" s="242">
        <v>30</v>
      </c>
      <c r="D132" s="244" t="s">
        <v>422</v>
      </c>
      <c r="E132" s="244" t="s">
        <v>440</v>
      </c>
      <c r="F132" s="244" t="s">
        <v>440</v>
      </c>
      <c r="G132" s="245">
        <v>14</v>
      </c>
      <c r="H132" s="245">
        <v>3</v>
      </c>
      <c r="I132" s="245">
        <v>11</v>
      </c>
    </row>
    <row r="133" spans="1:9" s="58" customFormat="1" ht="14.85" customHeight="1" x14ac:dyDescent="0.15">
      <c r="A133" s="242">
        <v>410510</v>
      </c>
      <c r="B133" s="243">
        <v>10510</v>
      </c>
      <c r="C133" s="242">
        <v>50</v>
      </c>
      <c r="D133" s="244" t="s">
        <v>383</v>
      </c>
      <c r="E133" s="244" t="s">
        <v>440</v>
      </c>
      <c r="F133" s="244" t="s">
        <v>440</v>
      </c>
      <c r="G133" s="245">
        <v>43</v>
      </c>
      <c r="H133" s="245">
        <v>19</v>
      </c>
      <c r="I133" s="245">
        <v>24</v>
      </c>
    </row>
    <row r="134" spans="1:9" s="58" customFormat="1" ht="14.85" customHeight="1" x14ac:dyDescent="0.15">
      <c r="A134" s="242">
        <v>410512</v>
      </c>
      <c r="B134" s="243">
        <v>10512</v>
      </c>
      <c r="C134" s="242">
        <v>50</v>
      </c>
      <c r="D134" s="244" t="s">
        <v>383</v>
      </c>
      <c r="E134" s="244" t="s">
        <v>440</v>
      </c>
      <c r="F134" s="244" t="s">
        <v>440</v>
      </c>
      <c r="G134" s="245">
        <v>17</v>
      </c>
      <c r="H134" s="245">
        <v>15</v>
      </c>
      <c r="I134" s="245">
        <v>2</v>
      </c>
    </row>
    <row r="135" spans="1:9" s="58" customFormat="1" ht="14.85" customHeight="1" x14ac:dyDescent="0.15">
      <c r="A135" s="242">
        <v>410521</v>
      </c>
      <c r="B135" s="243">
        <v>10521</v>
      </c>
      <c r="C135" s="242">
        <v>50</v>
      </c>
      <c r="D135" s="244" t="s">
        <v>383</v>
      </c>
      <c r="E135" s="244" t="s">
        <v>440</v>
      </c>
      <c r="F135" s="244" t="s">
        <v>440</v>
      </c>
      <c r="G135" s="245">
        <v>24</v>
      </c>
      <c r="H135" s="245">
        <v>15</v>
      </c>
      <c r="I135" s="245">
        <v>9</v>
      </c>
    </row>
    <row r="136" spans="1:9" s="58" customFormat="1" ht="14.85" customHeight="1" x14ac:dyDescent="0.15">
      <c r="A136" s="242">
        <v>410524</v>
      </c>
      <c r="B136" s="243">
        <v>10524</v>
      </c>
      <c r="C136" s="242">
        <v>50</v>
      </c>
      <c r="D136" s="244" t="s">
        <v>383</v>
      </c>
      <c r="E136" s="244" t="s">
        <v>440</v>
      </c>
      <c r="F136" s="244" t="s">
        <v>440</v>
      </c>
      <c r="G136" s="245">
        <v>39</v>
      </c>
      <c r="H136" s="245">
        <v>17</v>
      </c>
      <c r="I136" s="245">
        <v>22</v>
      </c>
    </row>
    <row r="137" spans="1:9" s="58" customFormat="1" ht="14.85" customHeight="1" x14ac:dyDescent="0.15">
      <c r="A137" s="242">
        <v>410539</v>
      </c>
      <c r="B137" s="243">
        <v>10539</v>
      </c>
      <c r="C137" s="242">
        <v>50</v>
      </c>
      <c r="D137" s="244" t="s">
        <v>383</v>
      </c>
      <c r="E137" s="244" t="s">
        <v>440</v>
      </c>
      <c r="F137" s="244" t="s">
        <v>440</v>
      </c>
      <c r="G137" s="245">
        <v>1</v>
      </c>
      <c r="H137" s="245">
        <v>1</v>
      </c>
      <c r="I137" s="245">
        <v>0</v>
      </c>
    </row>
    <row r="138" spans="1:9" s="58" customFormat="1" ht="14.85" customHeight="1" x14ac:dyDescent="0.15">
      <c r="A138" s="242">
        <v>410541</v>
      </c>
      <c r="B138" s="243">
        <v>10541</v>
      </c>
      <c r="C138" s="242">
        <v>50</v>
      </c>
      <c r="D138" s="244" t="s">
        <v>383</v>
      </c>
      <c r="E138" s="244" t="s">
        <v>440</v>
      </c>
      <c r="F138" s="244" t="s">
        <v>440</v>
      </c>
      <c r="G138" s="245">
        <v>16</v>
      </c>
      <c r="H138" s="245">
        <v>11</v>
      </c>
      <c r="I138" s="245">
        <v>5</v>
      </c>
    </row>
    <row r="139" spans="1:9" s="58" customFormat="1" ht="14.85" customHeight="1" x14ac:dyDescent="0.15">
      <c r="A139" s="242">
        <v>410550</v>
      </c>
      <c r="B139" s="243">
        <v>10550</v>
      </c>
      <c r="C139" s="242">
        <v>50</v>
      </c>
      <c r="D139" s="244" t="s">
        <v>383</v>
      </c>
      <c r="E139" s="244" t="s">
        <v>440</v>
      </c>
      <c r="F139" s="244" t="s">
        <v>440</v>
      </c>
      <c r="G139" s="245">
        <v>15</v>
      </c>
      <c r="H139" s="245">
        <v>11</v>
      </c>
      <c r="I139" s="245">
        <v>4</v>
      </c>
    </row>
    <row r="140" spans="1:9" s="58" customFormat="1" ht="14.85" customHeight="1" x14ac:dyDescent="0.15">
      <c r="A140" s="242">
        <v>410560</v>
      </c>
      <c r="B140" s="243">
        <v>10560</v>
      </c>
      <c r="C140" s="242">
        <v>50</v>
      </c>
      <c r="D140" s="244" t="s">
        <v>383</v>
      </c>
      <c r="E140" s="244" t="s">
        <v>440</v>
      </c>
      <c r="F140" s="244" t="s">
        <v>440</v>
      </c>
      <c r="G140" s="245">
        <v>2</v>
      </c>
      <c r="H140" s="245">
        <v>1</v>
      </c>
      <c r="I140" s="245">
        <v>1</v>
      </c>
    </row>
    <row r="141" spans="1:9" s="58" customFormat="1" ht="14.85" customHeight="1" x14ac:dyDescent="0.15">
      <c r="A141" s="242">
        <v>410566</v>
      </c>
      <c r="B141" s="243">
        <v>10566</v>
      </c>
      <c r="C141" s="242">
        <v>50</v>
      </c>
      <c r="D141" s="244" t="s">
        <v>383</v>
      </c>
      <c r="E141" s="244" t="s">
        <v>440</v>
      </c>
      <c r="F141" s="244" t="s">
        <v>440</v>
      </c>
      <c r="G141" s="245">
        <v>25</v>
      </c>
      <c r="H141" s="245">
        <v>18</v>
      </c>
      <c r="I141" s="245">
        <v>7</v>
      </c>
    </row>
    <row r="142" spans="1:9" s="58" customFormat="1" ht="14.85" customHeight="1" x14ac:dyDescent="0.15">
      <c r="A142" s="242">
        <v>410571</v>
      </c>
      <c r="B142" s="243">
        <v>10571</v>
      </c>
      <c r="C142" s="242">
        <v>50</v>
      </c>
      <c r="D142" s="244" t="s">
        <v>383</v>
      </c>
      <c r="E142" s="244" t="s">
        <v>440</v>
      </c>
      <c r="F142" s="244" t="s">
        <v>440</v>
      </c>
      <c r="G142" s="245">
        <v>14</v>
      </c>
      <c r="H142" s="245">
        <v>13</v>
      </c>
      <c r="I142" s="245">
        <v>1</v>
      </c>
    </row>
    <row r="143" spans="1:9" s="58" customFormat="1" ht="14.85" customHeight="1" x14ac:dyDescent="0.15">
      <c r="A143" s="242">
        <v>410582</v>
      </c>
      <c r="B143" s="243">
        <v>10582</v>
      </c>
      <c r="C143" s="242">
        <v>50</v>
      </c>
      <c r="D143" s="244" t="s">
        <v>383</v>
      </c>
      <c r="E143" s="244" t="s">
        <v>440</v>
      </c>
      <c r="F143" s="244" t="s">
        <v>440</v>
      </c>
      <c r="G143" s="245">
        <v>7</v>
      </c>
      <c r="H143" s="245">
        <v>5</v>
      </c>
      <c r="I143" s="245">
        <v>2</v>
      </c>
    </row>
    <row r="144" spans="1:9" s="58" customFormat="1" ht="14.85" customHeight="1" x14ac:dyDescent="0.15">
      <c r="A144" s="242">
        <v>410583</v>
      </c>
      <c r="B144" s="243">
        <v>10583</v>
      </c>
      <c r="C144" s="242">
        <v>50</v>
      </c>
      <c r="D144" s="244" t="s">
        <v>383</v>
      </c>
      <c r="E144" s="244" t="s">
        <v>440</v>
      </c>
      <c r="F144" s="244" t="s">
        <v>440</v>
      </c>
      <c r="G144" s="245">
        <v>7</v>
      </c>
      <c r="H144" s="245">
        <v>7</v>
      </c>
      <c r="I144" s="245">
        <v>0</v>
      </c>
    </row>
    <row r="145" spans="1:9" s="58" customFormat="1" ht="14.85" customHeight="1" x14ac:dyDescent="0.15">
      <c r="A145" s="242">
        <v>410593</v>
      </c>
      <c r="B145" s="243">
        <v>10593</v>
      </c>
      <c r="C145" s="242">
        <v>0</v>
      </c>
      <c r="D145" s="244" t="s">
        <v>409</v>
      </c>
      <c r="E145" s="244" t="s">
        <v>440</v>
      </c>
      <c r="F145" s="244" t="s">
        <v>440</v>
      </c>
      <c r="G145" s="245">
        <v>0</v>
      </c>
      <c r="H145" s="245">
        <v>1</v>
      </c>
      <c r="I145" s="245">
        <v>-1</v>
      </c>
    </row>
    <row r="146" spans="1:9" s="58" customFormat="1" ht="14.85" customHeight="1" x14ac:dyDescent="0.15">
      <c r="A146" s="242">
        <v>451101</v>
      </c>
      <c r="B146" s="243">
        <v>51101</v>
      </c>
      <c r="C146" s="242">
        <v>30</v>
      </c>
      <c r="D146" s="244" t="s">
        <v>422</v>
      </c>
      <c r="E146" s="244" t="s">
        <v>440</v>
      </c>
      <c r="F146" s="244" t="s">
        <v>440</v>
      </c>
      <c r="G146" s="245">
        <v>67</v>
      </c>
      <c r="H146" s="245">
        <v>33</v>
      </c>
      <c r="I146" s="245">
        <v>34</v>
      </c>
    </row>
    <row r="147" spans="1:9" s="58" customFormat="1" ht="14.85" customHeight="1" x14ac:dyDescent="0.15">
      <c r="A147" s="242">
        <v>451115</v>
      </c>
      <c r="B147" s="243">
        <v>51115</v>
      </c>
      <c r="C147" s="242">
        <v>30</v>
      </c>
      <c r="D147" s="244" t="s">
        <v>422</v>
      </c>
      <c r="E147" s="244" t="s">
        <v>440</v>
      </c>
      <c r="F147" s="244" t="s">
        <v>440</v>
      </c>
      <c r="G147" s="245">
        <v>9</v>
      </c>
      <c r="H147" s="245">
        <v>9</v>
      </c>
      <c r="I147" s="245">
        <v>0</v>
      </c>
    </row>
    <row r="148" spans="1:9" s="58" customFormat="1" ht="14.85" customHeight="1" x14ac:dyDescent="0.15">
      <c r="A148" s="242">
        <v>451120</v>
      </c>
      <c r="B148" s="243">
        <v>51120</v>
      </c>
      <c r="C148" s="242">
        <v>30</v>
      </c>
      <c r="D148" s="244" t="s">
        <v>422</v>
      </c>
      <c r="E148" s="244" t="s">
        <v>440</v>
      </c>
      <c r="F148" s="244" t="s">
        <v>440</v>
      </c>
      <c r="G148" s="245">
        <v>5</v>
      </c>
      <c r="H148" s="245">
        <v>4</v>
      </c>
      <c r="I148" s="245">
        <v>1</v>
      </c>
    </row>
    <row r="149" spans="1:9" s="58" customFormat="1" ht="14.85" customHeight="1" x14ac:dyDescent="0.15">
      <c r="A149" s="242">
        <v>451151</v>
      </c>
      <c r="B149" s="243">
        <v>51151</v>
      </c>
      <c r="C149" s="242">
        <v>50</v>
      </c>
      <c r="D149" s="244" t="s">
        <v>383</v>
      </c>
      <c r="E149" s="244" t="s">
        <v>440</v>
      </c>
      <c r="F149" s="244" t="s">
        <v>440</v>
      </c>
      <c r="G149" s="245">
        <v>11</v>
      </c>
      <c r="H149" s="245">
        <v>6</v>
      </c>
      <c r="I149" s="245">
        <v>5</v>
      </c>
    </row>
    <row r="150" spans="1:9" s="58" customFormat="1" ht="14.85" customHeight="1" x14ac:dyDescent="0.15">
      <c r="A150" s="242">
        <v>451154</v>
      </c>
      <c r="B150" s="243">
        <v>51154</v>
      </c>
      <c r="C150" s="242">
        <v>50</v>
      </c>
      <c r="D150" s="244" t="s">
        <v>383</v>
      </c>
      <c r="E150" s="244" t="s">
        <v>440</v>
      </c>
      <c r="F150" s="244" t="s">
        <v>440</v>
      </c>
      <c r="G150" s="245">
        <v>7</v>
      </c>
      <c r="H150" s="245">
        <v>3</v>
      </c>
      <c r="I150" s="245">
        <v>4</v>
      </c>
    </row>
    <row r="151" spans="1:9" s="58" customFormat="1" ht="14.85" customHeight="1" x14ac:dyDescent="0.15">
      <c r="A151" s="242">
        <v>451156</v>
      </c>
      <c r="B151" s="243">
        <v>51156</v>
      </c>
      <c r="C151" s="242">
        <v>50</v>
      </c>
      <c r="D151" s="244" t="s">
        <v>383</v>
      </c>
      <c r="E151" s="244" t="s">
        <v>440</v>
      </c>
      <c r="F151" s="244" t="s">
        <v>440</v>
      </c>
      <c r="G151" s="245">
        <v>24</v>
      </c>
      <c r="H151" s="245">
        <v>12</v>
      </c>
      <c r="I151" s="245">
        <v>12</v>
      </c>
    </row>
    <row r="152" spans="1:9" s="58" customFormat="1" ht="14.85" customHeight="1" x14ac:dyDescent="0.15">
      <c r="A152" s="242">
        <v>451166</v>
      </c>
      <c r="B152" s="243">
        <v>51166</v>
      </c>
      <c r="C152" s="242">
        <v>30</v>
      </c>
      <c r="D152" s="244" t="s">
        <v>422</v>
      </c>
      <c r="E152" s="244" t="s">
        <v>440</v>
      </c>
      <c r="F152" s="244" t="s">
        <v>440</v>
      </c>
      <c r="G152" s="245">
        <v>9</v>
      </c>
      <c r="H152" s="245">
        <v>12</v>
      </c>
      <c r="I152" s="245">
        <v>-3</v>
      </c>
    </row>
    <row r="153" spans="1:9" s="58" customFormat="1" ht="14.85" customHeight="1" x14ac:dyDescent="0.15">
      <c r="A153" s="242">
        <v>451301</v>
      </c>
      <c r="B153" s="243">
        <v>51301</v>
      </c>
      <c r="C153" s="242">
        <v>30</v>
      </c>
      <c r="D153" s="244" t="s">
        <v>422</v>
      </c>
      <c r="E153" s="244" t="s">
        <v>440</v>
      </c>
      <c r="F153" s="244" t="s">
        <v>440</v>
      </c>
      <c r="G153" s="245">
        <v>114</v>
      </c>
      <c r="H153" s="245">
        <v>30</v>
      </c>
      <c r="I153" s="245">
        <v>84</v>
      </c>
    </row>
    <row r="154" spans="1:9" s="58" customFormat="1" ht="14.85" customHeight="1" x14ac:dyDescent="0.15">
      <c r="A154" s="242">
        <v>451308</v>
      </c>
      <c r="B154" s="243">
        <v>51308</v>
      </c>
      <c r="C154" s="242">
        <v>30</v>
      </c>
      <c r="D154" s="244" t="s">
        <v>422</v>
      </c>
      <c r="E154" s="244" t="s">
        <v>440</v>
      </c>
      <c r="F154" s="244" t="s">
        <v>440</v>
      </c>
      <c r="G154" s="245">
        <v>33</v>
      </c>
      <c r="H154" s="245">
        <v>21</v>
      </c>
      <c r="I154" s="245">
        <v>12</v>
      </c>
    </row>
    <row r="155" spans="1:9" s="58" customFormat="1" ht="14.85" customHeight="1" x14ac:dyDescent="0.15">
      <c r="A155" s="242">
        <v>451318</v>
      </c>
      <c r="B155" s="243">
        <v>51318</v>
      </c>
      <c r="C155" s="242">
        <v>30</v>
      </c>
      <c r="D155" s="244" t="s">
        <v>422</v>
      </c>
      <c r="E155" s="244" t="s">
        <v>440</v>
      </c>
      <c r="F155" s="244" t="s">
        <v>440</v>
      </c>
      <c r="G155" s="245">
        <v>8</v>
      </c>
      <c r="H155" s="245">
        <v>2</v>
      </c>
      <c r="I155" s="245">
        <v>6</v>
      </c>
    </row>
    <row r="156" spans="1:9" s="58" customFormat="1" ht="14.85" customHeight="1" x14ac:dyDescent="0.15">
      <c r="A156" s="242">
        <v>451336</v>
      </c>
      <c r="B156" s="243">
        <v>51336</v>
      </c>
      <c r="C156" s="242">
        <v>30</v>
      </c>
      <c r="D156" s="244" t="s">
        <v>422</v>
      </c>
      <c r="E156" s="244" t="s">
        <v>440</v>
      </c>
      <c r="F156" s="244" t="s">
        <v>440</v>
      </c>
      <c r="G156" s="245">
        <v>41</v>
      </c>
      <c r="H156" s="245">
        <v>23</v>
      </c>
      <c r="I156" s="245">
        <v>18</v>
      </c>
    </row>
    <row r="157" spans="1:9" s="58" customFormat="1" ht="14.85" customHeight="1" x14ac:dyDescent="0.15">
      <c r="A157" s="242">
        <v>451350</v>
      </c>
      <c r="B157" s="243">
        <v>51350</v>
      </c>
      <c r="C157" s="242">
        <v>30</v>
      </c>
      <c r="D157" s="244" t="s">
        <v>422</v>
      </c>
      <c r="E157" s="244" t="s">
        <v>440</v>
      </c>
      <c r="F157" s="244" t="s">
        <v>440</v>
      </c>
      <c r="G157" s="245">
        <v>49</v>
      </c>
      <c r="H157" s="245">
        <v>30</v>
      </c>
      <c r="I157" s="245">
        <v>19</v>
      </c>
    </row>
    <row r="158" spans="1:9" s="58" customFormat="1" ht="14.85" customHeight="1" x14ac:dyDescent="0.15">
      <c r="A158" s="242">
        <v>451361</v>
      </c>
      <c r="B158" s="243">
        <v>51361</v>
      </c>
      <c r="C158" s="242">
        <v>30</v>
      </c>
      <c r="D158" s="244" t="s">
        <v>422</v>
      </c>
      <c r="E158" s="244" t="s">
        <v>440</v>
      </c>
      <c r="F158" s="244" t="s">
        <v>440</v>
      </c>
      <c r="G158" s="245">
        <v>1</v>
      </c>
      <c r="H158" s="245">
        <v>0</v>
      </c>
      <c r="I158" s="245">
        <v>1</v>
      </c>
    </row>
    <row r="159" spans="1:9" s="58" customFormat="1" ht="14.85" customHeight="1" x14ac:dyDescent="0.15">
      <c r="A159" s="242">
        <v>451370</v>
      </c>
      <c r="B159" s="243">
        <v>51370</v>
      </c>
      <c r="C159" s="242">
        <v>30</v>
      </c>
      <c r="D159" s="244" t="s">
        <v>422</v>
      </c>
      <c r="E159" s="244" t="s">
        <v>440</v>
      </c>
      <c r="F159" s="244" t="s">
        <v>440</v>
      </c>
      <c r="G159" s="245">
        <v>43</v>
      </c>
      <c r="H159" s="245">
        <v>27</v>
      </c>
      <c r="I159" s="245">
        <v>16</v>
      </c>
    </row>
    <row r="160" spans="1:9" s="58" customFormat="1" ht="14.85" customHeight="1" x14ac:dyDescent="0.15">
      <c r="A160" s="242">
        <v>451381</v>
      </c>
      <c r="B160" s="243">
        <v>51381</v>
      </c>
      <c r="C160" s="242">
        <v>30</v>
      </c>
      <c r="D160" s="244" t="s">
        <v>422</v>
      </c>
      <c r="E160" s="244" t="s">
        <v>440</v>
      </c>
      <c r="F160" s="244" t="s">
        <v>440</v>
      </c>
      <c r="G160" s="245">
        <v>7</v>
      </c>
      <c r="H160" s="245">
        <v>13</v>
      </c>
      <c r="I160" s="245">
        <v>-6</v>
      </c>
    </row>
    <row r="161" spans="1:9" s="58" customFormat="1" ht="14.85" customHeight="1" x14ac:dyDescent="0.15">
      <c r="A161" s="242">
        <v>454161</v>
      </c>
      <c r="B161" s="243">
        <v>54161</v>
      </c>
      <c r="C161" s="242">
        <v>110</v>
      </c>
      <c r="D161" s="244" t="s">
        <v>387</v>
      </c>
      <c r="E161" s="244" t="s">
        <v>440</v>
      </c>
      <c r="F161" s="244" t="s">
        <v>440</v>
      </c>
      <c r="G161" s="245">
        <v>1</v>
      </c>
      <c r="H161" s="245">
        <v>1</v>
      </c>
      <c r="I161" s="245">
        <v>0</v>
      </c>
    </row>
    <row r="162" spans="1:9" s="58" customFormat="1" ht="14.85" customHeight="1" x14ac:dyDescent="0.15">
      <c r="A162" s="242">
        <v>454171</v>
      </c>
      <c r="B162" s="243">
        <v>54171</v>
      </c>
      <c r="C162" s="242">
        <v>110</v>
      </c>
      <c r="D162" s="244" t="s">
        <v>387</v>
      </c>
      <c r="E162" s="244" t="s">
        <v>440</v>
      </c>
      <c r="F162" s="244" t="s">
        <v>440</v>
      </c>
      <c r="G162" s="245">
        <v>4</v>
      </c>
      <c r="H162" s="245">
        <v>1</v>
      </c>
      <c r="I162" s="245">
        <v>3</v>
      </c>
    </row>
    <row r="163" spans="1:9" s="58" customFormat="1" ht="14.85" customHeight="1" x14ac:dyDescent="0.15">
      <c r="A163" s="242">
        <v>454355</v>
      </c>
      <c r="B163" s="243">
        <v>54355</v>
      </c>
      <c r="C163" s="242">
        <v>110</v>
      </c>
      <c r="D163" s="244" t="s">
        <v>387</v>
      </c>
      <c r="E163" s="244" t="s">
        <v>440</v>
      </c>
      <c r="F163" s="244" t="s">
        <v>440</v>
      </c>
      <c r="G163" s="245">
        <v>13</v>
      </c>
      <c r="H163" s="245">
        <v>7</v>
      </c>
      <c r="I163" s="245">
        <v>6</v>
      </c>
    </row>
    <row r="164" spans="1:9" s="58" customFormat="1" ht="14.85" customHeight="1" x14ac:dyDescent="0.15">
      <c r="A164" s="242">
        <v>454414</v>
      </c>
      <c r="B164" s="243">
        <v>54414</v>
      </c>
      <c r="C164" s="242">
        <v>110</v>
      </c>
      <c r="D164" s="244" t="s">
        <v>387</v>
      </c>
      <c r="E164" s="244" t="s">
        <v>440</v>
      </c>
      <c r="F164" s="244" t="s">
        <v>440</v>
      </c>
      <c r="G164" s="245">
        <v>5</v>
      </c>
      <c r="H164" s="245">
        <v>4</v>
      </c>
      <c r="I164" s="245">
        <v>1</v>
      </c>
    </row>
    <row r="165" spans="1:9" s="58" customFormat="1" ht="14.85" customHeight="1" x14ac:dyDescent="0.15">
      <c r="A165" s="242">
        <v>454426</v>
      </c>
      <c r="B165" s="243">
        <v>54426</v>
      </c>
      <c r="C165" s="242">
        <v>110</v>
      </c>
      <c r="D165" s="244" t="s">
        <v>387</v>
      </c>
      <c r="E165" s="244" t="s">
        <v>440</v>
      </c>
      <c r="F165" s="244" t="s">
        <v>440</v>
      </c>
      <c r="G165" s="245">
        <v>26</v>
      </c>
      <c r="H165" s="245">
        <v>19</v>
      </c>
      <c r="I165" s="245">
        <v>7</v>
      </c>
    </row>
    <row r="166" spans="1:9" s="58" customFormat="1" ht="14.85" customHeight="1" x14ac:dyDescent="0.15">
      <c r="A166" s="242">
        <v>454466</v>
      </c>
      <c r="B166" s="243">
        <v>54466</v>
      </c>
      <c r="C166" s="242">
        <v>110</v>
      </c>
      <c r="D166" s="244" t="s">
        <v>387</v>
      </c>
      <c r="E166" s="244" t="s">
        <v>440</v>
      </c>
      <c r="F166" s="244" t="s">
        <v>440</v>
      </c>
      <c r="G166" s="245">
        <v>3</v>
      </c>
      <c r="H166" s="245">
        <v>4</v>
      </c>
      <c r="I166" s="245">
        <v>-1</v>
      </c>
    </row>
    <row r="167" spans="1:9" s="58" customFormat="1" ht="14.85" customHeight="1" x14ac:dyDescent="0.15">
      <c r="A167" s="242">
        <v>454481</v>
      </c>
      <c r="B167" s="243">
        <v>54481</v>
      </c>
      <c r="C167" s="242">
        <v>110</v>
      </c>
      <c r="D167" s="244" t="s">
        <v>387</v>
      </c>
      <c r="E167" s="244" t="s">
        <v>440</v>
      </c>
      <c r="F167" s="244" t="s">
        <v>440</v>
      </c>
      <c r="G167" s="245">
        <v>75</v>
      </c>
      <c r="H167" s="245">
        <v>52</v>
      </c>
      <c r="I167" s="245">
        <v>23</v>
      </c>
    </row>
    <row r="168" spans="1:9" s="58" customFormat="1" ht="14.85" customHeight="1" x14ac:dyDescent="0.15">
      <c r="A168" s="242">
        <v>454525</v>
      </c>
      <c r="B168" s="243">
        <v>54525</v>
      </c>
      <c r="C168" s="242">
        <v>110</v>
      </c>
      <c r="D168" s="244" t="s">
        <v>387</v>
      </c>
      <c r="E168" s="244" t="s">
        <v>440</v>
      </c>
      <c r="F168" s="244" t="s">
        <v>440</v>
      </c>
      <c r="G168" s="245">
        <v>0</v>
      </c>
      <c r="H168" s="245">
        <v>4</v>
      </c>
      <c r="I168" s="245">
        <v>-4</v>
      </c>
    </row>
    <row r="169" spans="1:9" s="58" customFormat="1" ht="14.85" customHeight="1" x14ac:dyDescent="0.15">
      <c r="A169" s="242">
        <v>454535</v>
      </c>
      <c r="B169" s="243">
        <v>54535</v>
      </c>
      <c r="C169" s="242">
        <v>110</v>
      </c>
      <c r="D169" s="244" t="s">
        <v>387</v>
      </c>
      <c r="E169" s="244" t="s">
        <v>440</v>
      </c>
      <c r="F169" s="244" t="s">
        <v>440</v>
      </c>
      <c r="G169" s="245">
        <v>38</v>
      </c>
      <c r="H169" s="245">
        <v>37</v>
      </c>
      <c r="I169" s="245">
        <v>1</v>
      </c>
    </row>
    <row r="170" spans="1:9" s="58" customFormat="1" ht="14.85" customHeight="1" x14ac:dyDescent="0.15">
      <c r="A170" s="242">
        <v>454651</v>
      </c>
      <c r="B170" s="243">
        <v>54651</v>
      </c>
      <c r="C170" s="242">
        <v>110</v>
      </c>
      <c r="D170" s="244" t="s">
        <v>387</v>
      </c>
      <c r="E170" s="244" t="s">
        <v>440</v>
      </c>
      <c r="F170" s="244" t="s">
        <v>440</v>
      </c>
      <c r="G170" s="245">
        <v>25</v>
      </c>
      <c r="H170" s="245">
        <v>16</v>
      </c>
      <c r="I170" s="245">
        <v>9</v>
      </c>
    </row>
    <row r="171" spans="1:9" s="58" customFormat="1" ht="14.85" customHeight="1" x14ac:dyDescent="0.15">
      <c r="A171" s="242">
        <v>454671</v>
      </c>
      <c r="B171" s="243">
        <v>54671</v>
      </c>
      <c r="C171" s="242">
        <v>110</v>
      </c>
      <c r="D171" s="244" t="s">
        <v>387</v>
      </c>
      <c r="E171" s="244" t="s">
        <v>440</v>
      </c>
      <c r="F171" s="244" t="s">
        <v>440</v>
      </c>
      <c r="G171" s="245">
        <v>8</v>
      </c>
      <c r="H171" s="245">
        <v>9</v>
      </c>
      <c r="I171" s="245">
        <v>-1</v>
      </c>
    </row>
    <row r="172" spans="1:9" s="58" customFormat="1" ht="14.85" customHeight="1" x14ac:dyDescent="0.15">
      <c r="A172" s="242">
        <v>454696</v>
      </c>
      <c r="B172" s="243">
        <v>54696</v>
      </c>
      <c r="C172" s="242">
        <v>110</v>
      </c>
      <c r="D172" s="244" t="s">
        <v>387</v>
      </c>
      <c r="E172" s="244" t="s">
        <v>440</v>
      </c>
      <c r="F172" s="244" t="s">
        <v>440</v>
      </c>
      <c r="G172" s="245">
        <v>22</v>
      </c>
      <c r="H172" s="245">
        <v>7</v>
      </c>
      <c r="I172" s="245">
        <v>15</v>
      </c>
    </row>
    <row r="173" spans="1:9" s="58" customFormat="1" ht="14.85" customHeight="1" x14ac:dyDescent="0.15">
      <c r="A173" s="242">
        <v>454842</v>
      </c>
      <c r="B173" s="243">
        <v>54842</v>
      </c>
      <c r="C173" s="242">
        <v>0</v>
      </c>
      <c r="D173" s="244" t="s">
        <v>409</v>
      </c>
      <c r="E173" s="244" t="s">
        <v>440</v>
      </c>
      <c r="F173" s="244" t="s">
        <v>440</v>
      </c>
      <c r="G173" s="245">
        <v>2</v>
      </c>
      <c r="H173" s="245">
        <v>0</v>
      </c>
      <c r="I173" s="245">
        <v>2</v>
      </c>
    </row>
    <row r="174" spans="1:9" s="58" customFormat="1" ht="14.85" customHeight="1" x14ac:dyDescent="0.15">
      <c r="A174" s="242">
        <v>455151</v>
      </c>
      <c r="B174" s="243">
        <v>55151</v>
      </c>
      <c r="C174" s="242">
        <v>110</v>
      </c>
      <c r="D174" s="244" t="s">
        <v>387</v>
      </c>
      <c r="E174" s="244" t="s">
        <v>440</v>
      </c>
      <c r="F174" s="244" t="s">
        <v>440</v>
      </c>
      <c r="G174" s="245">
        <v>26</v>
      </c>
      <c r="H174" s="245">
        <v>13</v>
      </c>
      <c r="I174" s="245">
        <v>13</v>
      </c>
    </row>
    <row r="175" spans="1:9" s="58" customFormat="1" ht="14.85" customHeight="1" x14ac:dyDescent="0.15">
      <c r="A175" s="242">
        <v>455231</v>
      </c>
      <c r="B175" s="243">
        <v>55231</v>
      </c>
      <c r="C175" s="242">
        <v>110</v>
      </c>
      <c r="D175" s="244" t="s">
        <v>387</v>
      </c>
      <c r="E175" s="244" t="s">
        <v>440</v>
      </c>
      <c r="F175" s="244" t="s">
        <v>440</v>
      </c>
      <c r="G175" s="245">
        <v>6</v>
      </c>
      <c r="H175" s="245">
        <v>2</v>
      </c>
      <c r="I175" s="245">
        <v>4</v>
      </c>
    </row>
    <row r="176" spans="1:9" s="58" customFormat="1" ht="14.85" customHeight="1" x14ac:dyDescent="0.15">
      <c r="A176" s="242">
        <v>455298</v>
      </c>
      <c r="B176" s="243">
        <v>55298</v>
      </c>
      <c r="C176" s="242">
        <v>110</v>
      </c>
      <c r="D176" s="244" t="s">
        <v>387</v>
      </c>
      <c r="E176" s="244" t="s">
        <v>440</v>
      </c>
      <c r="F176" s="244" t="s">
        <v>440</v>
      </c>
      <c r="G176" s="245">
        <v>4</v>
      </c>
      <c r="H176" s="245">
        <v>4</v>
      </c>
      <c r="I176" s="245">
        <v>0</v>
      </c>
    </row>
    <row r="177" spans="1:9" s="58" customFormat="1" ht="14.85" customHeight="1" x14ac:dyDescent="0.15">
      <c r="A177" s="242">
        <v>455456</v>
      </c>
      <c r="B177" s="243">
        <v>55456</v>
      </c>
      <c r="C177" s="242">
        <v>110</v>
      </c>
      <c r="D177" s="244" t="s">
        <v>387</v>
      </c>
      <c r="E177" s="244" t="s">
        <v>440</v>
      </c>
      <c r="F177" s="244" t="s">
        <v>440</v>
      </c>
      <c r="G177" s="245">
        <v>4</v>
      </c>
      <c r="H177" s="245">
        <v>5</v>
      </c>
      <c r="I177" s="245">
        <v>-1</v>
      </c>
    </row>
    <row r="178" spans="1:9" s="58" customFormat="1" ht="14.85" customHeight="1" x14ac:dyDescent="0.15">
      <c r="A178" s="242">
        <v>455566</v>
      </c>
      <c r="B178" s="243">
        <v>55566</v>
      </c>
      <c r="C178" s="242">
        <v>110</v>
      </c>
      <c r="D178" s="244" t="s">
        <v>387</v>
      </c>
      <c r="E178" s="244" t="s">
        <v>440</v>
      </c>
      <c r="F178" s="244" t="s">
        <v>440</v>
      </c>
      <c r="G178" s="245">
        <v>5</v>
      </c>
      <c r="H178" s="245">
        <v>3</v>
      </c>
      <c r="I178" s="245">
        <v>2</v>
      </c>
    </row>
    <row r="179" spans="1:9" s="58" customFormat="1" ht="14.85" customHeight="1" x14ac:dyDescent="0.15">
      <c r="A179" s="242">
        <v>455606</v>
      </c>
      <c r="B179" s="243">
        <v>55606</v>
      </c>
      <c r="C179" s="242">
        <v>110</v>
      </c>
      <c r="D179" s="244" t="s">
        <v>387</v>
      </c>
      <c r="E179" s="244" t="s">
        <v>440</v>
      </c>
      <c r="F179" s="244" t="s">
        <v>440</v>
      </c>
      <c r="G179" s="245">
        <v>6</v>
      </c>
      <c r="H179" s="245">
        <v>4</v>
      </c>
      <c r="I179" s="245">
        <v>2</v>
      </c>
    </row>
    <row r="180" spans="1:9" s="58" customFormat="1" ht="14.85" customHeight="1" x14ac:dyDescent="0.15">
      <c r="A180" s="242">
        <v>455676</v>
      </c>
      <c r="B180" s="243">
        <v>55676</v>
      </c>
      <c r="C180" s="242">
        <v>110</v>
      </c>
      <c r="D180" s="244" t="s">
        <v>387</v>
      </c>
      <c r="E180" s="244" t="s">
        <v>440</v>
      </c>
      <c r="F180" s="244" t="s">
        <v>440</v>
      </c>
      <c r="G180" s="245">
        <v>0</v>
      </c>
      <c r="H180" s="245">
        <v>3</v>
      </c>
      <c r="I180" s="245">
        <v>-3</v>
      </c>
    </row>
    <row r="181" spans="1:9" s="58" customFormat="1" ht="14.85" customHeight="1" x14ac:dyDescent="0.15">
      <c r="A181" s="242">
        <v>455678</v>
      </c>
      <c r="B181" s="243">
        <v>55678</v>
      </c>
      <c r="C181" s="242">
        <v>110</v>
      </c>
      <c r="D181" s="244" t="s">
        <v>387</v>
      </c>
      <c r="E181" s="244" t="s">
        <v>440</v>
      </c>
      <c r="F181" s="244" t="s">
        <v>440</v>
      </c>
      <c r="G181" s="245">
        <v>43</v>
      </c>
      <c r="H181" s="245">
        <v>23</v>
      </c>
      <c r="I181" s="245">
        <v>20</v>
      </c>
    </row>
    <row r="182" spans="1:9" s="58" customFormat="1" ht="14.85" customHeight="1" x14ac:dyDescent="0.15">
      <c r="A182" s="242">
        <v>457158</v>
      </c>
      <c r="B182" s="243">
        <v>57158</v>
      </c>
      <c r="C182" s="242">
        <v>160</v>
      </c>
      <c r="D182" s="244" t="s">
        <v>388</v>
      </c>
      <c r="E182" s="244" t="s">
        <v>440</v>
      </c>
      <c r="F182" s="244" t="s">
        <v>440</v>
      </c>
      <c r="G182" s="245">
        <v>3</v>
      </c>
      <c r="H182" s="245">
        <v>4</v>
      </c>
      <c r="I182" s="245">
        <v>-1</v>
      </c>
    </row>
    <row r="183" spans="1:9" s="58" customFormat="1" ht="14.85" customHeight="1" x14ac:dyDescent="0.15">
      <c r="A183" s="242">
        <v>457163</v>
      </c>
      <c r="B183" s="243">
        <v>57163</v>
      </c>
      <c r="C183" s="242">
        <v>160</v>
      </c>
      <c r="D183" s="244" t="s">
        <v>388</v>
      </c>
      <c r="E183" s="244" t="s">
        <v>440</v>
      </c>
      <c r="F183" s="244" t="s">
        <v>440</v>
      </c>
      <c r="G183" s="245">
        <v>5</v>
      </c>
      <c r="H183" s="245">
        <v>2</v>
      </c>
      <c r="I183" s="245">
        <v>3</v>
      </c>
    </row>
    <row r="184" spans="1:9" s="58" customFormat="1" ht="14.85" customHeight="1" x14ac:dyDescent="0.15">
      <c r="A184" s="242">
        <v>457165</v>
      </c>
      <c r="B184" s="243">
        <v>57165</v>
      </c>
      <c r="C184" s="242">
        <v>160</v>
      </c>
      <c r="D184" s="244" t="s">
        <v>388</v>
      </c>
      <c r="E184" s="244" t="s">
        <v>440</v>
      </c>
      <c r="F184" s="244" t="s">
        <v>440</v>
      </c>
      <c r="G184" s="245">
        <v>3</v>
      </c>
      <c r="H184" s="245">
        <v>4</v>
      </c>
      <c r="I184" s="245">
        <v>-1</v>
      </c>
    </row>
    <row r="185" spans="1:9" s="58" customFormat="1" ht="14.85" customHeight="1" x14ac:dyDescent="0.15">
      <c r="A185" s="242">
        <v>457180</v>
      </c>
      <c r="B185" s="243">
        <v>57180</v>
      </c>
      <c r="C185" s="242">
        <v>160</v>
      </c>
      <c r="D185" s="244" t="s">
        <v>388</v>
      </c>
      <c r="E185" s="244" t="s">
        <v>440</v>
      </c>
      <c r="F185" s="244" t="s">
        <v>440</v>
      </c>
      <c r="G185" s="245">
        <v>4</v>
      </c>
      <c r="H185" s="245">
        <v>4</v>
      </c>
      <c r="I185" s="245">
        <v>0</v>
      </c>
    </row>
    <row r="186" spans="1:9" s="58" customFormat="1" ht="14.85" customHeight="1" x14ac:dyDescent="0.15">
      <c r="A186" s="242">
        <v>457192</v>
      </c>
      <c r="B186" s="243">
        <v>57192</v>
      </c>
      <c r="C186" s="242">
        <v>160</v>
      </c>
      <c r="D186" s="244" t="s">
        <v>388</v>
      </c>
      <c r="E186" s="244" t="s">
        <v>440</v>
      </c>
      <c r="F186" s="244" t="s">
        <v>440</v>
      </c>
      <c r="G186" s="245">
        <v>1</v>
      </c>
      <c r="H186" s="245">
        <v>2</v>
      </c>
      <c r="I186" s="245">
        <v>-1</v>
      </c>
    </row>
    <row r="187" spans="1:9" s="58" customFormat="1" ht="14.85" customHeight="1" x14ac:dyDescent="0.15">
      <c r="A187" s="242">
        <v>457258</v>
      </c>
      <c r="B187" s="243">
        <v>57258</v>
      </c>
      <c r="C187" s="242">
        <v>160</v>
      </c>
      <c r="D187" s="244" t="s">
        <v>388</v>
      </c>
      <c r="E187" s="244" t="s">
        <v>440</v>
      </c>
      <c r="F187" s="244" t="s">
        <v>440</v>
      </c>
      <c r="G187" s="245">
        <v>6</v>
      </c>
      <c r="H187" s="245">
        <v>4</v>
      </c>
      <c r="I187" s="245">
        <v>2</v>
      </c>
    </row>
    <row r="188" spans="1:9" s="58" customFormat="1" ht="14.85" customHeight="1" x14ac:dyDescent="0.15">
      <c r="A188" s="242">
        <v>457306</v>
      </c>
      <c r="B188" s="243">
        <v>57306</v>
      </c>
      <c r="C188" s="242">
        <v>160</v>
      </c>
      <c r="D188" s="244" t="s">
        <v>388</v>
      </c>
      <c r="E188" s="244" t="s">
        <v>440</v>
      </c>
      <c r="F188" s="244" t="s">
        <v>440</v>
      </c>
      <c r="G188" s="245">
        <v>5</v>
      </c>
      <c r="H188" s="245">
        <v>2</v>
      </c>
      <c r="I188" s="245">
        <v>3</v>
      </c>
    </row>
    <row r="189" spans="1:9" s="58" customFormat="1" ht="14.85" customHeight="1" x14ac:dyDescent="0.15">
      <c r="A189" s="242">
        <v>457308</v>
      </c>
      <c r="B189" s="243">
        <v>57308</v>
      </c>
      <c r="C189" s="242">
        <v>160</v>
      </c>
      <c r="D189" s="244" t="s">
        <v>388</v>
      </c>
      <c r="E189" s="244" t="s">
        <v>440</v>
      </c>
      <c r="F189" s="244" t="s">
        <v>440</v>
      </c>
      <c r="G189" s="245">
        <v>32</v>
      </c>
      <c r="H189" s="245">
        <v>14</v>
      </c>
      <c r="I189" s="245">
        <v>18</v>
      </c>
    </row>
    <row r="190" spans="1:9" s="58" customFormat="1" ht="14.85" customHeight="1" x14ac:dyDescent="0.15">
      <c r="A190" s="242">
        <v>457345</v>
      </c>
      <c r="B190" s="243">
        <v>57345</v>
      </c>
      <c r="C190" s="242">
        <v>160</v>
      </c>
      <c r="D190" s="244" t="s">
        <v>388</v>
      </c>
      <c r="E190" s="244" t="s">
        <v>440</v>
      </c>
      <c r="F190" s="244" t="s">
        <v>440</v>
      </c>
      <c r="G190" s="245">
        <v>7</v>
      </c>
      <c r="H190" s="245">
        <v>3</v>
      </c>
      <c r="I190" s="245">
        <v>4</v>
      </c>
    </row>
    <row r="191" spans="1:9" s="58" customFormat="1" ht="14.85" customHeight="1" x14ac:dyDescent="0.15">
      <c r="A191" s="242">
        <v>457348</v>
      </c>
      <c r="B191" s="243">
        <v>57348</v>
      </c>
      <c r="C191" s="242">
        <v>160</v>
      </c>
      <c r="D191" s="244" t="s">
        <v>388</v>
      </c>
      <c r="E191" s="244" t="s">
        <v>440</v>
      </c>
      <c r="F191" s="244" t="s">
        <v>440</v>
      </c>
      <c r="G191" s="245">
        <v>19</v>
      </c>
      <c r="H191" s="245">
        <v>13</v>
      </c>
      <c r="I191" s="245">
        <v>6</v>
      </c>
    </row>
    <row r="192" spans="1:9" s="58" customFormat="1" ht="14.85" customHeight="1" x14ac:dyDescent="0.15">
      <c r="A192" s="242">
        <v>457350</v>
      </c>
      <c r="B192" s="243">
        <v>57350</v>
      </c>
      <c r="C192" s="242">
        <v>160</v>
      </c>
      <c r="D192" s="244" t="s">
        <v>388</v>
      </c>
      <c r="E192" s="244" t="s">
        <v>440</v>
      </c>
      <c r="F192" s="244" t="s">
        <v>440</v>
      </c>
      <c r="G192" s="245">
        <v>31</v>
      </c>
      <c r="H192" s="245">
        <v>28</v>
      </c>
      <c r="I192" s="245">
        <v>3</v>
      </c>
    </row>
    <row r="193" spans="1:9" s="58" customFormat="1" ht="14.85" customHeight="1" x14ac:dyDescent="0.15">
      <c r="A193" s="242">
        <v>457435</v>
      </c>
      <c r="B193" s="243">
        <v>57435</v>
      </c>
      <c r="C193" s="242">
        <v>160</v>
      </c>
      <c r="D193" s="244" t="s">
        <v>388</v>
      </c>
      <c r="E193" s="244" t="s">
        <v>440</v>
      </c>
      <c r="F193" s="244" t="s">
        <v>440</v>
      </c>
      <c r="G193" s="245">
        <v>7</v>
      </c>
      <c r="H193" s="245">
        <v>14</v>
      </c>
      <c r="I193" s="245">
        <v>-7</v>
      </c>
    </row>
    <row r="194" spans="1:9" s="58" customFormat="1" ht="14.85" customHeight="1" x14ac:dyDescent="0.15">
      <c r="A194" s="242">
        <v>457443</v>
      </c>
      <c r="B194" s="243">
        <v>57443</v>
      </c>
      <c r="C194" s="242">
        <v>160</v>
      </c>
      <c r="D194" s="244" t="s">
        <v>388</v>
      </c>
      <c r="E194" s="244" t="s">
        <v>440</v>
      </c>
      <c r="F194" s="244" t="s">
        <v>440</v>
      </c>
      <c r="G194" s="245">
        <v>35</v>
      </c>
      <c r="H194" s="245">
        <v>15</v>
      </c>
      <c r="I194" s="245">
        <v>20</v>
      </c>
    </row>
    <row r="195" spans="1:9" s="58" customFormat="1" ht="14.85" customHeight="1" x14ac:dyDescent="0.15">
      <c r="A195" s="242">
        <v>457446</v>
      </c>
      <c r="B195" s="243">
        <v>57446</v>
      </c>
      <c r="C195" s="242">
        <v>160</v>
      </c>
      <c r="D195" s="244" t="s">
        <v>388</v>
      </c>
      <c r="E195" s="244" t="s">
        <v>440</v>
      </c>
      <c r="F195" s="244" t="s">
        <v>440</v>
      </c>
      <c r="G195" s="245">
        <v>23</v>
      </c>
      <c r="H195" s="245">
        <v>14</v>
      </c>
      <c r="I195" s="245">
        <v>9</v>
      </c>
    </row>
    <row r="196" spans="1:9" s="58" customFormat="1" ht="14.85" customHeight="1" x14ac:dyDescent="0.15">
      <c r="A196" s="242">
        <v>457449</v>
      </c>
      <c r="B196" s="243">
        <v>57449</v>
      </c>
      <c r="C196" s="242">
        <v>160</v>
      </c>
      <c r="D196" s="244" t="s">
        <v>388</v>
      </c>
      <c r="E196" s="244" t="s">
        <v>440</v>
      </c>
      <c r="F196" s="244" t="s">
        <v>440</v>
      </c>
      <c r="G196" s="245">
        <v>3</v>
      </c>
      <c r="H196" s="245">
        <v>2</v>
      </c>
      <c r="I196" s="245">
        <v>1</v>
      </c>
    </row>
    <row r="197" spans="1:9" s="58" customFormat="1" ht="14.85" customHeight="1" x14ac:dyDescent="0.15">
      <c r="A197" s="242">
        <v>457453</v>
      </c>
      <c r="B197" s="243">
        <v>57453</v>
      </c>
      <c r="C197" s="242">
        <v>160</v>
      </c>
      <c r="D197" s="244" t="s">
        <v>388</v>
      </c>
      <c r="E197" s="244" t="s">
        <v>440</v>
      </c>
      <c r="F197" s="244" t="s">
        <v>440</v>
      </c>
      <c r="G197" s="245">
        <v>43</v>
      </c>
      <c r="H197" s="245">
        <v>24</v>
      </c>
      <c r="I197" s="245">
        <v>19</v>
      </c>
    </row>
    <row r="198" spans="1:9" s="58" customFormat="1" ht="14.85" customHeight="1" x14ac:dyDescent="0.15">
      <c r="A198" s="242">
        <v>457543</v>
      </c>
      <c r="B198" s="243">
        <v>57543</v>
      </c>
      <c r="C198" s="242">
        <v>160</v>
      </c>
      <c r="D198" s="244" t="s">
        <v>388</v>
      </c>
      <c r="E198" s="244" t="s">
        <v>440</v>
      </c>
      <c r="F198" s="244" t="s">
        <v>440</v>
      </c>
      <c r="G198" s="245">
        <v>6</v>
      </c>
      <c r="H198" s="245">
        <v>2</v>
      </c>
      <c r="I198" s="245">
        <v>4</v>
      </c>
    </row>
    <row r="199" spans="1:9" s="58" customFormat="1" ht="14.85" customHeight="1" x14ac:dyDescent="0.15">
      <c r="A199" s="242">
        <v>457574</v>
      </c>
      <c r="B199" s="243">
        <v>57574</v>
      </c>
      <c r="C199" s="242">
        <v>160</v>
      </c>
      <c r="D199" s="244" t="s">
        <v>388</v>
      </c>
      <c r="E199" s="244" t="s">
        <v>440</v>
      </c>
      <c r="F199" s="244" t="s">
        <v>440</v>
      </c>
      <c r="G199" s="245">
        <v>6</v>
      </c>
      <c r="H199" s="245">
        <v>3</v>
      </c>
      <c r="I199" s="245">
        <v>3</v>
      </c>
    </row>
    <row r="200" spans="1:9" s="58" customFormat="1" ht="14.85" customHeight="1" x14ac:dyDescent="0.15">
      <c r="A200" s="242">
        <v>457583</v>
      </c>
      <c r="B200" s="243">
        <v>57583</v>
      </c>
      <c r="C200" s="242">
        <v>160</v>
      </c>
      <c r="D200" s="244" t="s">
        <v>388</v>
      </c>
      <c r="E200" s="244" t="s">
        <v>440</v>
      </c>
      <c r="F200" s="244" t="s">
        <v>440</v>
      </c>
      <c r="G200" s="245">
        <v>26</v>
      </c>
      <c r="H200" s="245">
        <v>14</v>
      </c>
      <c r="I200" s="245">
        <v>12</v>
      </c>
    </row>
    <row r="201" spans="1:9" s="58" customFormat="1" ht="14.85" customHeight="1" x14ac:dyDescent="0.15">
      <c r="A201" s="242">
        <v>457614</v>
      </c>
      <c r="B201" s="243">
        <v>57614</v>
      </c>
      <c r="C201" s="242">
        <v>160</v>
      </c>
      <c r="D201" s="244" t="s">
        <v>388</v>
      </c>
      <c r="E201" s="244" t="s">
        <v>440</v>
      </c>
      <c r="F201" s="244" t="s">
        <v>440</v>
      </c>
      <c r="G201" s="245">
        <v>27</v>
      </c>
      <c r="H201" s="245">
        <v>19</v>
      </c>
      <c r="I201" s="245">
        <v>8</v>
      </c>
    </row>
    <row r="202" spans="1:9" s="58" customFormat="1" ht="14.85" customHeight="1" x14ac:dyDescent="0.15">
      <c r="A202" s="242">
        <v>457617</v>
      </c>
      <c r="B202" s="243">
        <v>57618</v>
      </c>
      <c r="C202" s="242">
        <v>160</v>
      </c>
      <c r="D202" s="244" t="s">
        <v>388</v>
      </c>
      <c r="E202" s="244" t="s">
        <v>440</v>
      </c>
      <c r="F202" s="244" t="s">
        <v>440</v>
      </c>
      <c r="G202" s="245">
        <v>15</v>
      </c>
      <c r="H202" s="245">
        <v>8</v>
      </c>
      <c r="I202" s="245">
        <v>7</v>
      </c>
    </row>
    <row r="203" spans="1:9" s="58" customFormat="1" ht="14.85" customHeight="1" x14ac:dyDescent="0.15">
      <c r="A203" s="242">
        <v>457626</v>
      </c>
      <c r="B203" s="243">
        <v>57626</v>
      </c>
      <c r="C203" s="242">
        <v>160</v>
      </c>
      <c r="D203" s="244" t="s">
        <v>388</v>
      </c>
      <c r="E203" s="244" t="s">
        <v>440</v>
      </c>
      <c r="F203" s="244" t="s">
        <v>440</v>
      </c>
      <c r="G203" s="245">
        <v>2</v>
      </c>
      <c r="H203" s="245">
        <v>1</v>
      </c>
      <c r="I203" s="245">
        <v>1</v>
      </c>
    </row>
    <row r="204" spans="1:9" s="58" customFormat="1" ht="14.85" customHeight="1" x14ac:dyDescent="0.15">
      <c r="A204" s="242">
        <v>457632</v>
      </c>
      <c r="B204" s="243">
        <v>57632</v>
      </c>
      <c r="C204" s="242">
        <v>160</v>
      </c>
      <c r="D204" s="244" t="s">
        <v>388</v>
      </c>
      <c r="E204" s="244" t="s">
        <v>440</v>
      </c>
      <c r="F204" s="244" t="s">
        <v>440</v>
      </c>
      <c r="G204" s="245">
        <v>17</v>
      </c>
      <c r="H204" s="245">
        <v>14</v>
      </c>
      <c r="I204" s="245">
        <v>3</v>
      </c>
    </row>
    <row r="205" spans="1:9" s="58" customFormat="1" ht="14.85" customHeight="1" x14ac:dyDescent="0.15">
      <c r="A205" s="242">
        <v>457634</v>
      </c>
      <c r="B205" s="243">
        <v>57634</v>
      </c>
      <c r="C205" s="242">
        <v>160</v>
      </c>
      <c r="D205" s="244" t="s">
        <v>388</v>
      </c>
      <c r="E205" s="244" t="s">
        <v>440</v>
      </c>
      <c r="F205" s="244" t="s">
        <v>440</v>
      </c>
      <c r="G205" s="245">
        <v>0</v>
      </c>
      <c r="H205" s="245">
        <v>1</v>
      </c>
      <c r="I205" s="245">
        <v>-1</v>
      </c>
    </row>
    <row r="206" spans="1:9" s="58" customFormat="1" ht="14.85" customHeight="1" x14ac:dyDescent="0.15">
      <c r="A206" s="242">
        <v>488246</v>
      </c>
      <c r="B206" s="243">
        <v>88246</v>
      </c>
      <c r="C206" s="242">
        <v>80</v>
      </c>
      <c r="D206" s="244" t="s">
        <v>389</v>
      </c>
      <c r="E206" s="244" t="s">
        <v>440</v>
      </c>
      <c r="F206" s="244" t="s">
        <v>440</v>
      </c>
      <c r="G206" s="245">
        <v>8</v>
      </c>
      <c r="H206" s="245">
        <v>5</v>
      </c>
      <c r="I206" s="245">
        <v>3</v>
      </c>
    </row>
    <row r="207" spans="1:9" s="58" customFormat="1" ht="14.85" customHeight="1" x14ac:dyDescent="0.15">
      <c r="A207" s="242">
        <v>488256</v>
      </c>
      <c r="B207" s="243">
        <v>88256</v>
      </c>
      <c r="C207" s="242">
        <v>80</v>
      </c>
      <c r="D207" s="244" t="s">
        <v>389</v>
      </c>
      <c r="E207" s="244" t="s">
        <v>440</v>
      </c>
      <c r="F207" s="244" t="s">
        <v>440</v>
      </c>
      <c r="G207" s="245">
        <v>5</v>
      </c>
      <c r="H207" s="245">
        <v>2</v>
      </c>
      <c r="I207" s="245">
        <v>3</v>
      </c>
    </row>
    <row r="208" spans="1:9" s="58" customFormat="1" ht="14.85" customHeight="1" x14ac:dyDescent="0.15">
      <c r="A208" s="242">
        <v>488281</v>
      </c>
      <c r="B208" s="243">
        <v>88281</v>
      </c>
      <c r="C208" s="242">
        <v>80</v>
      </c>
      <c r="D208" s="244" t="s">
        <v>389</v>
      </c>
      <c r="E208" s="244" t="s">
        <v>440</v>
      </c>
      <c r="F208" s="244" t="s">
        <v>440</v>
      </c>
      <c r="G208" s="245">
        <v>11</v>
      </c>
      <c r="H208" s="245">
        <v>7</v>
      </c>
      <c r="I208" s="245">
        <v>4</v>
      </c>
    </row>
    <row r="209" spans="1:9" s="58" customFormat="1" ht="14.85" customHeight="1" x14ac:dyDescent="0.15">
      <c r="A209" s="242">
        <v>488286</v>
      </c>
      <c r="B209" s="243">
        <v>88286</v>
      </c>
      <c r="C209" s="242">
        <v>80</v>
      </c>
      <c r="D209" s="244" t="s">
        <v>389</v>
      </c>
      <c r="E209" s="244" t="s">
        <v>440</v>
      </c>
      <c r="F209" s="244" t="s">
        <v>440</v>
      </c>
      <c r="G209" s="245">
        <v>27</v>
      </c>
      <c r="H209" s="245">
        <v>8</v>
      </c>
      <c r="I209" s="245">
        <v>19</v>
      </c>
    </row>
    <row r="210" spans="1:9" s="58" customFormat="1" ht="14.85" customHeight="1" x14ac:dyDescent="0.15">
      <c r="A210" s="242">
        <v>488288</v>
      </c>
      <c r="B210" s="243">
        <v>88288</v>
      </c>
      <c r="C210" s="242">
        <v>80</v>
      </c>
      <c r="D210" s="244" t="s">
        <v>389</v>
      </c>
      <c r="E210" s="244" t="s">
        <v>440</v>
      </c>
      <c r="F210" s="244" t="s">
        <v>440</v>
      </c>
      <c r="G210" s="245">
        <v>14</v>
      </c>
      <c r="H210" s="245">
        <v>7</v>
      </c>
      <c r="I210" s="245">
        <v>7</v>
      </c>
    </row>
    <row r="211" spans="1:9" s="58" customFormat="1" ht="14.85" customHeight="1" x14ac:dyDescent="0.15">
      <c r="A211" s="242">
        <v>488291</v>
      </c>
      <c r="B211" s="243">
        <v>88291</v>
      </c>
      <c r="C211" s="242">
        <v>80</v>
      </c>
      <c r="D211" s="244" t="s">
        <v>389</v>
      </c>
      <c r="E211" s="244" t="s">
        <v>440</v>
      </c>
      <c r="F211" s="244" t="s">
        <v>440</v>
      </c>
      <c r="G211" s="245">
        <v>7</v>
      </c>
      <c r="H211" s="245">
        <v>4</v>
      </c>
      <c r="I211" s="245">
        <v>3</v>
      </c>
    </row>
    <row r="212" spans="1:9" s="58" customFormat="1" ht="14.85" customHeight="1" x14ac:dyDescent="0.15">
      <c r="A212" s="242">
        <v>488326</v>
      </c>
      <c r="B212" s="243">
        <v>88326</v>
      </c>
      <c r="C212" s="242">
        <v>80</v>
      </c>
      <c r="D212" s="244" t="s">
        <v>389</v>
      </c>
      <c r="E212" s="244" t="s">
        <v>440</v>
      </c>
      <c r="F212" s="244" t="s">
        <v>440</v>
      </c>
      <c r="G212" s="245">
        <v>23</v>
      </c>
      <c r="H212" s="245">
        <v>11</v>
      </c>
      <c r="I212" s="245">
        <v>12</v>
      </c>
    </row>
    <row r="213" spans="1:9" s="58" customFormat="1" ht="14.85" customHeight="1" x14ac:dyDescent="0.15">
      <c r="A213" s="242">
        <v>488346</v>
      </c>
      <c r="B213" s="243">
        <v>88346</v>
      </c>
      <c r="C213" s="242">
        <v>80</v>
      </c>
      <c r="D213" s="244" t="s">
        <v>389</v>
      </c>
      <c r="E213" s="244" t="s">
        <v>440</v>
      </c>
      <c r="F213" s="244" t="s">
        <v>440</v>
      </c>
      <c r="G213" s="245">
        <v>5</v>
      </c>
      <c r="H213" s="245">
        <v>3</v>
      </c>
      <c r="I213" s="245">
        <v>2</v>
      </c>
    </row>
    <row r="214" spans="1:9" s="58" customFormat="1" ht="14.85" customHeight="1" x14ac:dyDescent="0.15">
      <c r="A214" s="242">
        <v>488451</v>
      </c>
      <c r="B214" s="243">
        <v>88451</v>
      </c>
      <c r="C214" s="242">
        <v>80</v>
      </c>
      <c r="D214" s="244" t="s">
        <v>389</v>
      </c>
      <c r="E214" s="244" t="s">
        <v>440</v>
      </c>
      <c r="F214" s="244" t="s">
        <v>440</v>
      </c>
      <c r="G214" s="245">
        <v>11</v>
      </c>
      <c r="H214" s="245">
        <v>4</v>
      </c>
      <c r="I214" s="245">
        <v>7</v>
      </c>
    </row>
    <row r="215" spans="1:9" s="58" customFormat="1" ht="14.85" customHeight="1" x14ac:dyDescent="0.15">
      <c r="A215" s="242">
        <v>488511</v>
      </c>
      <c r="B215" s="243">
        <v>88511</v>
      </c>
      <c r="C215" s="242">
        <v>80</v>
      </c>
      <c r="D215" s="244" t="s">
        <v>389</v>
      </c>
      <c r="E215" s="244" t="s">
        <v>440</v>
      </c>
      <c r="F215" s="244" t="s">
        <v>440</v>
      </c>
      <c r="G215" s="245">
        <v>1</v>
      </c>
      <c r="H215" s="245">
        <v>1</v>
      </c>
      <c r="I215" s="245">
        <v>0</v>
      </c>
    </row>
    <row r="216" spans="1:9" s="58" customFormat="1" ht="14.85" customHeight="1" x14ac:dyDescent="0.15">
      <c r="A216" s="242">
        <v>488556</v>
      </c>
      <c r="B216" s="243">
        <v>88556</v>
      </c>
      <c r="C216" s="242">
        <v>80</v>
      </c>
      <c r="D216" s="244" t="s">
        <v>389</v>
      </c>
      <c r="E216" s="244" t="s">
        <v>440</v>
      </c>
      <c r="F216" s="244" t="s">
        <v>440</v>
      </c>
      <c r="G216" s="245">
        <v>7</v>
      </c>
      <c r="H216" s="245">
        <v>3</v>
      </c>
      <c r="I216" s="245">
        <v>4</v>
      </c>
    </row>
    <row r="217" spans="1:9" s="58" customFormat="1" ht="14.85" customHeight="1" x14ac:dyDescent="0.15">
      <c r="A217" s="242">
        <v>488561</v>
      </c>
      <c r="B217" s="243">
        <v>88561</v>
      </c>
      <c r="C217" s="242">
        <v>80</v>
      </c>
      <c r="D217" s="244" t="s">
        <v>389</v>
      </c>
      <c r="E217" s="244" t="s">
        <v>440</v>
      </c>
      <c r="F217" s="244" t="s">
        <v>440</v>
      </c>
      <c r="G217" s="245">
        <v>23</v>
      </c>
      <c r="H217" s="245">
        <v>13</v>
      </c>
      <c r="I217" s="245">
        <v>10</v>
      </c>
    </row>
    <row r="218" spans="1:9" s="58" customFormat="1" ht="14.85" customHeight="1" x14ac:dyDescent="0.15">
      <c r="A218" s="242">
        <v>488586</v>
      </c>
      <c r="B218" s="243">
        <v>88586</v>
      </c>
      <c r="C218" s="242">
        <v>80</v>
      </c>
      <c r="D218" s="244" t="s">
        <v>389</v>
      </c>
      <c r="E218" s="244" t="s">
        <v>440</v>
      </c>
      <c r="F218" s="244" t="s">
        <v>440</v>
      </c>
      <c r="G218" s="245">
        <v>29</v>
      </c>
      <c r="H218" s="245">
        <v>15</v>
      </c>
      <c r="I218" s="245">
        <v>14</v>
      </c>
    </row>
    <row r="219" spans="1:9" s="58" customFormat="1" ht="14.85" customHeight="1" x14ac:dyDescent="0.15">
      <c r="A219" s="242">
        <v>488616</v>
      </c>
      <c r="B219" s="243">
        <v>88616</v>
      </c>
      <c r="C219" s="242">
        <v>80</v>
      </c>
      <c r="D219" s="244" t="s">
        <v>389</v>
      </c>
      <c r="E219" s="244" t="s">
        <v>440</v>
      </c>
      <c r="F219" s="244" t="s">
        <v>440</v>
      </c>
      <c r="G219" s="245">
        <v>5</v>
      </c>
      <c r="H219" s="245">
        <v>1</v>
      </c>
      <c r="I219" s="245">
        <v>4</v>
      </c>
    </row>
    <row r="220" spans="1:9" s="58" customFormat="1" ht="14.85" customHeight="1" x14ac:dyDescent="0.15">
      <c r="A220" s="242">
        <v>488706</v>
      </c>
      <c r="B220" s="243">
        <v>88706</v>
      </c>
      <c r="C220" s="242">
        <v>80</v>
      </c>
      <c r="D220" s="244" t="s">
        <v>389</v>
      </c>
      <c r="E220" s="244" t="s">
        <v>440</v>
      </c>
      <c r="F220" s="244" t="s">
        <v>440</v>
      </c>
      <c r="G220" s="245">
        <v>11</v>
      </c>
      <c r="H220" s="245">
        <v>7</v>
      </c>
      <c r="I220" s="245">
        <v>4</v>
      </c>
    </row>
    <row r="221" spans="1:9" s="58" customFormat="1" ht="14.85" customHeight="1" x14ac:dyDescent="0.15">
      <c r="A221" s="242">
        <v>508802</v>
      </c>
      <c r="B221" s="243">
        <v>8802</v>
      </c>
      <c r="C221" s="242">
        <v>30</v>
      </c>
      <c r="D221" s="244" t="s">
        <v>422</v>
      </c>
      <c r="E221" s="244" t="s">
        <v>440</v>
      </c>
      <c r="F221" s="244" t="s">
        <v>440</v>
      </c>
      <c r="G221" s="245">
        <v>4</v>
      </c>
      <c r="H221" s="245">
        <v>4</v>
      </c>
      <c r="I221" s="245">
        <v>0</v>
      </c>
    </row>
    <row r="222" spans="1:9" s="58" customFormat="1" ht="14.85" customHeight="1" x14ac:dyDescent="0.15">
      <c r="A222" s="242">
        <v>508815</v>
      </c>
      <c r="B222" s="243">
        <v>8815</v>
      </c>
      <c r="C222" s="242">
        <v>30</v>
      </c>
      <c r="D222" s="244" t="s">
        <v>422</v>
      </c>
      <c r="E222" s="244" t="s">
        <v>440</v>
      </c>
      <c r="F222" s="244" t="s">
        <v>440</v>
      </c>
      <c r="G222" s="245">
        <v>13</v>
      </c>
      <c r="H222" s="245">
        <v>8</v>
      </c>
      <c r="I222" s="245">
        <v>5</v>
      </c>
    </row>
    <row r="223" spans="1:9" s="58" customFormat="1" ht="14.85" customHeight="1" x14ac:dyDescent="0.15">
      <c r="A223" s="242">
        <v>508817</v>
      </c>
      <c r="B223" s="243">
        <v>8817</v>
      </c>
      <c r="C223" s="242">
        <v>30</v>
      </c>
      <c r="D223" s="244" t="s">
        <v>422</v>
      </c>
      <c r="E223" s="244" t="s">
        <v>440</v>
      </c>
      <c r="F223" s="244" t="s">
        <v>440</v>
      </c>
      <c r="G223" s="245">
        <v>6</v>
      </c>
      <c r="H223" s="245">
        <v>1</v>
      </c>
      <c r="I223" s="245">
        <v>5</v>
      </c>
    </row>
    <row r="224" spans="1:9" s="58" customFormat="1" ht="14.85" customHeight="1" x14ac:dyDescent="0.15">
      <c r="A224" s="242">
        <v>508819</v>
      </c>
      <c r="B224" s="243">
        <v>8819</v>
      </c>
      <c r="C224" s="242">
        <v>30</v>
      </c>
      <c r="D224" s="244" t="s">
        <v>422</v>
      </c>
      <c r="E224" s="244" t="s">
        <v>440</v>
      </c>
      <c r="F224" s="244" t="s">
        <v>440</v>
      </c>
      <c r="G224" s="245">
        <v>11</v>
      </c>
      <c r="H224" s="245">
        <v>1</v>
      </c>
      <c r="I224" s="245">
        <v>10</v>
      </c>
    </row>
    <row r="225" spans="1:9" s="58" customFormat="1" ht="14.85" customHeight="1" x14ac:dyDescent="0.15">
      <c r="A225" s="242">
        <v>508820</v>
      </c>
      <c r="B225" s="243">
        <v>8820</v>
      </c>
      <c r="C225" s="242">
        <v>30</v>
      </c>
      <c r="D225" s="244" t="s">
        <v>422</v>
      </c>
      <c r="E225" s="244" t="s">
        <v>440</v>
      </c>
      <c r="F225" s="244" t="s">
        <v>440</v>
      </c>
      <c r="G225" s="245">
        <v>2</v>
      </c>
      <c r="H225" s="245">
        <v>6</v>
      </c>
      <c r="I225" s="245">
        <v>-4</v>
      </c>
    </row>
    <row r="226" spans="1:9" s="58" customFormat="1" ht="14.85" customHeight="1" x14ac:dyDescent="0.15">
      <c r="A226" s="242">
        <v>508833</v>
      </c>
      <c r="B226" s="243">
        <v>8833</v>
      </c>
      <c r="C226" s="242">
        <v>30</v>
      </c>
      <c r="D226" s="244" t="s">
        <v>422</v>
      </c>
      <c r="E226" s="244" t="s">
        <v>440</v>
      </c>
      <c r="F226" s="244" t="s">
        <v>440</v>
      </c>
      <c r="G226" s="245">
        <v>2</v>
      </c>
      <c r="H226" s="245">
        <v>0</v>
      </c>
      <c r="I226" s="245">
        <v>2</v>
      </c>
    </row>
    <row r="227" spans="1:9" s="58" customFormat="1" ht="14.85" customHeight="1" x14ac:dyDescent="0.15">
      <c r="A227" s="242">
        <v>508839</v>
      </c>
      <c r="B227" s="243">
        <v>8839</v>
      </c>
      <c r="C227" s="242">
        <v>30</v>
      </c>
      <c r="D227" s="244" t="s">
        <v>422</v>
      </c>
      <c r="E227" s="244" t="s">
        <v>440</v>
      </c>
      <c r="F227" s="244" t="s">
        <v>440</v>
      </c>
      <c r="G227" s="245">
        <v>9</v>
      </c>
      <c r="H227" s="245">
        <v>7</v>
      </c>
      <c r="I227" s="245">
        <v>2</v>
      </c>
    </row>
    <row r="228" spans="1:9" s="58" customFormat="1" ht="14.85" customHeight="1" x14ac:dyDescent="0.15">
      <c r="A228" s="242">
        <v>508860</v>
      </c>
      <c r="B228" s="243">
        <v>8860</v>
      </c>
      <c r="C228" s="242">
        <v>30</v>
      </c>
      <c r="D228" s="244" t="s">
        <v>422</v>
      </c>
      <c r="E228" s="244" t="s">
        <v>440</v>
      </c>
      <c r="F228" s="244" t="s">
        <v>440</v>
      </c>
      <c r="G228" s="245">
        <v>10</v>
      </c>
      <c r="H228" s="245">
        <v>7</v>
      </c>
      <c r="I228" s="245">
        <v>3</v>
      </c>
    </row>
    <row r="229" spans="1:9" s="58" customFormat="1" ht="14.85" customHeight="1" x14ac:dyDescent="0.15">
      <c r="A229" s="242">
        <v>510511</v>
      </c>
      <c r="B229" s="243">
        <v>10511</v>
      </c>
      <c r="C229" s="242">
        <v>50</v>
      </c>
      <c r="D229" s="244" t="s">
        <v>383</v>
      </c>
      <c r="E229" s="244" t="s">
        <v>440</v>
      </c>
      <c r="F229" s="244" t="s">
        <v>440</v>
      </c>
      <c r="G229" s="245">
        <v>14</v>
      </c>
      <c r="H229" s="245">
        <v>5</v>
      </c>
      <c r="I229" s="245">
        <v>9</v>
      </c>
    </row>
    <row r="230" spans="1:9" s="58" customFormat="1" ht="14.85" customHeight="1" x14ac:dyDescent="0.15">
      <c r="A230" s="242">
        <v>510513</v>
      </c>
      <c r="B230" s="243">
        <v>10513</v>
      </c>
      <c r="C230" s="242">
        <v>50</v>
      </c>
      <c r="D230" s="244" t="s">
        <v>383</v>
      </c>
      <c r="E230" s="244" t="s">
        <v>440</v>
      </c>
      <c r="F230" s="244" t="s">
        <v>440</v>
      </c>
      <c r="G230" s="245">
        <v>14</v>
      </c>
      <c r="H230" s="245">
        <v>3</v>
      </c>
      <c r="I230" s="245">
        <v>11</v>
      </c>
    </row>
    <row r="231" spans="1:9" s="58" customFormat="1" ht="14.85" customHeight="1" x14ac:dyDescent="0.15">
      <c r="A231" s="242">
        <v>510520</v>
      </c>
      <c r="B231" s="243">
        <v>10520</v>
      </c>
      <c r="C231" s="242">
        <v>50</v>
      </c>
      <c r="D231" s="244" t="s">
        <v>383</v>
      </c>
      <c r="E231" s="244" t="s">
        <v>440</v>
      </c>
      <c r="F231" s="244" t="s">
        <v>440</v>
      </c>
      <c r="G231" s="245">
        <v>5</v>
      </c>
      <c r="H231" s="245">
        <v>6</v>
      </c>
      <c r="I231" s="245">
        <v>-1</v>
      </c>
    </row>
    <row r="232" spans="1:9" s="58" customFormat="1" ht="14.85" customHeight="1" x14ac:dyDescent="0.15">
      <c r="A232" s="242">
        <v>510522</v>
      </c>
      <c r="B232" s="243">
        <v>10522</v>
      </c>
      <c r="C232" s="242">
        <v>50</v>
      </c>
      <c r="D232" s="244" t="s">
        <v>383</v>
      </c>
      <c r="E232" s="244" t="s">
        <v>440</v>
      </c>
      <c r="F232" s="244" t="s">
        <v>440</v>
      </c>
      <c r="G232" s="245">
        <v>2</v>
      </c>
      <c r="H232" s="245">
        <v>3</v>
      </c>
      <c r="I232" s="245">
        <v>-1</v>
      </c>
    </row>
    <row r="233" spans="1:9" s="58" customFormat="1" ht="14.85" customHeight="1" x14ac:dyDescent="0.15">
      <c r="A233" s="242">
        <v>510523</v>
      </c>
      <c r="B233" s="243">
        <v>10523</v>
      </c>
      <c r="C233" s="242">
        <v>50</v>
      </c>
      <c r="D233" s="244" t="s">
        <v>383</v>
      </c>
      <c r="E233" s="244" t="s">
        <v>440</v>
      </c>
      <c r="F233" s="244" t="s">
        <v>440</v>
      </c>
      <c r="G233" s="245">
        <v>14</v>
      </c>
      <c r="H233" s="245">
        <v>7</v>
      </c>
      <c r="I233" s="245">
        <v>7</v>
      </c>
    </row>
    <row r="234" spans="1:9" s="58" customFormat="1" ht="14.85" customHeight="1" x14ac:dyDescent="0.15">
      <c r="A234" s="242">
        <v>510530</v>
      </c>
      <c r="B234" s="243">
        <v>10530</v>
      </c>
      <c r="C234" s="242">
        <v>50</v>
      </c>
      <c r="D234" s="244" t="s">
        <v>383</v>
      </c>
      <c r="E234" s="244" t="s">
        <v>440</v>
      </c>
      <c r="F234" s="244" t="s">
        <v>440</v>
      </c>
      <c r="G234" s="245">
        <v>8</v>
      </c>
      <c r="H234" s="245">
        <v>5</v>
      </c>
      <c r="I234" s="245">
        <v>3</v>
      </c>
    </row>
    <row r="235" spans="1:9" s="58" customFormat="1" ht="14.85" customHeight="1" x14ac:dyDescent="0.15">
      <c r="A235" s="242">
        <v>510556</v>
      </c>
      <c r="B235" s="243">
        <v>10556</v>
      </c>
      <c r="C235" s="242">
        <v>50</v>
      </c>
      <c r="D235" s="244" t="s">
        <v>383</v>
      </c>
      <c r="E235" s="244" t="s">
        <v>440</v>
      </c>
      <c r="F235" s="244" t="s">
        <v>440</v>
      </c>
      <c r="G235" s="245">
        <v>24</v>
      </c>
      <c r="H235" s="245">
        <v>11</v>
      </c>
      <c r="I235" s="245">
        <v>13</v>
      </c>
    </row>
    <row r="236" spans="1:9" s="58" customFormat="1" ht="14.85" customHeight="1" x14ac:dyDescent="0.15">
      <c r="A236" s="242">
        <v>510558</v>
      </c>
      <c r="B236" s="243">
        <v>10558</v>
      </c>
      <c r="C236" s="242">
        <v>50</v>
      </c>
      <c r="D236" s="244" t="s">
        <v>383</v>
      </c>
      <c r="E236" s="244" t="s">
        <v>440</v>
      </c>
      <c r="F236" s="244" t="s">
        <v>440</v>
      </c>
      <c r="G236" s="245">
        <v>1</v>
      </c>
      <c r="H236" s="245">
        <v>2</v>
      </c>
      <c r="I236" s="245">
        <v>-1</v>
      </c>
    </row>
    <row r="237" spans="1:9" s="58" customFormat="1" ht="14.85" customHeight="1" x14ac:dyDescent="0.15">
      <c r="A237" s="242">
        <v>510570</v>
      </c>
      <c r="B237" s="243">
        <v>10570</v>
      </c>
      <c r="C237" s="242">
        <v>50</v>
      </c>
      <c r="D237" s="244" t="s">
        <v>383</v>
      </c>
      <c r="E237" s="244" t="s">
        <v>440</v>
      </c>
      <c r="F237" s="244" t="s">
        <v>440</v>
      </c>
      <c r="G237" s="245">
        <v>9</v>
      </c>
      <c r="H237" s="245">
        <v>8</v>
      </c>
      <c r="I237" s="245">
        <v>1</v>
      </c>
    </row>
    <row r="238" spans="1:9" s="58" customFormat="1" ht="14.85" customHeight="1" x14ac:dyDescent="0.15">
      <c r="A238" s="242">
        <v>510590</v>
      </c>
      <c r="B238" s="243">
        <v>10590</v>
      </c>
      <c r="C238" s="242">
        <v>50</v>
      </c>
      <c r="D238" s="244" t="s">
        <v>383</v>
      </c>
      <c r="E238" s="244" t="s">
        <v>440</v>
      </c>
      <c r="F238" s="244" t="s">
        <v>440</v>
      </c>
      <c r="G238" s="245">
        <v>8</v>
      </c>
      <c r="H238" s="245">
        <v>0</v>
      </c>
      <c r="I238" s="245">
        <v>8</v>
      </c>
    </row>
    <row r="239" spans="1:9" s="58" customFormat="1" ht="14.85" customHeight="1" x14ac:dyDescent="0.15">
      <c r="A239" s="242">
        <v>551103</v>
      </c>
      <c r="B239" s="243">
        <v>51103</v>
      </c>
      <c r="C239" s="242">
        <v>30</v>
      </c>
      <c r="D239" s="244" t="s">
        <v>422</v>
      </c>
      <c r="E239" s="244" t="s">
        <v>440</v>
      </c>
      <c r="F239" s="244" t="s">
        <v>440</v>
      </c>
      <c r="G239" s="245">
        <v>11</v>
      </c>
      <c r="H239" s="245">
        <v>7</v>
      </c>
      <c r="I239" s="245">
        <v>4</v>
      </c>
    </row>
    <row r="240" spans="1:9" s="58" customFormat="1" ht="14.85" customHeight="1" x14ac:dyDescent="0.15">
      <c r="A240" s="242">
        <v>551110</v>
      </c>
      <c r="B240" s="243">
        <v>51110</v>
      </c>
      <c r="C240" s="242">
        <v>30</v>
      </c>
      <c r="D240" s="244" t="s">
        <v>422</v>
      </c>
      <c r="E240" s="244" t="s">
        <v>440</v>
      </c>
      <c r="F240" s="244" t="s">
        <v>440</v>
      </c>
      <c r="G240" s="245">
        <v>12</v>
      </c>
      <c r="H240" s="245">
        <v>8</v>
      </c>
      <c r="I240" s="245">
        <v>4</v>
      </c>
    </row>
    <row r="241" spans="1:9" s="58" customFormat="1" ht="14.85" customHeight="1" x14ac:dyDescent="0.15">
      <c r="A241" s="242">
        <v>551128</v>
      </c>
      <c r="B241" s="243">
        <v>51128</v>
      </c>
      <c r="C241" s="242">
        <v>30</v>
      </c>
      <c r="D241" s="244" t="s">
        <v>422</v>
      </c>
      <c r="E241" s="244" t="s">
        <v>440</v>
      </c>
      <c r="F241" s="244" t="s">
        <v>440</v>
      </c>
      <c r="G241" s="245">
        <v>3</v>
      </c>
      <c r="H241" s="245">
        <v>10</v>
      </c>
      <c r="I241" s="245">
        <v>-7</v>
      </c>
    </row>
    <row r="242" spans="1:9" s="58" customFormat="1" ht="14.85" customHeight="1" x14ac:dyDescent="0.15">
      <c r="A242" s="242">
        <v>551157</v>
      </c>
      <c r="B242" s="243">
        <v>51157</v>
      </c>
      <c r="C242" s="242">
        <v>50</v>
      </c>
      <c r="D242" s="244" t="s">
        <v>383</v>
      </c>
      <c r="E242" s="244" t="s">
        <v>440</v>
      </c>
      <c r="F242" s="244" t="s">
        <v>440</v>
      </c>
      <c r="G242" s="245">
        <v>7</v>
      </c>
      <c r="H242" s="245">
        <v>3</v>
      </c>
      <c r="I242" s="245">
        <v>4</v>
      </c>
    </row>
    <row r="243" spans="1:9" s="58" customFormat="1" ht="14.85" customHeight="1" x14ac:dyDescent="0.15">
      <c r="A243" s="242">
        <v>551305</v>
      </c>
      <c r="B243" s="243">
        <v>51305</v>
      </c>
      <c r="C243" s="242">
        <v>30</v>
      </c>
      <c r="D243" s="244" t="s">
        <v>422</v>
      </c>
      <c r="E243" s="244" t="s">
        <v>440</v>
      </c>
      <c r="F243" s="244" t="s">
        <v>440</v>
      </c>
      <c r="G243" s="245">
        <v>17</v>
      </c>
      <c r="H243" s="245">
        <v>9</v>
      </c>
      <c r="I243" s="245">
        <v>8</v>
      </c>
    </row>
    <row r="244" spans="1:9" s="58" customFormat="1" ht="14.85" customHeight="1" x14ac:dyDescent="0.15">
      <c r="A244" s="242">
        <v>551306</v>
      </c>
      <c r="B244" s="243">
        <v>51306</v>
      </c>
      <c r="C244" s="242">
        <v>30</v>
      </c>
      <c r="D244" s="244" t="s">
        <v>422</v>
      </c>
      <c r="E244" s="244" t="s">
        <v>440</v>
      </c>
      <c r="F244" s="244" t="s">
        <v>440</v>
      </c>
      <c r="G244" s="245">
        <v>18</v>
      </c>
      <c r="H244" s="245">
        <v>12</v>
      </c>
      <c r="I244" s="245">
        <v>6</v>
      </c>
    </row>
    <row r="245" spans="1:9" s="58" customFormat="1" ht="14.85" customHeight="1" x14ac:dyDescent="0.15">
      <c r="A245" s="242">
        <v>551307</v>
      </c>
      <c r="B245" s="243">
        <v>51307</v>
      </c>
      <c r="C245" s="242">
        <v>30</v>
      </c>
      <c r="D245" s="244" t="s">
        <v>422</v>
      </c>
      <c r="E245" s="244" t="s">
        <v>440</v>
      </c>
      <c r="F245" s="244" t="s">
        <v>440</v>
      </c>
      <c r="G245" s="245">
        <v>11</v>
      </c>
      <c r="H245" s="245">
        <v>5</v>
      </c>
      <c r="I245" s="245">
        <v>6</v>
      </c>
    </row>
    <row r="246" spans="1:9" s="58" customFormat="1" ht="14.85" customHeight="1" x14ac:dyDescent="0.15">
      <c r="A246" s="242">
        <v>551309</v>
      </c>
      <c r="B246" s="243">
        <v>51309</v>
      </c>
      <c r="C246" s="242">
        <v>30</v>
      </c>
      <c r="D246" s="244" t="s">
        <v>422</v>
      </c>
      <c r="E246" s="244" t="s">
        <v>440</v>
      </c>
      <c r="F246" s="244" t="s">
        <v>440</v>
      </c>
      <c r="G246" s="245">
        <v>1</v>
      </c>
      <c r="H246" s="245">
        <v>3</v>
      </c>
      <c r="I246" s="245">
        <v>-2</v>
      </c>
    </row>
    <row r="247" spans="1:9" s="58" customFormat="1" ht="14.85" customHeight="1" x14ac:dyDescent="0.15">
      <c r="A247" s="242">
        <v>551310</v>
      </c>
      <c r="B247" s="243">
        <v>51310</v>
      </c>
      <c r="C247" s="242">
        <v>30</v>
      </c>
      <c r="D247" s="244" t="s">
        <v>422</v>
      </c>
      <c r="E247" s="244" t="s">
        <v>440</v>
      </c>
      <c r="F247" s="244" t="s">
        <v>440</v>
      </c>
      <c r="G247" s="245">
        <v>16</v>
      </c>
      <c r="H247" s="245">
        <v>8</v>
      </c>
      <c r="I247" s="245">
        <v>8</v>
      </c>
    </row>
    <row r="248" spans="1:9" s="58" customFormat="1" ht="14.85" customHeight="1" x14ac:dyDescent="0.15">
      <c r="A248" s="242">
        <v>551314</v>
      </c>
      <c r="B248" s="243">
        <v>51314</v>
      </c>
      <c r="C248" s="242">
        <v>30</v>
      </c>
      <c r="D248" s="244" t="s">
        <v>422</v>
      </c>
      <c r="E248" s="244" t="s">
        <v>440</v>
      </c>
      <c r="F248" s="244" t="s">
        <v>440</v>
      </c>
      <c r="G248" s="245">
        <v>15</v>
      </c>
      <c r="H248" s="245">
        <v>10</v>
      </c>
      <c r="I248" s="245">
        <v>5</v>
      </c>
    </row>
    <row r="249" spans="1:9" s="58" customFormat="1" ht="14.85" customHeight="1" x14ac:dyDescent="0.15">
      <c r="A249" s="242">
        <v>551330</v>
      </c>
      <c r="B249" s="243">
        <v>51330</v>
      </c>
      <c r="C249" s="242">
        <v>30</v>
      </c>
      <c r="D249" s="244" t="s">
        <v>422</v>
      </c>
      <c r="E249" s="244" t="s">
        <v>440</v>
      </c>
      <c r="F249" s="244" t="s">
        <v>440</v>
      </c>
      <c r="G249" s="245">
        <v>1</v>
      </c>
      <c r="H249" s="245">
        <v>4</v>
      </c>
      <c r="I249" s="245">
        <v>-3</v>
      </c>
    </row>
    <row r="250" spans="1:9" s="58" customFormat="1" ht="14.85" customHeight="1" x14ac:dyDescent="0.15">
      <c r="A250" s="242">
        <v>551340</v>
      </c>
      <c r="B250" s="243">
        <v>51340</v>
      </c>
      <c r="C250" s="242">
        <v>30</v>
      </c>
      <c r="D250" s="244" t="s">
        <v>422</v>
      </c>
      <c r="E250" s="244" t="s">
        <v>440</v>
      </c>
      <c r="F250" s="244" t="s">
        <v>440</v>
      </c>
      <c r="G250" s="245">
        <v>18</v>
      </c>
      <c r="H250" s="245">
        <v>8</v>
      </c>
      <c r="I250" s="245">
        <v>10</v>
      </c>
    </row>
    <row r="251" spans="1:9" s="58" customFormat="1" ht="14.85" customHeight="1" x14ac:dyDescent="0.15">
      <c r="A251" s="242">
        <v>551341</v>
      </c>
      <c r="B251" s="243">
        <v>51341</v>
      </c>
      <c r="C251" s="242">
        <v>30</v>
      </c>
      <c r="D251" s="244" t="s">
        <v>422</v>
      </c>
      <c r="E251" s="244" t="s">
        <v>440</v>
      </c>
      <c r="F251" s="244" t="s">
        <v>440</v>
      </c>
      <c r="G251" s="245">
        <v>15</v>
      </c>
      <c r="H251" s="245">
        <v>12</v>
      </c>
      <c r="I251" s="245">
        <v>3</v>
      </c>
    </row>
    <row r="252" spans="1:9" s="58" customFormat="1" ht="14.85" customHeight="1" x14ac:dyDescent="0.15">
      <c r="A252" s="242">
        <v>551349</v>
      </c>
      <c r="B252" s="243">
        <v>51349</v>
      </c>
      <c r="C252" s="242">
        <v>30</v>
      </c>
      <c r="D252" s="244" t="s">
        <v>422</v>
      </c>
      <c r="E252" s="244" t="s">
        <v>440</v>
      </c>
      <c r="F252" s="244" t="s">
        <v>440</v>
      </c>
      <c r="G252" s="245">
        <v>10</v>
      </c>
      <c r="H252" s="245">
        <v>10</v>
      </c>
      <c r="I252" s="245">
        <v>0</v>
      </c>
    </row>
    <row r="253" spans="1:9" s="58" customFormat="1" ht="14.85" customHeight="1" x14ac:dyDescent="0.15">
      <c r="A253" s="242">
        <v>551354</v>
      </c>
      <c r="B253" s="243">
        <v>51354</v>
      </c>
      <c r="C253" s="242">
        <v>30</v>
      </c>
      <c r="D253" s="244" t="s">
        <v>422</v>
      </c>
      <c r="E253" s="244" t="s">
        <v>440</v>
      </c>
      <c r="F253" s="244" t="s">
        <v>440</v>
      </c>
      <c r="G253" s="245">
        <v>11</v>
      </c>
      <c r="H253" s="245">
        <v>10</v>
      </c>
      <c r="I253" s="245">
        <v>1</v>
      </c>
    </row>
    <row r="254" spans="1:9" s="58" customFormat="1" ht="14.85" customHeight="1" x14ac:dyDescent="0.15">
      <c r="A254" s="242">
        <v>551365</v>
      </c>
      <c r="B254" s="243">
        <v>51365</v>
      </c>
      <c r="C254" s="242">
        <v>30</v>
      </c>
      <c r="D254" s="244" t="s">
        <v>422</v>
      </c>
      <c r="E254" s="244" t="s">
        <v>440</v>
      </c>
      <c r="F254" s="244" t="s">
        <v>440</v>
      </c>
      <c r="G254" s="245">
        <v>7</v>
      </c>
      <c r="H254" s="245">
        <v>11</v>
      </c>
      <c r="I254" s="245">
        <v>-4</v>
      </c>
    </row>
    <row r="255" spans="1:9" s="58" customFormat="1" ht="14.85" customHeight="1" x14ac:dyDescent="0.15">
      <c r="A255" s="242">
        <v>551367</v>
      </c>
      <c r="B255" s="243">
        <v>51367</v>
      </c>
      <c r="C255" s="242">
        <v>30</v>
      </c>
      <c r="D255" s="244" t="s">
        <v>422</v>
      </c>
      <c r="E255" s="244" t="s">
        <v>440</v>
      </c>
      <c r="F255" s="244" t="s">
        <v>440</v>
      </c>
      <c r="G255" s="245">
        <v>10</v>
      </c>
      <c r="H255" s="245">
        <v>10</v>
      </c>
      <c r="I255" s="245">
        <v>0</v>
      </c>
    </row>
    <row r="256" spans="1:9" s="58" customFormat="1" ht="14.85" customHeight="1" x14ac:dyDescent="0.15">
      <c r="A256" s="242">
        <v>551369</v>
      </c>
      <c r="B256" s="243">
        <v>51369</v>
      </c>
      <c r="C256" s="242">
        <v>30</v>
      </c>
      <c r="D256" s="244" t="s">
        <v>422</v>
      </c>
      <c r="E256" s="244" t="s">
        <v>440</v>
      </c>
      <c r="F256" s="244" t="s">
        <v>440</v>
      </c>
      <c r="G256" s="245">
        <v>23</v>
      </c>
      <c r="H256" s="245">
        <v>21</v>
      </c>
      <c r="I256" s="245">
        <v>2</v>
      </c>
    </row>
    <row r="257" spans="1:9" s="58" customFormat="1" ht="14.85" customHeight="1" x14ac:dyDescent="0.15">
      <c r="A257" s="242">
        <v>554116</v>
      </c>
      <c r="B257" s="243">
        <v>54116</v>
      </c>
      <c r="C257" s="242">
        <v>110</v>
      </c>
      <c r="D257" s="244" t="s">
        <v>387</v>
      </c>
      <c r="E257" s="244" t="s">
        <v>440</v>
      </c>
      <c r="F257" s="244" t="s">
        <v>440</v>
      </c>
      <c r="G257" s="245">
        <v>4</v>
      </c>
      <c r="H257" s="245">
        <v>1</v>
      </c>
      <c r="I257" s="245">
        <v>3</v>
      </c>
    </row>
    <row r="258" spans="1:9" s="58" customFormat="1" ht="14.85" customHeight="1" x14ac:dyDescent="0.15">
      <c r="A258" s="242">
        <v>554166</v>
      </c>
      <c r="B258" s="243">
        <v>54166</v>
      </c>
      <c r="C258" s="242">
        <v>110</v>
      </c>
      <c r="D258" s="244" t="s">
        <v>387</v>
      </c>
      <c r="E258" s="244" t="s">
        <v>440</v>
      </c>
      <c r="F258" s="244" t="s">
        <v>440</v>
      </c>
      <c r="G258" s="245">
        <v>9</v>
      </c>
      <c r="H258" s="245">
        <v>3</v>
      </c>
      <c r="I258" s="245">
        <v>6</v>
      </c>
    </row>
    <row r="259" spans="1:9" s="58" customFormat="1" ht="14.85" customHeight="1" x14ac:dyDescent="0.15">
      <c r="A259" s="242">
        <v>554184</v>
      </c>
      <c r="B259" s="243">
        <v>54184</v>
      </c>
      <c r="C259" s="242">
        <v>110</v>
      </c>
      <c r="D259" s="244" t="s">
        <v>387</v>
      </c>
      <c r="E259" s="244" t="s">
        <v>440</v>
      </c>
      <c r="F259" s="244" t="s">
        <v>440</v>
      </c>
      <c r="G259" s="245">
        <v>6</v>
      </c>
      <c r="H259" s="245">
        <v>4</v>
      </c>
      <c r="I259" s="245">
        <v>2</v>
      </c>
    </row>
    <row r="260" spans="1:9" s="58" customFormat="1" ht="14.85" customHeight="1" x14ac:dyDescent="0.15">
      <c r="A260" s="242">
        <v>554196</v>
      </c>
      <c r="B260" s="243">
        <v>54196</v>
      </c>
      <c r="C260" s="242">
        <v>110</v>
      </c>
      <c r="D260" s="244" t="s">
        <v>387</v>
      </c>
      <c r="E260" s="244" t="s">
        <v>440</v>
      </c>
      <c r="F260" s="244" t="s">
        <v>440</v>
      </c>
      <c r="G260" s="245">
        <v>8</v>
      </c>
      <c r="H260" s="245">
        <v>1</v>
      </c>
      <c r="I260" s="245">
        <v>7</v>
      </c>
    </row>
    <row r="261" spans="1:9" s="58" customFormat="1" ht="14.85" customHeight="1" x14ac:dyDescent="0.15">
      <c r="A261" s="242">
        <v>554257</v>
      </c>
      <c r="B261" s="243">
        <v>54257</v>
      </c>
      <c r="C261" s="242">
        <v>110</v>
      </c>
      <c r="D261" s="244" t="s">
        <v>387</v>
      </c>
      <c r="E261" s="244" t="s">
        <v>440</v>
      </c>
      <c r="F261" s="244" t="s">
        <v>440</v>
      </c>
      <c r="G261" s="245">
        <v>1</v>
      </c>
      <c r="H261" s="245">
        <v>4</v>
      </c>
      <c r="I261" s="245">
        <v>-3</v>
      </c>
    </row>
    <row r="262" spans="1:9" s="58" customFormat="1" ht="14.85" customHeight="1" x14ac:dyDescent="0.15">
      <c r="A262" s="242">
        <v>554266</v>
      </c>
      <c r="B262" s="243">
        <v>54266</v>
      </c>
      <c r="C262" s="242">
        <v>110</v>
      </c>
      <c r="D262" s="244" t="s">
        <v>387</v>
      </c>
      <c r="E262" s="244" t="s">
        <v>440</v>
      </c>
      <c r="F262" s="244" t="s">
        <v>440</v>
      </c>
      <c r="G262" s="245">
        <v>14</v>
      </c>
      <c r="H262" s="245">
        <v>2</v>
      </c>
      <c r="I262" s="245">
        <v>12</v>
      </c>
    </row>
    <row r="263" spans="1:9" s="58" customFormat="1" ht="14.85" customHeight="1" x14ac:dyDescent="0.15">
      <c r="A263" s="242">
        <v>554296</v>
      </c>
      <c r="B263" s="243">
        <v>54296</v>
      </c>
      <c r="C263" s="242">
        <v>110</v>
      </c>
      <c r="D263" s="244" t="s">
        <v>387</v>
      </c>
      <c r="E263" s="244" t="s">
        <v>440</v>
      </c>
      <c r="F263" s="244" t="s">
        <v>440</v>
      </c>
      <c r="G263" s="245">
        <v>12</v>
      </c>
      <c r="H263" s="245">
        <v>6</v>
      </c>
      <c r="I263" s="245">
        <v>6</v>
      </c>
    </row>
    <row r="264" spans="1:9" s="58" customFormat="1" ht="14.85" customHeight="1" x14ac:dyDescent="0.15">
      <c r="A264" s="242">
        <v>554321</v>
      </c>
      <c r="B264" s="243">
        <v>54321</v>
      </c>
      <c r="C264" s="242">
        <v>110</v>
      </c>
      <c r="D264" s="244" t="s">
        <v>387</v>
      </c>
      <c r="E264" s="244" t="s">
        <v>440</v>
      </c>
      <c r="F264" s="244" t="s">
        <v>440</v>
      </c>
      <c r="G264" s="245">
        <v>6</v>
      </c>
      <c r="H264" s="245">
        <v>2</v>
      </c>
      <c r="I264" s="245">
        <v>4</v>
      </c>
    </row>
    <row r="265" spans="1:9" s="58" customFormat="1" ht="14.85" customHeight="1" x14ac:dyDescent="0.15">
      <c r="A265" s="242">
        <v>554356</v>
      </c>
      <c r="B265" s="243">
        <v>54356</v>
      </c>
      <c r="C265" s="242">
        <v>110</v>
      </c>
      <c r="D265" s="244" t="s">
        <v>387</v>
      </c>
      <c r="E265" s="244" t="s">
        <v>440</v>
      </c>
      <c r="F265" s="244" t="s">
        <v>440</v>
      </c>
      <c r="G265" s="245">
        <v>8</v>
      </c>
      <c r="H265" s="245">
        <v>7</v>
      </c>
      <c r="I265" s="245">
        <v>1</v>
      </c>
    </row>
    <row r="266" spans="1:9" s="58" customFormat="1" ht="14.85" customHeight="1" x14ac:dyDescent="0.15">
      <c r="A266" s="242">
        <v>554357</v>
      </c>
      <c r="B266" s="243">
        <v>54357</v>
      </c>
      <c r="C266" s="242">
        <v>110</v>
      </c>
      <c r="D266" s="244" t="s">
        <v>387</v>
      </c>
      <c r="E266" s="244" t="s">
        <v>440</v>
      </c>
      <c r="F266" s="244" t="s">
        <v>440</v>
      </c>
      <c r="G266" s="245">
        <v>11</v>
      </c>
      <c r="H266" s="245">
        <v>7</v>
      </c>
      <c r="I266" s="245">
        <v>4</v>
      </c>
    </row>
    <row r="267" spans="1:9" s="58" customFormat="1" ht="14.85" customHeight="1" x14ac:dyDescent="0.15">
      <c r="A267" s="242">
        <v>554376</v>
      </c>
      <c r="B267" s="243">
        <v>54376</v>
      </c>
      <c r="C267" s="242">
        <v>110</v>
      </c>
      <c r="D267" s="244" t="s">
        <v>387</v>
      </c>
      <c r="E267" s="244" t="s">
        <v>440</v>
      </c>
      <c r="F267" s="244" t="s">
        <v>440</v>
      </c>
      <c r="G267" s="245">
        <v>3</v>
      </c>
      <c r="H267" s="245">
        <v>3</v>
      </c>
      <c r="I267" s="245">
        <v>0</v>
      </c>
    </row>
    <row r="268" spans="1:9" s="58" customFormat="1" ht="14.85" customHeight="1" x14ac:dyDescent="0.15">
      <c r="A268" s="242">
        <v>554381</v>
      </c>
      <c r="B268" s="243">
        <v>54381</v>
      </c>
      <c r="C268" s="242">
        <v>110</v>
      </c>
      <c r="D268" s="244" t="s">
        <v>387</v>
      </c>
      <c r="E268" s="244" t="s">
        <v>440</v>
      </c>
      <c r="F268" s="244" t="s">
        <v>440</v>
      </c>
      <c r="G268" s="245">
        <v>7</v>
      </c>
      <c r="H268" s="245">
        <v>4</v>
      </c>
      <c r="I268" s="245">
        <v>3</v>
      </c>
    </row>
    <row r="269" spans="1:9" s="58" customFormat="1" ht="14.85" customHeight="1" x14ac:dyDescent="0.15">
      <c r="A269" s="242">
        <v>554412</v>
      </c>
      <c r="B269" s="243">
        <v>54412</v>
      </c>
      <c r="C269" s="242">
        <v>110</v>
      </c>
      <c r="D269" s="244" t="s">
        <v>387</v>
      </c>
      <c r="E269" s="244" t="s">
        <v>440</v>
      </c>
      <c r="F269" s="244" t="s">
        <v>440</v>
      </c>
      <c r="G269" s="245">
        <v>2</v>
      </c>
      <c r="H269" s="245">
        <v>4</v>
      </c>
      <c r="I269" s="245">
        <v>-2</v>
      </c>
    </row>
    <row r="270" spans="1:9" s="58" customFormat="1" ht="14.85" customHeight="1" x14ac:dyDescent="0.15">
      <c r="A270" s="242">
        <v>554413</v>
      </c>
      <c r="B270" s="243">
        <v>54413</v>
      </c>
      <c r="C270" s="242">
        <v>110</v>
      </c>
      <c r="D270" s="244" t="s">
        <v>387</v>
      </c>
      <c r="E270" s="244" t="s">
        <v>440</v>
      </c>
      <c r="F270" s="244" t="s">
        <v>440</v>
      </c>
      <c r="G270" s="245">
        <v>4</v>
      </c>
      <c r="H270" s="245">
        <v>2</v>
      </c>
      <c r="I270" s="245">
        <v>2</v>
      </c>
    </row>
    <row r="271" spans="1:9" s="58" customFormat="1" ht="14.85" customHeight="1" x14ac:dyDescent="0.15">
      <c r="A271" s="242">
        <v>554416</v>
      </c>
      <c r="B271" s="243">
        <v>54416</v>
      </c>
      <c r="C271" s="242">
        <v>110</v>
      </c>
      <c r="D271" s="244" t="s">
        <v>387</v>
      </c>
      <c r="E271" s="244" t="s">
        <v>440</v>
      </c>
      <c r="F271" s="244" t="s">
        <v>440</v>
      </c>
      <c r="G271" s="245">
        <v>6</v>
      </c>
      <c r="H271" s="245">
        <v>7</v>
      </c>
      <c r="I271" s="245">
        <v>-1</v>
      </c>
    </row>
    <row r="272" spans="1:9" s="58" customFormat="1" ht="14.85" customHeight="1" x14ac:dyDescent="0.15">
      <c r="A272" s="242">
        <v>554431</v>
      </c>
      <c r="B272" s="243">
        <v>54431</v>
      </c>
      <c r="C272" s="242">
        <v>110</v>
      </c>
      <c r="D272" s="244" t="s">
        <v>387</v>
      </c>
      <c r="E272" s="244" t="s">
        <v>440</v>
      </c>
      <c r="F272" s="244" t="s">
        <v>440</v>
      </c>
      <c r="G272" s="245">
        <v>10</v>
      </c>
      <c r="H272" s="245">
        <v>7</v>
      </c>
      <c r="I272" s="245">
        <v>3</v>
      </c>
    </row>
    <row r="273" spans="1:9" s="58" customFormat="1" ht="14.85" customHeight="1" x14ac:dyDescent="0.15">
      <c r="A273" s="242">
        <v>554471</v>
      </c>
      <c r="B273" s="243">
        <v>54471</v>
      </c>
      <c r="C273" s="242">
        <v>110</v>
      </c>
      <c r="D273" s="244" t="s">
        <v>387</v>
      </c>
      <c r="E273" s="244" t="s">
        <v>440</v>
      </c>
      <c r="F273" s="244" t="s">
        <v>440</v>
      </c>
      <c r="G273" s="245">
        <v>6</v>
      </c>
      <c r="H273" s="245">
        <v>6</v>
      </c>
      <c r="I273" s="245">
        <v>0</v>
      </c>
    </row>
    <row r="274" spans="1:9" s="58" customFormat="1" ht="14.85" customHeight="1" x14ac:dyDescent="0.15">
      <c r="A274" s="242">
        <v>554476</v>
      </c>
      <c r="B274" s="243">
        <v>54476</v>
      </c>
      <c r="C274" s="242">
        <v>110</v>
      </c>
      <c r="D274" s="244" t="s">
        <v>387</v>
      </c>
      <c r="E274" s="244" t="s">
        <v>440</v>
      </c>
      <c r="F274" s="244" t="s">
        <v>440</v>
      </c>
      <c r="G274" s="245">
        <v>6</v>
      </c>
      <c r="H274" s="245">
        <v>6</v>
      </c>
      <c r="I274" s="245">
        <v>0</v>
      </c>
    </row>
    <row r="275" spans="1:9" s="58" customFormat="1" ht="14.85" customHeight="1" x14ac:dyDescent="0.15">
      <c r="A275" s="242">
        <v>554486</v>
      </c>
      <c r="B275" s="243">
        <v>54486</v>
      </c>
      <c r="C275" s="242">
        <v>110</v>
      </c>
      <c r="D275" s="244" t="s">
        <v>387</v>
      </c>
      <c r="E275" s="244" t="s">
        <v>440</v>
      </c>
      <c r="F275" s="244" t="s">
        <v>440</v>
      </c>
      <c r="G275" s="245">
        <v>11</v>
      </c>
      <c r="H275" s="245">
        <v>5</v>
      </c>
      <c r="I275" s="245">
        <v>6</v>
      </c>
    </row>
    <row r="276" spans="1:9" s="58" customFormat="1" ht="14.85" customHeight="1" x14ac:dyDescent="0.15">
      <c r="A276" s="242">
        <v>554491</v>
      </c>
      <c r="B276" s="243">
        <v>54491</v>
      </c>
      <c r="C276" s="242">
        <v>110</v>
      </c>
      <c r="D276" s="244" t="s">
        <v>387</v>
      </c>
      <c r="E276" s="244" t="s">
        <v>440</v>
      </c>
      <c r="F276" s="244" t="s">
        <v>440</v>
      </c>
      <c r="G276" s="245">
        <v>3</v>
      </c>
      <c r="H276" s="245">
        <v>5</v>
      </c>
      <c r="I276" s="245">
        <v>-2</v>
      </c>
    </row>
    <row r="277" spans="1:9" s="58" customFormat="1" ht="14.85" customHeight="1" x14ac:dyDescent="0.15">
      <c r="A277" s="242">
        <v>554496</v>
      </c>
      <c r="B277" s="243">
        <v>54496</v>
      </c>
      <c r="C277" s="242">
        <v>110</v>
      </c>
      <c r="D277" s="244" t="s">
        <v>387</v>
      </c>
      <c r="E277" s="244" t="s">
        <v>440</v>
      </c>
      <c r="F277" s="244" t="s">
        <v>440</v>
      </c>
      <c r="G277" s="245">
        <v>6</v>
      </c>
      <c r="H277" s="245">
        <v>9</v>
      </c>
      <c r="I277" s="245">
        <v>-3</v>
      </c>
    </row>
    <row r="278" spans="1:9" s="58" customFormat="1" ht="14.85" customHeight="1" x14ac:dyDescent="0.15">
      <c r="A278" s="242">
        <v>554506</v>
      </c>
      <c r="B278" s="243">
        <v>54506</v>
      </c>
      <c r="C278" s="242">
        <v>110</v>
      </c>
      <c r="D278" s="244" t="s">
        <v>387</v>
      </c>
      <c r="E278" s="244" t="s">
        <v>440</v>
      </c>
      <c r="F278" s="244" t="s">
        <v>440</v>
      </c>
      <c r="G278" s="245">
        <v>3</v>
      </c>
      <c r="H278" s="245">
        <v>3</v>
      </c>
      <c r="I278" s="245">
        <v>0</v>
      </c>
    </row>
    <row r="279" spans="1:9" s="58" customFormat="1" ht="14.85" customHeight="1" x14ac:dyDescent="0.15">
      <c r="A279" s="242">
        <v>554516</v>
      </c>
      <c r="B279" s="243">
        <v>54516</v>
      </c>
      <c r="C279" s="242">
        <v>110</v>
      </c>
      <c r="D279" s="244" t="s">
        <v>387</v>
      </c>
      <c r="E279" s="244" t="s">
        <v>440</v>
      </c>
      <c r="F279" s="244" t="s">
        <v>440</v>
      </c>
      <c r="G279" s="245">
        <v>4</v>
      </c>
      <c r="H279" s="245">
        <v>6</v>
      </c>
      <c r="I279" s="245">
        <v>-2</v>
      </c>
    </row>
    <row r="280" spans="1:9" s="58" customFormat="1" ht="14.85" customHeight="1" x14ac:dyDescent="0.15">
      <c r="A280" s="242">
        <v>554531</v>
      </c>
      <c r="B280" s="243">
        <v>54531</v>
      </c>
      <c r="C280" s="242">
        <v>110</v>
      </c>
      <c r="D280" s="244" t="s">
        <v>387</v>
      </c>
      <c r="E280" s="244" t="s">
        <v>440</v>
      </c>
      <c r="F280" s="244" t="s">
        <v>440</v>
      </c>
      <c r="G280" s="245">
        <v>6</v>
      </c>
      <c r="H280" s="245">
        <v>0</v>
      </c>
      <c r="I280" s="245">
        <v>6</v>
      </c>
    </row>
    <row r="281" spans="1:9" s="58" customFormat="1" ht="14.85" customHeight="1" x14ac:dyDescent="0.15">
      <c r="A281" s="242">
        <v>554533</v>
      </c>
      <c r="B281" s="243">
        <v>54533</v>
      </c>
      <c r="C281" s="242">
        <v>110</v>
      </c>
      <c r="D281" s="244" t="s">
        <v>387</v>
      </c>
      <c r="E281" s="244" t="s">
        <v>440</v>
      </c>
      <c r="F281" s="244" t="s">
        <v>440</v>
      </c>
      <c r="G281" s="245">
        <v>3</v>
      </c>
      <c r="H281" s="245">
        <v>5</v>
      </c>
      <c r="I281" s="245">
        <v>-2</v>
      </c>
    </row>
    <row r="282" spans="1:9" s="58" customFormat="1" ht="14.85" customHeight="1" x14ac:dyDescent="0.15">
      <c r="A282" s="242">
        <v>554601</v>
      </c>
      <c r="B282" s="243">
        <v>54601</v>
      </c>
      <c r="C282" s="242">
        <v>110</v>
      </c>
      <c r="D282" s="244" t="s">
        <v>387</v>
      </c>
      <c r="E282" s="244" t="s">
        <v>440</v>
      </c>
      <c r="F282" s="244" t="s">
        <v>440</v>
      </c>
      <c r="G282" s="245">
        <v>17</v>
      </c>
      <c r="H282" s="245">
        <v>4</v>
      </c>
      <c r="I282" s="245">
        <v>13</v>
      </c>
    </row>
    <row r="283" spans="1:9" s="58" customFormat="1" ht="14.85" customHeight="1" x14ac:dyDescent="0.15">
      <c r="A283" s="242">
        <v>554611</v>
      </c>
      <c r="B283" s="243">
        <v>54611</v>
      </c>
      <c r="C283" s="242">
        <v>110</v>
      </c>
      <c r="D283" s="244" t="s">
        <v>387</v>
      </c>
      <c r="E283" s="244" t="s">
        <v>440</v>
      </c>
      <c r="F283" s="244" t="s">
        <v>440</v>
      </c>
      <c r="G283" s="245">
        <v>4</v>
      </c>
      <c r="H283" s="245">
        <v>3</v>
      </c>
      <c r="I283" s="245">
        <v>1</v>
      </c>
    </row>
    <row r="284" spans="1:9" s="58" customFormat="1" ht="14.85" customHeight="1" x14ac:dyDescent="0.15">
      <c r="A284" s="242">
        <v>554636</v>
      </c>
      <c r="B284" s="243">
        <v>54636</v>
      </c>
      <c r="C284" s="242">
        <v>110</v>
      </c>
      <c r="D284" s="244" t="s">
        <v>387</v>
      </c>
      <c r="E284" s="244" t="s">
        <v>440</v>
      </c>
      <c r="F284" s="244" t="s">
        <v>440</v>
      </c>
      <c r="G284" s="245">
        <v>6</v>
      </c>
      <c r="H284" s="245">
        <v>1</v>
      </c>
      <c r="I284" s="245">
        <v>5</v>
      </c>
    </row>
    <row r="285" spans="1:9" s="58" customFormat="1" ht="14.85" customHeight="1" x14ac:dyDescent="0.15">
      <c r="A285" s="242">
        <v>554686</v>
      </c>
      <c r="B285" s="243">
        <v>54686</v>
      </c>
      <c r="C285" s="242">
        <v>110</v>
      </c>
      <c r="D285" s="244" t="s">
        <v>387</v>
      </c>
      <c r="E285" s="244" t="s">
        <v>440</v>
      </c>
      <c r="F285" s="244" t="s">
        <v>440</v>
      </c>
      <c r="G285" s="245">
        <v>3</v>
      </c>
      <c r="H285" s="245">
        <v>2</v>
      </c>
      <c r="I285" s="245">
        <v>1</v>
      </c>
    </row>
    <row r="286" spans="1:9" s="58" customFormat="1" ht="14.85" customHeight="1" x14ac:dyDescent="0.15">
      <c r="A286" s="242">
        <v>554700</v>
      </c>
      <c r="B286" s="243">
        <v>54700</v>
      </c>
      <c r="C286" s="242">
        <v>110</v>
      </c>
      <c r="D286" s="244" t="s">
        <v>387</v>
      </c>
      <c r="E286" s="244" t="s">
        <v>440</v>
      </c>
      <c r="F286" s="244" t="s">
        <v>440</v>
      </c>
      <c r="G286" s="245">
        <v>0</v>
      </c>
      <c r="H286" s="245">
        <v>2</v>
      </c>
      <c r="I286" s="245">
        <v>-2</v>
      </c>
    </row>
    <row r="287" spans="1:9" s="58" customFormat="1" ht="14.85" customHeight="1" x14ac:dyDescent="0.15">
      <c r="A287" s="242">
        <v>555406</v>
      </c>
      <c r="B287" s="243">
        <v>55406</v>
      </c>
      <c r="C287" s="242">
        <v>110</v>
      </c>
      <c r="D287" s="244" t="s">
        <v>387</v>
      </c>
      <c r="E287" s="244" t="s">
        <v>440</v>
      </c>
      <c r="F287" s="244" t="s">
        <v>440</v>
      </c>
      <c r="G287" s="245">
        <v>10</v>
      </c>
      <c r="H287" s="245">
        <v>3</v>
      </c>
      <c r="I287" s="245">
        <v>7</v>
      </c>
    </row>
    <row r="288" spans="1:9" s="58" customFormat="1" ht="14.85" customHeight="1" x14ac:dyDescent="0.15">
      <c r="A288" s="242">
        <v>555624</v>
      </c>
      <c r="B288" s="243">
        <v>55624</v>
      </c>
      <c r="C288" s="242">
        <v>110</v>
      </c>
      <c r="D288" s="244" t="s">
        <v>387</v>
      </c>
      <c r="E288" s="244" t="s">
        <v>440</v>
      </c>
      <c r="F288" s="244" t="s">
        <v>440</v>
      </c>
      <c r="G288" s="245">
        <v>4</v>
      </c>
      <c r="H288" s="245">
        <v>3</v>
      </c>
      <c r="I288" s="245">
        <v>1</v>
      </c>
    </row>
    <row r="289" spans="1:9" s="58" customFormat="1" ht="14.85" customHeight="1" x14ac:dyDescent="0.15">
      <c r="A289" s="242">
        <v>555679</v>
      </c>
      <c r="B289" s="243">
        <v>55679</v>
      </c>
      <c r="C289" s="242">
        <v>110</v>
      </c>
      <c r="D289" s="244" t="s">
        <v>387</v>
      </c>
      <c r="E289" s="244" t="s">
        <v>440</v>
      </c>
      <c r="F289" s="244" t="s">
        <v>440</v>
      </c>
      <c r="G289" s="245">
        <v>7</v>
      </c>
      <c r="H289" s="245">
        <v>3</v>
      </c>
      <c r="I289" s="245">
        <v>4</v>
      </c>
    </row>
    <row r="290" spans="1:9" s="58" customFormat="1" ht="14.85" customHeight="1" x14ac:dyDescent="0.15">
      <c r="A290" s="242">
        <v>557105</v>
      </c>
      <c r="B290" s="243">
        <v>57105</v>
      </c>
      <c r="C290" s="242">
        <v>160</v>
      </c>
      <c r="D290" s="244" t="s">
        <v>388</v>
      </c>
      <c r="E290" s="244" t="s">
        <v>440</v>
      </c>
      <c r="F290" s="244" t="s">
        <v>440</v>
      </c>
      <c r="G290" s="245">
        <v>7</v>
      </c>
      <c r="H290" s="245">
        <v>9</v>
      </c>
      <c r="I290" s="245">
        <v>-2</v>
      </c>
    </row>
    <row r="291" spans="1:9" s="58" customFormat="1" ht="14.85" customHeight="1" x14ac:dyDescent="0.15">
      <c r="A291" s="242">
        <v>557113</v>
      </c>
      <c r="B291" s="243">
        <v>57113</v>
      </c>
      <c r="C291" s="242">
        <v>160</v>
      </c>
      <c r="D291" s="244" t="s">
        <v>388</v>
      </c>
      <c r="E291" s="244" t="s">
        <v>440</v>
      </c>
      <c r="F291" s="244" t="s">
        <v>440</v>
      </c>
      <c r="G291" s="245">
        <v>8</v>
      </c>
      <c r="H291" s="245">
        <v>2</v>
      </c>
      <c r="I291" s="245">
        <v>6</v>
      </c>
    </row>
    <row r="292" spans="1:9" s="58" customFormat="1" ht="14.85" customHeight="1" x14ac:dyDescent="0.15">
      <c r="A292" s="242">
        <v>557178</v>
      </c>
      <c r="B292" s="243">
        <v>57178</v>
      </c>
      <c r="C292" s="242">
        <v>160</v>
      </c>
      <c r="D292" s="244" t="s">
        <v>388</v>
      </c>
      <c r="E292" s="244" t="s">
        <v>440</v>
      </c>
      <c r="F292" s="244" t="s">
        <v>440</v>
      </c>
      <c r="G292" s="245">
        <v>5</v>
      </c>
      <c r="H292" s="245">
        <v>5</v>
      </c>
      <c r="I292" s="245">
        <v>0</v>
      </c>
    </row>
    <row r="293" spans="1:9" s="58" customFormat="1" ht="14.85" customHeight="1" x14ac:dyDescent="0.15">
      <c r="A293" s="242">
        <v>557182</v>
      </c>
      <c r="B293" s="243">
        <v>57182</v>
      </c>
      <c r="C293" s="242">
        <v>160</v>
      </c>
      <c r="D293" s="244" t="s">
        <v>388</v>
      </c>
      <c r="E293" s="244" t="s">
        <v>440</v>
      </c>
      <c r="F293" s="244" t="s">
        <v>440</v>
      </c>
      <c r="G293" s="245">
        <v>3</v>
      </c>
      <c r="H293" s="245">
        <v>6</v>
      </c>
      <c r="I293" s="245">
        <v>-3</v>
      </c>
    </row>
    <row r="294" spans="1:9" s="58" customFormat="1" ht="14.85" customHeight="1" x14ac:dyDescent="0.15">
      <c r="A294" s="242">
        <v>557210</v>
      </c>
      <c r="B294" s="243">
        <v>57210</v>
      </c>
      <c r="C294" s="242">
        <v>160</v>
      </c>
      <c r="D294" s="244" t="s">
        <v>388</v>
      </c>
      <c r="E294" s="244" t="s">
        <v>440</v>
      </c>
      <c r="F294" s="244" t="s">
        <v>440</v>
      </c>
      <c r="G294" s="245">
        <v>27</v>
      </c>
      <c r="H294" s="245">
        <v>18</v>
      </c>
      <c r="I294" s="245">
        <v>9</v>
      </c>
    </row>
    <row r="295" spans="1:9" s="58" customFormat="1" ht="14.85" customHeight="1" x14ac:dyDescent="0.15">
      <c r="A295" s="242">
        <v>557224</v>
      </c>
      <c r="B295" s="243">
        <v>57224</v>
      </c>
      <c r="C295" s="242">
        <v>160</v>
      </c>
      <c r="D295" s="244" t="s">
        <v>388</v>
      </c>
      <c r="E295" s="244" t="s">
        <v>440</v>
      </c>
      <c r="F295" s="244" t="s">
        <v>440</v>
      </c>
      <c r="G295" s="245">
        <v>4</v>
      </c>
      <c r="H295" s="245">
        <v>6</v>
      </c>
      <c r="I295" s="245">
        <v>-2</v>
      </c>
    </row>
    <row r="296" spans="1:9" s="58" customFormat="1" ht="14.85" customHeight="1" x14ac:dyDescent="0.15">
      <c r="A296" s="242">
        <v>557250</v>
      </c>
      <c r="B296" s="243">
        <v>57250</v>
      </c>
      <c r="C296" s="242">
        <v>160</v>
      </c>
      <c r="D296" s="244" t="s">
        <v>388</v>
      </c>
      <c r="E296" s="244" t="s">
        <v>440</v>
      </c>
      <c r="F296" s="244" t="s">
        <v>440</v>
      </c>
      <c r="G296" s="245">
        <v>6</v>
      </c>
      <c r="H296" s="245">
        <v>1</v>
      </c>
      <c r="I296" s="245">
        <v>5</v>
      </c>
    </row>
    <row r="297" spans="1:9" s="58" customFormat="1" ht="14.85" customHeight="1" x14ac:dyDescent="0.15">
      <c r="A297" s="242">
        <v>557303</v>
      </c>
      <c r="B297" s="243">
        <v>57303</v>
      </c>
      <c r="C297" s="242">
        <v>160</v>
      </c>
      <c r="D297" s="244" t="s">
        <v>388</v>
      </c>
      <c r="E297" s="244" t="s">
        <v>440</v>
      </c>
      <c r="F297" s="244" t="s">
        <v>440</v>
      </c>
      <c r="G297" s="245">
        <v>6</v>
      </c>
      <c r="H297" s="245">
        <v>5</v>
      </c>
      <c r="I297" s="245">
        <v>1</v>
      </c>
    </row>
    <row r="298" spans="1:9" s="58" customFormat="1" ht="14.85" customHeight="1" x14ac:dyDescent="0.15">
      <c r="A298" s="242">
        <v>557305</v>
      </c>
      <c r="B298" s="243">
        <v>57305</v>
      </c>
      <c r="C298" s="242">
        <v>160</v>
      </c>
      <c r="D298" s="244" t="s">
        <v>388</v>
      </c>
      <c r="E298" s="244" t="s">
        <v>440</v>
      </c>
      <c r="F298" s="244" t="s">
        <v>440</v>
      </c>
      <c r="G298" s="245">
        <v>3</v>
      </c>
      <c r="H298" s="245">
        <v>5</v>
      </c>
      <c r="I298" s="245">
        <v>-2</v>
      </c>
    </row>
    <row r="299" spans="1:9" s="58" customFormat="1" ht="14.85" customHeight="1" x14ac:dyDescent="0.15">
      <c r="A299" s="242">
        <v>557307</v>
      </c>
      <c r="B299" s="243">
        <v>57307</v>
      </c>
      <c r="C299" s="242">
        <v>160</v>
      </c>
      <c r="D299" s="244" t="s">
        <v>388</v>
      </c>
      <c r="E299" s="244" t="s">
        <v>440</v>
      </c>
      <c r="F299" s="244" t="s">
        <v>440</v>
      </c>
      <c r="G299" s="245">
        <v>5</v>
      </c>
      <c r="H299" s="245">
        <v>4</v>
      </c>
      <c r="I299" s="245">
        <v>1</v>
      </c>
    </row>
    <row r="300" spans="1:9" s="58" customFormat="1" ht="14.85" customHeight="1" x14ac:dyDescent="0.15">
      <c r="A300" s="242">
        <v>557347</v>
      </c>
      <c r="B300" s="243">
        <v>57347</v>
      </c>
      <c r="C300" s="242">
        <v>160</v>
      </c>
      <c r="D300" s="244" t="s">
        <v>388</v>
      </c>
      <c r="E300" s="244" t="s">
        <v>440</v>
      </c>
      <c r="F300" s="244" t="s">
        <v>440</v>
      </c>
      <c r="G300" s="245">
        <v>7</v>
      </c>
      <c r="H300" s="245">
        <v>2</v>
      </c>
      <c r="I300" s="245">
        <v>5</v>
      </c>
    </row>
    <row r="301" spans="1:9" s="58" customFormat="1" ht="14.85" customHeight="1" x14ac:dyDescent="0.15">
      <c r="A301" s="242">
        <v>557352</v>
      </c>
      <c r="B301" s="243">
        <v>57352</v>
      </c>
      <c r="C301" s="242">
        <v>160</v>
      </c>
      <c r="D301" s="244" t="s">
        <v>388</v>
      </c>
      <c r="E301" s="244" t="s">
        <v>440</v>
      </c>
      <c r="F301" s="244" t="s">
        <v>440</v>
      </c>
      <c r="G301" s="245">
        <v>3</v>
      </c>
      <c r="H301" s="245">
        <v>0</v>
      </c>
      <c r="I301" s="245">
        <v>3</v>
      </c>
    </row>
    <row r="302" spans="1:9" s="58" customFormat="1" ht="14.85" customHeight="1" x14ac:dyDescent="0.15">
      <c r="A302" s="242">
        <v>557353</v>
      </c>
      <c r="B302" s="243">
        <v>57353</v>
      </c>
      <c r="C302" s="242">
        <v>160</v>
      </c>
      <c r="D302" s="244" t="s">
        <v>388</v>
      </c>
      <c r="E302" s="244" t="s">
        <v>440</v>
      </c>
      <c r="F302" s="244" t="s">
        <v>440</v>
      </c>
      <c r="G302" s="245">
        <v>7</v>
      </c>
      <c r="H302" s="245">
        <v>4</v>
      </c>
      <c r="I302" s="245">
        <v>3</v>
      </c>
    </row>
    <row r="303" spans="1:9" s="58" customFormat="1" ht="14.85" customHeight="1" x14ac:dyDescent="0.15">
      <c r="A303" s="242">
        <v>557432</v>
      </c>
      <c r="B303" s="243">
        <v>57432</v>
      </c>
      <c r="C303" s="242">
        <v>160</v>
      </c>
      <c r="D303" s="244" t="s">
        <v>388</v>
      </c>
      <c r="E303" s="244" t="s">
        <v>440</v>
      </c>
      <c r="F303" s="244" t="s">
        <v>440</v>
      </c>
      <c r="G303" s="245">
        <v>15</v>
      </c>
      <c r="H303" s="245">
        <v>15</v>
      </c>
      <c r="I303" s="245">
        <v>0</v>
      </c>
    </row>
    <row r="304" spans="1:9" s="58" customFormat="1" ht="14.85" customHeight="1" x14ac:dyDescent="0.15">
      <c r="A304" s="242">
        <v>557433</v>
      </c>
      <c r="B304" s="243">
        <v>57433</v>
      </c>
      <c r="C304" s="242">
        <v>160</v>
      </c>
      <c r="D304" s="244" t="s">
        <v>388</v>
      </c>
      <c r="E304" s="244" t="s">
        <v>440</v>
      </c>
      <c r="F304" s="244" t="s">
        <v>440</v>
      </c>
      <c r="G304" s="245">
        <v>6</v>
      </c>
      <c r="H304" s="245">
        <v>4</v>
      </c>
      <c r="I304" s="245">
        <v>2</v>
      </c>
    </row>
    <row r="305" spans="1:9" s="58" customFormat="1" ht="14.85" customHeight="1" x14ac:dyDescent="0.15">
      <c r="A305" s="242">
        <v>557434</v>
      </c>
      <c r="B305" s="243">
        <v>57434</v>
      </c>
      <c r="C305" s="242">
        <v>160</v>
      </c>
      <c r="D305" s="244" t="s">
        <v>388</v>
      </c>
      <c r="E305" s="244" t="s">
        <v>440</v>
      </c>
      <c r="F305" s="244" t="s">
        <v>440</v>
      </c>
      <c r="G305" s="245">
        <v>7</v>
      </c>
      <c r="H305" s="245">
        <v>3</v>
      </c>
      <c r="I305" s="245">
        <v>4</v>
      </c>
    </row>
    <row r="306" spans="1:9" s="58" customFormat="1" ht="14.85" customHeight="1" x14ac:dyDescent="0.15">
      <c r="A306" s="242">
        <v>557436</v>
      </c>
      <c r="B306" s="243">
        <v>57436</v>
      </c>
      <c r="C306" s="242">
        <v>160</v>
      </c>
      <c r="D306" s="244" t="s">
        <v>388</v>
      </c>
      <c r="E306" s="244" t="s">
        <v>440</v>
      </c>
      <c r="F306" s="244" t="s">
        <v>440</v>
      </c>
      <c r="G306" s="245">
        <v>13</v>
      </c>
      <c r="H306" s="245">
        <v>8</v>
      </c>
      <c r="I306" s="245">
        <v>5</v>
      </c>
    </row>
    <row r="307" spans="1:9" s="58" customFormat="1" ht="14.85" customHeight="1" x14ac:dyDescent="0.15">
      <c r="A307" s="242">
        <v>557437</v>
      </c>
      <c r="B307" s="243">
        <v>57437</v>
      </c>
      <c r="C307" s="242">
        <v>160</v>
      </c>
      <c r="D307" s="244" t="s">
        <v>388</v>
      </c>
      <c r="E307" s="244" t="s">
        <v>440</v>
      </c>
      <c r="F307" s="244" t="s">
        <v>440</v>
      </c>
      <c r="G307" s="245">
        <v>13</v>
      </c>
      <c r="H307" s="245">
        <v>7</v>
      </c>
      <c r="I307" s="245">
        <v>6</v>
      </c>
    </row>
    <row r="308" spans="1:9" s="58" customFormat="1" ht="14.85" customHeight="1" x14ac:dyDescent="0.15">
      <c r="A308" s="242">
        <v>557439</v>
      </c>
      <c r="B308" s="243">
        <v>57439</v>
      </c>
      <c r="C308" s="242">
        <v>160</v>
      </c>
      <c r="D308" s="244" t="s">
        <v>388</v>
      </c>
      <c r="E308" s="244" t="s">
        <v>440</v>
      </c>
      <c r="F308" s="244" t="s">
        <v>440</v>
      </c>
      <c r="G308" s="245">
        <v>16</v>
      </c>
      <c r="H308" s="245">
        <v>12</v>
      </c>
      <c r="I308" s="245">
        <v>4</v>
      </c>
    </row>
    <row r="309" spans="1:9" s="58" customFormat="1" ht="14.85" customHeight="1" x14ac:dyDescent="0.15">
      <c r="A309" s="242">
        <v>557440</v>
      </c>
      <c r="B309" s="243">
        <v>57440</v>
      </c>
      <c r="C309" s="242">
        <v>160</v>
      </c>
      <c r="D309" s="244" t="s">
        <v>388</v>
      </c>
      <c r="E309" s="244" t="s">
        <v>440</v>
      </c>
      <c r="F309" s="244" t="s">
        <v>440</v>
      </c>
      <c r="G309" s="245">
        <v>9</v>
      </c>
      <c r="H309" s="245">
        <v>1</v>
      </c>
      <c r="I309" s="245">
        <v>8</v>
      </c>
    </row>
    <row r="310" spans="1:9" s="58" customFormat="1" ht="14.85" customHeight="1" x14ac:dyDescent="0.15">
      <c r="A310" s="242">
        <v>557441</v>
      </c>
      <c r="B310" s="243">
        <v>57441</v>
      </c>
      <c r="C310" s="242">
        <v>160</v>
      </c>
      <c r="D310" s="244" t="s">
        <v>388</v>
      </c>
      <c r="E310" s="244" t="s">
        <v>440</v>
      </c>
      <c r="F310" s="244" t="s">
        <v>440</v>
      </c>
      <c r="G310" s="245">
        <v>8</v>
      </c>
      <c r="H310" s="245">
        <v>11</v>
      </c>
      <c r="I310" s="245">
        <v>-3</v>
      </c>
    </row>
    <row r="311" spans="1:9" s="58" customFormat="1" ht="14.85" customHeight="1" x14ac:dyDescent="0.15">
      <c r="A311" s="242">
        <v>557444</v>
      </c>
      <c r="B311" s="243">
        <v>57444</v>
      </c>
      <c r="C311" s="242">
        <v>160</v>
      </c>
      <c r="D311" s="244" t="s">
        <v>388</v>
      </c>
      <c r="E311" s="244" t="s">
        <v>440</v>
      </c>
      <c r="F311" s="244" t="s">
        <v>440</v>
      </c>
      <c r="G311" s="245">
        <v>18</v>
      </c>
      <c r="H311" s="245">
        <v>10</v>
      </c>
      <c r="I311" s="245">
        <v>8</v>
      </c>
    </row>
    <row r="312" spans="1:9" s="58" customFormat="1" ht="14.85" customHeight="1" x14ac:dyDescent="0.15">
      <c r="A312" s="242">
        <v>557445</v>
      </c>
      <c r="B312" s="243">
        <v>57445</v>
      </c>
      <c r="C312" s="242">
        <v>160</v>
      </c>
      <c r="D312" s="244" t="s">
        <v>388</v>
      </c>
      <c r="E312" s="244" t="s">
        <v>440</v>
      </c>
      <c r="F312" s="244" t="s">
        <v>440</v>
      </c>
      <c r="G312" s="245">
        <v>10</v>
      </c>
      <c r="H312" s="245">
        <v>7</v>
      </c>
      <c r="I312" s="245">
        <v>3</v>
      </c>
    </row>
    <row r="313" spans="1:9" s="58" customFormat="1" ht="14.85" customHeight="1" x14ac:dyDescent="0.15">
      <c r="A313" s="242">
        <v>557447</v>
      </c>
      <c r="B313" s="243">
        <v>57447</v>
      </c>
      <c r="C313" s="242">
        <v>160</v>
      </c>
      <c r="D313" s="244" t="s">
        <v>388</v>
      </c>
      <c r="E313" s="244" t="s">
        <v>440</v>
      </c>
      <c r="F313" s="244" t="s">
        <v>440</v>
      </c>
      <c r="G313" s="245">
        <v>6</v>
      </c>
      <c r="H313" s="245">
        <v>4</v>
      </c>
      <c r="I313" s="245">
        <v>2</v>
      </c>
    </row>
    <row r="314" spans="1:9" s="58" customFormat="1" ht="14.85" customHeight="1" x14ac:dyDescent="0.15">
      <c r="A314" s="242">
        <v>557458</v>
      </c>
      <c r="B314" s="243">
        <v>57458</v>
      </c>
      <c r="C314" s="242">
        <v>160</v>
      </c>
      <c r="D314" s="244" t="s">
        <v>388</v>
      </c>
      <c r="E314" s="244" t="s">
        <v>440</v>
      </c>
      <c r="F314" s="244" t="s">
        <v>440</v>
      </c>
      <c r="G314" s="245">
        <v>3</v>
      </c>
      <c r="H314" s="245">
        <v>3</v>
      </c>
      <c r="I314" s="245">
        <v>0</v>
      </c>
    </row>
    <row r="315" spans="1:9" s="58" customFormat="1" ht="14.85" customHeight="1" x14ac:dyDescent="0.15">
      <c r="A315" s="242">
        <v>557459</v>
      </c>
      <c r="B315" s="243">
        <v>57459</v>
      </c>
      <c r="C315" s="242">
        <v>160</v>
      </c>
      <c r="D315" s="244" t="s">
        <v>388</v>
      </c>
      <c r="E315" s="244" t="s">
        <v>440</v>
      </c>
      <c r="F315" s="244" t="s">
        <v>440</v>
      </c>
      <c r="G315" s="245">
        <v>8</v>
      </c>
      <c r="H315" s="245">
        <v>7</v>
      </c>
      <c r="I315" s="245">
        <v>1</v>
      </c>
    </row>
    <row r="316" spans="1:9" s="58" customFormat="1" ht="14.85" customHeight="1" x14ac:dyDescent="0.15">
      <c r="A316" s="242">
        <v>557503</v>
      </c>
      <c r="B316" s="243">
        <v>57503</v>
      </c>
      <c r="C316" s="242">
        <v>160</v>
      </c>
      <c r="D316" s="244" t="s">
        <v>388</v>
      </c>
      <c r="E316" s="244" t="s">
        <v>440</v>
      </c>
      <c r="F316" s="244" t="s">
        <v>440</v>
      </c>
      <c r="G316" s="245">
        <v>20</v>
      </c>
      <c r="H316" s="245">
        <v>7</v>
      </c>
      <c r="I316" s="245">
        <v>13</v>
      </c>
    </row>
    <row r="317" spans="1:9" s="58" customFormat="1" ht="14.85" customHeight="1" x14ac:dyDescent="0.15">
      <c r="A317" s="242">
        <v>557523</v>
      </c>
      <c r="B317" s="243">
        <v>57523</v>
      </c>
      <c r="C317" s="242">
        <v>160</v>
      </c>
      <c r="D317" s="244" t="s">
        <v>388</v>
      </c>
      <c r="E317" s="244" t="s">
        <v>440</v>
      </c>
      <c r="F317" s="244" t="s">
        <v>440</v>
      </c>
      <c r="G317" s="245">
        <v>7</v>
      </c>
      <c r="H317" s="245">
        <v>1</v>
      </c>
      <c r="I317" s="245">
        <v>6</v>
      </c>
    </row>
    <row r="318" spans="1:9" s="58" customFormat="1" ht="14.85" customHeight="1" x14ac:dyDescent="0.15">
      <c r="A318" s="242">
        <v>557559</v>
      </c>
      <c r="B318" s="243">
        <v>57559</v>
      </c>
      <c r="C318" s="242">
        <v>160</v>
      </c>
      <c r="D318" s="244" t="s">
        <v>388</v>
      </c>
      <c r="E318" s="244" t="s">
        <v>440</v>
      </c>
      <c r="F318" s="244" t="s">
        <v>440</v>
      </c>
      <c r="G318" s="245">
        <v>7</v>
      </c>
      <c r="H318" s="245">
        <v>1</v>
      </c>
      <c r="I318" s="245">
        <v>6</v>
      </c>
    </row>
    <row r="319" spans="1:9" s="58" customFormat="1" ht="14.85" customHeight="1" x14ac:dyDescent="0.15">
      <c r="A319" s="242">
        <v>557612</v>
      </c>
      <c r="B319" s="243">
        <v>57612</v>
      </c>
      <c r="C319" s="242">
        <v>160</v>
      </c>
      <c r="D319" s="244" t="s">
        <v>388</v>
      </c>
      <c r="E319" s="244" t="s">
        <v>440</v>
      </c>
      <c r="F319" s="244" t="s">
        <v>440</v>
      </c>
      <c r="G319" s="245">
        <v>20</v>
      </c>
      <c r="H319" s="245">
        <v>7</v>
      </c>
      <c r="I319" s="245">
        <v>13</v>
      </c>
    </row>
    <row r="320" spans="1:9" s="58" customFormat="1" ht="14.85" customHeight="1" x14ac:dyDescent="0.15">
      <c r="A320" s="242">
        <v>557622</v>
      </c>
      <c r="B320" s="243">
        <v>57622</v>
      </c>
      <c r="C320" s="242">
        <v>160</v>
      </c>
      <c r="D320" s="244" t="s">
        <v>388</v>
      </c>
      <c r="E320" s="244" t="s">
        <v>440</v>
      </c>
      <c r="F320" s="244" t="s">
        <v>440</v>
      </c>
      <c r="G320" s="245">
        <v>2</v>
      </c>
      <c r="H320" s="245">
        <v>2</v>
      </c>
      <c r="I320" s="245">
        <v>0</v>
      </c>
    </row>
    <row r="321" spans="1:9" s="58" customFormat="1" ht="14.85" customHeight="1" x14ac:dyDescent="0.15">
      <c r="A321" s="242">
        <v>557628</v>
      </c>
      <c r="B321" s="243">
        <v>57628</v>
      </c>
      <c r="C321" s="242">
        <v>160</v>
      </c>
      <c r="D321" s="244" t="s">
        <v>388</v>
      </c>
      <c r="E321" s="244" t="s">
        <v>440</v>
      </c>
      <c r="F321" s="244" t="s">
        <v>440</v>
      </c>
      <c r="G321" s="245">
        <v>7</v>
      </c>
      <c r="H321" s="245">
        <v>2</v>
      </c>
      <c r="I321" s="245">
        <v>5</v>
      </c>
    </row>
    <row r="322" spans="1:9" s="58" customFormat="1" ht="14.85" customHeight="1" x14ac:dyDescent="0.15">
      <c r="A322" s="242">
        <v>557633</v>
      </c>
      <c r="B322" s="243">
        <v>57633</v>
      </c>
      <c r="C322" s="242">
        <v>160</v>
      </c>
      <c r="D322" s="244" t="s">
        <v>388</v>
      </c>
      <c r="E322" s="244" t="s">
        <v>440</v>
      </c>
      <c r="F322" s="244" t="s">
        <v>440</v>
      </c>
      <c r="G322" s="245">
        <v>2</v>
      </c>
      <c r="H322" s="245">
        <v>2</v>
      </c>
      <c r="I322" s="245">
        <v>0</v>
      </c>
    </row>
    <row r="323" spans="1:9" s="58" customFormat="1" ht="14.85" customHeight="1" x14ac:dyDescent="0.15">
      <c r="A323" s="242">
        <v>557660</v>
      </c>
      <c r="B323" s="243">
        <v>57660</v>
      </c>
      <c r="C323" s="242">
        <v>160</v>
      </c>
      <c r="D323" s="244" t="s">
        <v>388</v>
      </c>
      <c r="E323" s="244" t="s">
        <v>440</v>
      </c>
      <c r="F323" s="244" t="s">
        <v>440</v>
      </c>
      <c r="G323" s="245">
        <v>10</v>
      </c>
      <c r="H323" s="245">
        <v>1</v>
      </c>
      <c r="I323" s="245">
        <v>9</v>
      </c>
    </row>
    <row r="324" spans="1:9" s="58" customFormat="1" ht="14.85" customHeight="1" x14ac:dyDescent="0.15">
      <c r="A324" s="242">
        <v>557668</v>
      </c>
      <c r="B324" s="243">
        <v>57668</v>
      </c>
      <c r="C324" s="242">
        <v>160</v>
      </c>
      <c r="D324" s="244" t="s">
        <v>388</v>
      </c>
      <c r="E324" s="244" t="s">
        <v>440</v>
      </c>
      <c r="F324" s="244" t="s">
        <v>440</v>
      </c>
      <c r="G324" s="245">
        <v>13</v>
      </c>
      <c r="H324" s="245">
        <v>10</v>
      </c>
      <c r="I324" s="245">
        <v>3</v>
      </c>
    </row>
    <row r="325" spans="1:9" s="58" customFormat="1" ht="14.85" customHeight="1" x14ac:dyDescent="0.15">
      <c r="A325" s="242">
        <v>557712</v>
      </c>
      <c r="B325" s="243">
        <v>57712</v>
      </c>
      <c r="C325" s="242">
        <v>160</v>
      </c>
      <c r="D325" s="244" t="s">
        <v>388</v>
      </c>
      <c r="E325" s="244" t="s">
        <v>440</v>
      </c>
      <c r="F325" s="244" t="s">
        <v>440</v>
      </c>
      <c r="G325" s="245">
        <v>22</v>
      </c>
      <c r="H325" s="245">
        <v>13</v>
      </c>
      <c r="I325" s="245">
        <v>9</v>
      </c>
    </row>
    <row r="326" spans="1:9" s="58" customFormat="1" ht="14.85" customHeight="1" x14ac:dyDescent="0.15">
      <c r="A326" s="242">
        <v>588186</v>
      </c>
      <c r="B326" s="243">
        <v>88186</v>
      </c>
      <c r="C326" s="242">
        <v>80</v>
      </c>
      <c r="D326" s="244" t="s">
        <v>389</v>
      </c>
      <c r="E326" s="244" t="s">
        <v>440</v>
      </c>
      <c r="F326" s="244" t="s">
        <v>440</v>
      </c>
      <c r="G326" s="245">
        <v>5</v>
      </c>
      <c r="H326" s="245">
        <v>4</v>
      </c>
      <c r="I326" s="245">
        <v>1</v>
      </c>
    </row>
    <row r="327" spans="1:9" s="58" customFormat="1" ht="14.85" customHeight="1" x14ac:dyDescent="0.15">
      <c r="A327" s="242">
        <v>588201</v>
      </c>
      <c r="B327" s="243">
        <v>88201</v>
      </c>
      <c r="C327" s="242">
        <v>80</v>
      </c>
      <c r="D327" s="244" t="s">
        <v>389</v>
      </c>
      <c r="E327" s="244" t="s">
        <v>440</v>
      </c>
      <c r="F327" s="244" t="s">
        <v>440</v>
      </c>
      <c r="G327" s="245">
        <v>7</v>
      </c>
      <c r="H327" s="245">
        <v>1</v>
      </c>
      <c r="I327" s="245">
        <v>6</v>
      </c>
    </row>
    <row r="328" spans="1:9" s="58" customFormat="1" ht="14.85" customHeight="1" x14ac:dyDescent="0.15">
      <c r="A328" s="242">
        <v>588206</v>
      </c>
      <c r="B328" s="243">
        <v>88206</v>
      </c>
      <c r="C328" s="242">
        <v>80</v>
      </c>
      <c r="D328" s="244" t="s">
        <v>389</v>
      </c>
      <c r="E328" s="244" t="s">
        <v>440</v>
      </c>
      <c r="F328" s="244" t="s">
        <v>440</v>
      </c>
      <c r="G328" s="245">
        <v>13</v>
      </c>
      <c r="H328" s="245">
        <v>3</v>
      </c>
      <c r="I328" s="245">
        <v>10</v>
      </c>
    </row>
    <row r="329" spans="1:9" s="58" customFormat="1" ht="14.85" customHeight="1" x14ac:dyDescent="0.15">
      <c r="A329" s="242">
        <v>588216</v>
      </c>
      <c r="B329" s="243">
        <v>88216</v>
      </c>
      <c r="C329" s="242">
        <v>80</v>
      </c>
      <c r="D329" s="244" t="s">
        <v>389</v>
      </c>
      <c r="E329" s="244" t="s">
        <v>440</v>
      </c>
      <c r="F329" s="244" t="s">
        <v>440</v>
      </c>
      <c r="G329" s="245">
        <v>0</v>
      </c>
      <c r="H329" s="245">
        <v>3</v>
      </c>
      <c r="I329" s="245">
        <v>-3</v>
      </c>
    </row>
    <row r="330" spans="1:9" s="58" customFormat="1" ht="14.85" customHeight="1" x14ac:dyDescent="0.15">
      <c r="A330" s="242">
        <v>588316</v>
      </c>
      <c r="B330" s="243">
        <v>88316</v>
      </c>
      <c r="C330" s="242">
        <v>80</v>
      </c>
      <c r="D330" s="244" t="s">
        <v>389</v>
      </c>
      <c r="E330" s="244" t="s">
        <v>440</v>
      </c>
      <c r="F330" s="244" t="s">
        <v>440</v>
      </c>
      <c r="G330" s="245">
        <v>7</v>
      </c>
      <c r="H330" s="245">
        <v>11</v>
      </c>
      <c r="I330" s="245">
        <v>-4</v>
      </c>
    </row>
    <row r="331" spans="1:9" s="58" customFormat="1" ht="14.85" customHeight="1" x14ac:dyDescent="0.15">
      <c r="A331" s="242">
        <v>588336</v>
      </c>
      <c r="B331" s="243">
        <v>88336</v>
      </c>
      <c r="C331" s="242">
        <v>80</v>
      </c>
      <c r="D331" s="244" t="s">
        <v>389</v>
      </c>
      <c r="E331" s="244" t="s">
        <v>440</v>
      </c>
      <c r="F331" s="244" t="s">
        <v>440</v>
      </c>
      <c r="G331" s="245">
        <v>10</v>
      </c>
      <c r="H331" s="245">
        <v>7</v>
      </c>
      <c r="I331" s="245">
        <v>3</v>
      </c>
    </row>
    <row r="332" spans="1:9" s="58" customFormat="1" ht="14.85" customHeight="1" x14ac:dyDescent="0.15">
      <c r="A332" s="242">
        <v>588386</v>
      </c>
      <c r="B332" s="243">
        <v>88386</v>
      </c>
      <c r="C332" s="242">
        <v>80</v>
      </c>
      <c r="D332" s="244" t="s">
        <v>389</v>
      </c>
      <c r="E332" s="244" t="s">
        <v>440</v>
      </c>
      <c r="F332" s="244" t="s">
        <v>440</v>
      </c>
      <c r="G332" s="245">
        <v>6</v>
      </c>
      <c r="H332" s="245">
        <v>2</v>
      </c>
      <c r="I332" s="245">
        <v>4</v>
      </c>
    </row>
    <row r="333" spans="1:9" s="58" customFormat="1" ht="14.85" customHeight="1" x14ac:dyDescent="0.15">
      <c r="A333" s="242">
        <v>588396</v>
      </c>
      <c r="B333" s="243">
        <v>88396</v>
      </c>
      <c r="C333" s="242">
        <v>80</v>
      </c>
      <c r="D333" s="244" t="s">
        <v>389</v>
      </c>
      <c r="E333" s="244" t="s">
        <v>440</v>
      </c>
      <c r="F333" s="244" t="s">
        <v>440</v>
      </c>
      <c r="G333" s="245">
        <v>6</v>
      </c>
      <c r="H333" s="245">
        <v>1</v>
      </c>
      <c r="I333" s="245">
        <v>5</v>
      </c>
    </row>
    <row r="334" spans="1:9" s="58" customFormat="1" ht="15.4" customHeight="1" x14ac:dyDescent="0.15">
      <c r="A334" s="242">
        <v>588461</v>
      </c>
      <c r="B334" s="243">
        <v>88461</v>
      </c>
      <c r="C334" s="242">
        <v>80</v>
      </c>
      <c r="D334" s="244" t="s">
        <v>389</v>
      </c>
      <c r="E334" s="244" t="s">
        <v>440</v>
      </c>
      <c r="F334" s="244" t="s">
        <v>440</v>
      </c>
      <c r="G334" s="245">
        <v>2</v>
      </c>
      <c r="H334" s="245">
        <v>4</v>
      </c>
      <c r="I334" s="245">
        <v>-2</v>
      </c>
    </row>
    <row r="335" spans="1:9" s="58" customFormat="1" ht="17.25" customHeight="1" x14ac:dyDescent="0.15">
      <c r="A335" s="242">
        <v>588501</v>
      </c>
      <c r="B335" s="243">
        <v>88501</v>
      </c>
      <c r="C335" s="242">
        <v>80</v>
      </c>
      <c r="D335" s="244" t="s">
        <v>389</v>
      </c>
      <c r="E335" s="244" t="s">
        <v>440</v>
      </c>
      <c r="F335" s="244" t="s">
        <v>440</v>
      </c>
      <c r="G335" s="245">
        <v>16</v>
      </c>
      <c r="H335" s="245">
        <v>4</v>
      </c>
      <c r="I335" s="245">
        <v>12</v>
      </c>
    </row>
    <row r="336" spans="1:9" x14ac:dyDescent="0.25">
      <c r="A336" s="242">
        <v>588551</v>
      </c>
      <c r="B336" s="243">
        <v>88551</v>
      </c>
      <c r="C336" s="242">
        <v>80</v>
      </c>
      <c r="D336" s="244" t="s">
        <v>389</v>
      </c>
      <c r="E336" s="244" t="s">
        <v>440</v>
      </c>
      <c r="F336" s="244" t="s">
        <v>440</v>
      </c>
      <c r="G336" s="245">
        <v>5</v>
      </c>
      <c r="H336" s="245">
        <v>5</v>
      </c>
      <c r="I336" s="245">
        <v>0</v>
      </c>
    </row>
    <row r="337" spans="1:9" x14ac:dyDescent="0.25">
      <c r="A337" s="242">
        <v>588587</v>
      </c>
      <c r="B337" s="243">
        <v>88587</v>
      </c>
      <c r="C337" s="242">
        <v>80</v>
      </c>
      <c r="D337" s="244" t="s">
        <v>389</v>
      </c>
      <c r="E337" s="244" t="s">
        <v>440</v>
      </c>
      <c r="F337" s="244" t="s">
        <v>440</v>
      </c>
      <c r="G337" s="245">
        <v>17</v>
      </c>
      <c r="H337" s="245">
        <v>6</v>
      </c>
      <c r="I337" s="245">
        <v>11</v>
      </c>
    </row>
    <row r="338" spans="1:9" x14ac:dyDescent="0.25">
      <c r="A338" s="242">
        <v>588631</v>
      </c>
      <c r="B338" s="243">
        <v>88631</v>
      </c>
      <c r="C338" s="242">
        <v>80</v>
      </c>
      <c r="D338" s="244" t="s">
        <v>389</v>
      </c>
      <c r="E338" s="244" t="s">
        <v>440</v>
      </c>
      <c r="F338" s="244" t="s">
        <v>440</v>
      </c>
      <c r="G338" s="245">
        <v>14</v>
      </c>
      <c r="H338" s="245">
        <v>3</v>
      </c>
      <c r="I338" s="245">
        <v>11</v>
      </c>
    </row>
    <row r="339" spans="1:9" x14ac:dyDescent="0.25">
      <c r="A339" s="242">
        <v>588666</v>
      </c>
      <c r="B339" s="243">
        <v>88666</v>
      </c>
      <c r="C339" s="242">
        <v>80</v>
      </c>
      <c r="D339" s="244" t="s">
        <v>389</v>
      </c>
      <c r="E339" s="244" t="s">
        <v>440</v>
      </c>
      <c r="F339" s="244" t="s">
        <v>440</v>
      </c>
      <c r="G339" s="245">
        <v>15</v>
      </c>
      <c r="H339" s="245">
        <v>7</v>
      </c>
      <c r="I339" s="245">
        <v>8</v>
      </c>
    </row>
    <row r="340" spans="1:9" x14ac:dyDescent="0.25">
      <c r="A340" s="242">
        <v>588716</v>
      </c>
      <c r="B340" s="243">
        <v>88716</v>
      </c>
      <c r="C340" s="242">
        <v>80</v>
      </c>
      <c r="D340" s="244" t="s">
        <v>389</v>
      </c>
      <c r="E340" s="244" t="s">
        <v>440</v>
      </c>
      <c r="F340" s="244" t="s">
        <v>440</v>
      </c>
      <c r="G340" s="245">
        <v>5</v>
      </c>
      <c r="H340" s="245">
        <v>5</v>
      </c>
      <c r="I340" s="245">
        <v>0</v>
      </c>
    </row>
    <row r="341" spans="1:9" x14ac:dyDescent="0.25">
      <c r="A341" s="195"/>
      <c r="B341" s="195"/>
      <c r="C341" s="195"/>
      <c r="D341" s="195"/>
      <c r="E341" s="195"/>
      <c r="F341" s="195"/>
      <c r="G341" s="195"/>
      <c r="H341" s="196" t="s">
        <v>424</v>
      </c>
      <c r="I341" s="197">
        <v>1425</v>
      </c>
    </row>
    <row r="342" spans="1:9" x14ac:dyDescent="0.25">
      <c r="A342" s="58"/>
      <c r="B342" s="58"/>
      <c r="C342" s="58"/>
      <c r="D342" s="58"/>
      <c r="E342" s="58"/>
      <c r="F342" s="58"/>
      <c r="G342" s="58"/>
      <c r="H342" s="58"/>
      <c r="I342" s="58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9"/>
  <sheetViews>
    <sheetView workbookViewId="0">
      <selection activeCell="S1" sqref="S1:S1048576"/>
    </sheetView>
  </sheetViews>
  <sheetFormatPr baseColWidth="10" defaultRowHeight="15" x14ac:dyDescent="0.25"/>
  <cols>
    <col min="1" max="1" width="9.28515625" customWidth="1"/>
    <col min="2" max="2" width="29.5703125" customWidth="1"/>
    <col min="3" max="3" width="27.140625" customWidth="1"/>
    <col min="4" max="4" width="12" customWidth="1"/>
    <col min="5" max="5" width="31.42578125" customWidth="1"/>
    <col min="8" max="12" width="8" customWidth="1"/>
    <col min="14" max="14" width="28.140625" customWidth="1"/>
    <col min="15" max="15" width="24.42578125" customWidth="1"/>
    <col min="17" max="17" width="31.140625" customWidth="1"/>
  </cols>
  <sheetData>
    <row r="1" spans="1:19" ht="18.75" x14ac:dyDescent="0.3">
      <c r="A1" t="s">
        <v>628</v>
      </c>
      <c r="B1" s="65" t="s">
        <v>561</v>
      </c>
      <c r="J1" s="117"/>
      <c r="L1" t="s">
        <v>628</v>
      </c>
      <c r="M1" s="65" t="s">
        <v>627</v>
      </c>
    </row>
    <row r="2" spans="1:19" x14ac:dyDescent="0.25">
      <c r="J2" s="117"/>
    </row>
    <row r="3" spans="1:19" x14ac:dyDescent="0.25">
      <c r="J3" s="117"/>
    </row>
    <row r="4" spans="1:19" x14ac:dyDescent="0.25">
      <c r="J4" s="117"/>
    </row>
    <row r="5" spans="1:19" x14ac:dyDescent="0.25">
      <c r="A5" s="170" t="s">
        <v>550</v>
      </c>
      <c r="B5" s="170" t="s">
        <v>551</v>
      </c>
      <c r="C5" s="170" t="s">
        <v>552</v>
      </c>
      <c r="D5" s="170" t="s">
        <v>553</v>
      </c>
      <c r="E5" s="170" t="s">
        <v>554</v>
      </c>
      <c r="F5" s="170" t="s">
        <v>555</v>
      </c>
      <c r="G5" s="170" t="s">
        <v>556</v>
      </c>
      <c r="J5" s="117"/>
      <c r="M5" s="170" t="s">
        <v>550</v>
      </c>
      <c r="N5" s="170" t="s">
        <v>551</v>
      </c>
      <c r="O5" s="170" t="s">
        <v>552</v>
      </c>
      <c r="P5" s="170" t="s">
        <v>553</v>
      </c>
      <c r="Q5" s="170" t="s">
        <v>554</v>
      </c>
      <c r="R5" s="170" t="s">
        <v>623</v>
      </c>
      <c r="S5" s="170" t="s">
        <v>624</v>
      </c>
    </row>
    <row r="6" spans="1:19" ht="15.75" customHeight="1" x14ac:dyDescent="0.25">
      <c r="A6" s="171">
        <v>201910</v>
      </c>
      <c r="B6" s="172" t="s">
        <v>388</v>
      </c>
      <c r="C6" s="172" t="s">
        <v>277</v>
      </c>
      <c r="D6" s="171">
        <v>57433</v>
      </c>
      <c r="E6" s="172" t="s">
        <v>282</v>
      </c>
      <c r="F6" s="171">
        <v>7</v>
      </c>
      <c r="G6" s="171">
        <v>2</v>
      </c>
      <c r="J6" s="117"/>
      <c r="M6" s="171">
        <v>201910</v>
      </c>
      <c r="N6" s="172" t="s">
        <v>388</v>
      </c>
      <c r="O6" s="172" t="s">
        <v>277</v>
      </c>
      <c r="P6" s="171">
        <v>57440</v>
      </c>
      <c r="Q6" s="172" t="s">
        <v>286</v>
      </c>
      <c r="R6" s="171">
        <v>11</v>
      </c>
      <c r="S6" s="171">
        <v>1</v>
      </c>
    </row>
    <row r="7" spans="1:19" ht="15.75" customHeight="1" x14ac:dyDescent="0.25">
      <c r="A7" s="171">
        <v>201910</v>
      </c>
      <c r="B7" s="172" t="s">
        <v>388</v>
      </c>
      <c r="C7" s="172" t="s">
        <v>300</v>
      </c>
      <c r="D7" s="171">
        <v>57165</v>
      </c>
      <c r="E7" s="172" t="s">
        <v>302</v>
      </c>
      <c r="F7" s="171">
        <v>4</v>
      </c>
      <c r="G7" s="171">
        <v>-3</v>
      </c>
      <c r="J7" s="117"/>
      <c r="M7" s="171">
        <v>201910</v>
      </c>
      <c r="N7" s="172" t="s">
        <v>388</v>
      </c>
      <c r="O7" s="172" t="s">
        <v>300</v>
      </c>
      <c r="P7" s="171">
        <v>57210</v>
      </c>
      <c r="Q7" s="172" t="s">
        <v>303</v>
      </c>
      <c r="R7" s="171">
        <v>22</v>
      </c>
      <c r="S7" s="171">
        <v>-1</v>
      </c>
    </row>
    <row r="8" spans="1:19" ht="15.75" customHeight="1" x14ac:dyDescent="0.25">
      <c r="A8" s="171">
        <v>201910</v>
      </c>
      <c r="B8" s="172" t="s">
        <v>410</v>
      </c>
      <c r="C8" s="172" t="s">
        <v>47</v>
      </c>
      <c r="D8" s="171">
        <v>66</v>
      </c>
      <c r="E8" s="172" t="s">
        <v>466</v>
      </c>
      <c r="F8" s="171">
        <v>10</v>
      </c>
      <c r="G8" s="171">
        <v>1</v>
      </c>
      <c r="J8" s="117"/>
      <c r="M8" s="171">
        <v>201910</v>
      </c>
      <c r="N8" s="172" t="s">
        <v>421</v>
      </c>
      <c r="O8" s="172" t="s">
        <v>127</v>
      </c>
      <c r="P8" s="171">
        <v>153</v>
      </c>
      <c r="Q8" s="172" t="s">
        <v>145</v>
      </c>
      <c r="R8" s="171">
        <v>19</v>
      </c>
      <c r="S8" s="171">
        <v>2</v>
      </c>
    </row>
    <row r="9" spans="1:19" ht="15.75" customHeight="1" x14ac:dyDescent="0.25">
      <c r="A9" s="171">
        <v>201910</v>
      </c>
      <c r="B9" s="172" t="s">
        <v>410</v>
      </c>
      <c r="C9" s="172" t="s">
        <v>47</v>
      </c>
      <c r="D9" s="171">
        <v>80</v>
      </c>
      <c r="E9" s="172" t="s">
        <v>472</v>
      </c>
      <c r="F9" s="171">
        <v>11</v>
      </c>
      <c r="G9" s="171">
        <v>2</v>
      </c>
      <c r="J9" s="117"/>
      <c r="M9" s="171">
        <v>201910</v>
      </c>
      <c r="N9" s="172" t="s">
        <v>421</v>
      </c>
      <c r="O9" s="172" t="s">
        <v>127</v>
      </c>
      <c r="P9" s="171">
        <v>154</v>
      </c>
      <c r="Q9" s="172" t="s">
        <v>540</v>
      </c>
      <c r="R9" s="171">
        <v>2</v>
      </c>
      <c r="S9" s="171">
        <v>-1</v>
      </c>
    </row>
    <row r="10" spans="1:19" ht="15.75" customHeight="1" x14ac:dyDescent="0.25">
      <c r="A10" s="171">
        <v>201910</v>
      </c>
      <c r="B10" s="172" t="s">
        <v>410</v>
      </c>
      <c r="C10" s="172" t="s">
        <v>47</v>
      </c>
      <c r="D10" s="171">
        <v>89</v>
      </c>
      <c r="E10" s="172" t="s">
        <v>66</v>
      </c>
      <c r="F10" s="171">
        <v>4</v>
      </c>
      <c r="G10" s="171">
        <v>-1</v>
      </c>
      <c r="J10" s="117"/>
      <c r="M10" s="171">
        <v>201910</v>
      </c>
      <c r="N10" s="172" t="s">
        <v>421</v>
      </c>
      <c r="O10" s="172" t="s">
        <v>127</v>
      </c>
      <c r="P10" s="171">
        <v>156</v>
      </c>
      <c r="Q10" s="172" t="s">
        <v>541</v>
      </c>
      <c r="R10" s="171">
        <v>9</v>
      </c>
      <c r="S10" s="171">
        <v>0</v>
      </c>
    </row>
    <row r="11" spans="1:19" ht="15.75" customHeight="1" x14ac:dyDescent="0.25">
      <c r="A11" s="171">
        <v>201910</v>
      </c>
      <c r="B11" s="172" t="s">
        <v>410</v>
      </c>
      <c r="C11" s="172" t="s">
        <v>78</v>
      </c>
      <c r="D11" s="171">
        <v>14</v>
      </c>
      <c r="E11" s="172" t="s">
        <v>530</v>
      </c>
      <c r="F11" s="171">
        <v>2</v>
      </c>
      <c r="G11" s="171">
        <v>0</v>
      </c>
      <c r="J11" s="117"/>
      <c r="M11" s="171">
        <v>201910</v>
      </c>
      <c r="N11" s="172" t="s">
        <v>421</v>
      </c>
      <c r="O11" s="172" t="s">
        <v>127</v>
      </c>
      <c r="P11" s="171">
        <v>162</v>
      </c>
      <c r="Q11" s="172" t="s">
        <v>502</v>
      </c>
      <c r="R11" s="171">
        <v>39</v>
      </c>
      <c r="S11" s="171">
        <v>1</v>
      </c>
    </row>
    <row r="12" spans="1:19" ht="15.75" customHeight="1" x14ac:dyDescent="0.25">
      <c r="A12" s="171">
        <v>201910</v>
      </c>
      <c r="B12" s="172" t="s">
        <v>410</v>
      </c>
      <c r="C12" s="172" t="s">
        <v>99</v>
      </c>
      <c r="D12" s="171">
        <v>37</v>
      </c>
      <c r="E12" s="172" t="s">
        <v>102</v>
      </c>
      <c r="F12" s="171">
        <v>17</v>
      </c>
      <c r="G12" s="171">
        <v>7</v>
      </c>
      <c r="J12" s="117"/>
      <c r="M12" s="171">
        <v>201910</v>
      </c>
      <c r="N12" s="172" t="s">
        <v>421</v>
      </c>
      <c r="O12" s="172" t="s">
        <v>151</v>
      </c>
      <c r="P12" s="171">
        <v>178</v>
      </c>
      <c r="Q12" s="172" t="s">
        <v>166</v>
      </c>
      <c r="R12" s="171">
        <v>53</v>
      </c>
      <c r="S12" s="171">
        <v>1</v>
      </c>
    </row>
    <row r="13" spans="1:19" ht="15.75" customHeight="1" x14ac:dyDescent="0.25">
      <c r="A13" s="171">
        <v>201910</v>
      </c>
      <c r="B13" s="172" t="s">
        <v>421</v>
      </c>
      <c r="C13" s="172" t="s">
        <v>127</v>
      </c>
      <c r="D13" s="171">
        <v>132</v>
      </c>
      <c r="E13" s="172" t="s">
        <v>128</v>
      </c>
      <c r="F13" s="171">
        <v>13</v>
      </c>
      <c r="G13" s="171">
        <v>-3</v>
      </c>
      <c r="J13" s="117"/>
      <c r="M13" s="171">
        <v>201910</v>
      </c>
      <c r="N13" s="172" t="s">
        <v>421</v>
      </c>
      <c r="O13" s="172" t="s">
        <v>151</v>
      </c>
      <c r="P13" s="171">
        <v>183</v>
      </c>
      <c r="Q13" s="172" t="s">
        <v>520</v>
      </c>
      <c r="R13" s="171">
        <v>32</v>
      </c>
      <c r="S13" s="171">
        <v>4</v>
      </c>
    </row>
    <row r="14" spans="1:19" ht="15.75" customHeight="1" x14ac:dyDescent="0.25">
      <c r="A14" s="171">
        <v>201910</v>
      </c>
      <c r="B14" s="172" t="s">
        <v>421</v>
      </c>
      <c r="C14" s="172" t="s">
        <v>127</v>
      </c>
      <c r="D14" s="171">
        <v>163</v>
      </c>
      <c r="E14" s="172" t="s">
        <v>134</v>
      </c>
      <c r="F14" s="171">
        <v>3</v>
      </c>
      <c r="G14" s="171">
        <v>1</v>
      </c>
      <c r="J14" s="117"/>
      <c r="M14" s="171">
        <v>201910</v>
      </c>
      <c r="N14" s="172" t="s">
        <v>421</v>
      </c>
      <c r="O14" s="172" t="s">
        <v>151</v>
      </c>
      <c r="P14" s="171">
        <v>193</v>
      </c>
      <c r="Q14" s="172" t="s">
        <v>514</v>
      </c>
      <c r="R14" s="171">
        <v>21</v>
      </c>
      <c r="S14" s="171">
        <v>-3</v>
      </c>
    </row>
    <row r="15" spans="1:19" ht="15.75" customHeight="1" x14ac:dyDescent="0.25">
      <c r="A15" s="171">
        <v>201910</v>
      </c>
      <c r="B15" s="172" t="s">
        <v>421</v>
      </c>
      <c r="C15" s="172" t="s">
        <v>151</v>
      </c>
      <c r="D15" s="171">
        <v>174</v>
      </c>
      <c r="E15" s="172" t="s">
        <v>516</v>
      </c>
      <c r="F15" s="171">
        <v>6</v>
      </c>
      <c r="G15" s="171">
        <v>-2</v>
      </c>
      <c r="J15" s="117"/>
      <c r="M15" s="171">
        <v>201910</v>
      </c>
      <c r="N15" s="172" t="s">
        <v>421</v>
      </c>
      <c r="O15" s="172" t="s">
        <v>151</v>
      </c>
      <c r="P15" s="171">
        <v>198</v>
      </c>
      <c r="Q15" s="172" t="s">
        <v>544</v>
      </c>
      <c r="R15" s="171">
        <v>12</v>
      </c>
      <c r="S15" s="171">
        <v>-1</v>
      </c>
    </row>
    <row r="16" spans="1:19" ht="15.75" customHeight="1" x14ac:dyDescent="0.25">
      <c r="A16" s="171">
        <v>201910</v>
      </c>
      <c r="B16" s="172" t="s">
        <v>421</v>
      </c>
      <c r="C16" s="172" t="s">
        <v>151</v>
      </c>
      <c r="D16" s="171">
        <v>193</v>
      </c>
      <c r="E16" s="172" t="s">
        <v>514</v>
      </c>
      <c r="F16" s="171">
        <v>8</v>
      </c>
      <c r="G16" s="171">
        <v>0</v>
      </c>
      <c r="J16" s="117"/>
      <c r="M16" s="171">
        <v>201910</v>
      </c>
      <c r="N16" s="172" t="s">
        <v>422</v>
      </c>
      <c r="O16" s="172" t="s">
        <v>199</v>
      </c>
      <c r="P16" s="171">
        <v>51305</v>
      </c>
      <c r="Q16" s="172" t="s">
        <v>210</v>
      </c>
      <c r="R16" s="171">
        <v>45</v>
      </c>
      <c r="S16" s="171">
        <v>5</v>
      </c>
    </row>
    <row r="17" spans="1:19" ht="15.75" customHeight="1" x14ac:dyDescent="0.25">
      <c r="A17" s="171">
        <v>201910</v>
      </c>
      <c r="B17" s="172" t="s">
        <v>422</v>
      </c>
      <c r="C17" s="172" t="s">
        <v>199</v>
      </c>
      <c r="D17" s="171">
        <v>51307</v>
      </c>
      <c r="E17" s="172" t="s">
        <v>216</v>
      </c>
      <c r="F17" s="171">
        <v>12</v>
      </c>
      <c r="G17" s="171">
        <v>3</v>
      </c>
      <c r="J17" s="117"/>
      <c r="M17" s="171">
        <v>201910</v>
      </c>
      <c r="N17" s="172" t="s">
        <v>422</v>
      </c>
      <c r="O17" s="172" t="s">
        <v>199</v>
      </c>
      <c r="P17" s="171">
        <v>51308</v>
      </c>
      <c r="Q17" s="172" t="s">
        <v>215</v>
      </c>
      <c r="R17" s="171">
        <v>110</v>
      </c>
      <c r="S17" s="171">
        <v>0</v>
      </c>
    </row>
    <row r="18" spans="1:19" ht="15.75" customHeight="1" x14ac:dyDescent="0.25">
      <c r="A18" s="171">
        <v>201910</v>
      </c>
      <c r="B18" s="172" t="s">
        <v>422</v>
      </c>
      <c r="C18" s="172" t="s">
        <v>199</v>
      </c>
      <c r="D18" s="171">
        <v>51314</v>
      </c>
      <c r="E18" s="172" t="s">
        <v>205</v>
      </c>
      <c r="F18" s="171">
        <v>18</v>
      </c>
      <c r="G18" s="171">
        <v>-3</v>
      </c>
      <c r="J18" s="117"/>
      <c r="M18" s="171">
        <v>201910</v>
      </c>
      <c r="N18" s="172" t="s">
        <v>383</v>
      </c>
      <c r="O18" s="172" t="s">
        <v>29</v>
      </c>
      <c r="P18" s="171">
        <v>10513</v>
      </c>
      <c r="Q18" s="172" t="s">
        <v>458</v>
      </c>
      <c r="R18" s="171">
        <v>16</v>
      </c>
      <c r="S18" s="171">
        <v>1</v>
      </c>
    </row>
    <row r="19" spans="1:19" ht="15.75" customHeight="1" x14ac:dyDescent="0.25">
      <c r="A19" s="171">
        <v>201910</v>
      </c>
      <c r="B19" s="172" t="s">
        <v>422</v>
      </c>
      <c r="C19" s="172" t="s">
        <v>199</v>
      </c>
      <c r="D19" s="171">
        <v>51318</v>
      </c>
      <c r="E19" s="172" t="s">
        <v>218</v>
      </c>
      <c r="F19" s="171">
        <v>28</v>
      </c>
      <c r="G19" s="171">
        <v>2</v>
      </c>
      <c r="J19" s="117"/>
      <c r="M19" s="171">
        <v>201910</v>
      </c>
      <c r="N19" s="172" t="s">
        <v>389</v>
      </c>
      <c r="O19" s="172" t="s">
        <v>342</v>
      </c>
      <c r="P19" s="171">
        <v>88561</v>
      </c>
      <c r="Q19" s="172" t="s">
        <v>357</v>
      </c>
      <c r="R19" s="171">
        <v>62</v>
      </c>
      <c r="S19" s="171">
        <v>-4</v>
      </c>
    </row>
    <row r="20" spans="1:19" ht="15.75" customHeight="1" x14ac:dyDescent="0.25">
      <c r="A20" s="171">
        <v>201910</v>
      </c>
      <c r="B20" s="172" t="s">
        <v>422</v>
      </c>
      <c r="C20" s="172" t="s">
        <v>199</v>
      </c>
      <c r="D20" s="171">
        <v>51365</v>
      </c>
      <c r="E20" s="172" t="s">
        <v>203</v>
      </c>
      <c r="F20" s="171">
        <v>28</v>
      </c>
      <c r="G20" s="171">
        <v>-2</v>
      </c>
      <c r="J20" s="117"/>
      <c r="M20" s="171">
        <v>201910</v>
      </c>
      <c r="N20" s="172" t="s">
        <v>389</v>
      </c>
      <c r="O20" s="172" t="s">
        <v>361</v>
      </c>
      <c r="P20" s="171">
        <v>88461</v>
      </c>
      <c r="Q20" s="172" t="s">
        <v>368</v>
      </c>
      <c r="R20" s="171">
        <v>16</v>
      </c>
      <c r="S20" s="171">
        <v>-1</v>
      </c>
    </row>
    <row r="21" spans="1:19" ht="15.75" customHeight="1" x14ac:dyDescent="0.25">
      <c r="A21" s="171">
        <v>201910</v>
      </c>
      <c r="B21" s="172" t="s">
        <v>383</v>
      </c>
      <c r="C21" s="172" t="s">
        <v>17</v>
      </c>
      <c r="D21" s="171">
        <v>10560</v>
      </c>
      <c r="E21" s="172" t="s">
        <v>18</v>
      </c>
      <c r="F21" s="171">
        <v>2</v>
      </c>
      <c r="G21" s="173"/>
      <c r="J21" s="117"/>
      <c r="M21" s="171">
        <v>201910</v>
      </c>
      <c r="N21" s="172" t="s">
        <v>388</v>
      </c>
      <c r="O21" s="172" t="s">
        <v>277</v>
      </c>
      <c r="P21" s="171">
        <v>57105</v>
      </c>
      <c r="Q21" s="172" t="s">
        <v>278</v>
      </c>
      <c r="R21" s="171">
        <v>29</v>
      </c>
      <c r="S21" s="171">
        <v>3</v>
      </c>
    </row>
    <row r="22" spans="1:19" ht="15.75" customHeight="1" x14ac:dyDescent="0.25">
      <c r="A22" s="171">
        <v>201910</v>
      </c>
      <c r="B22" s="172" t="s">
        <v>387</v>
      </c>
      <c r="C22" s="172" t="s">
        <v>220</v>
      </c>
      <c r="D22" s="171">
        <v>54671</v>
      </c>
      <c r="E22" s="172" t="s">
        <v>238</v>
      </c>
      <c r="F22" s="171">
        <v>8</v>
      </c>
      <c r="G22" s="171">
        <v>-2</v>
      </c>
      <c r="J22" s="117"/>
      <c r="M22" s="171">
        <v>201910</v>
      </c>
      <c r="N22" s="172" t="s">
        <v>388</v>
      </c>
      <c r="O22" s="172" t="s">
        <v>300</v>
      </c>
      <c r="P22" s="171">
        <v>57458</v>
      </c>
      <c r="Q22" s="172" t="s">
        <v>311</v>
      </c>
      <c r="R22" s="171">
        <v>11</v>
      </c>
      <c r="S22" s="171">
        <v>1</v>
      </c>
    </row>
    <row r="23" spans="1:19" ht="15.75" customHeight="1" x14ac:dyDescent="0.25">
      <c r="A23" s="171">
        <v>201910</v>
      </c>
      <c r="B23" s="172" t="s">
        <v>387</v>
      </c>
      <c r="C23" s="172" t="s">
        <v>239</v>
      </c>
      <c r="D23" s="171">
        <v>54376</v>
      </c>
      <c r="E23" s="172" t="s">
        <v>522</v>
      </c>
      <c r="F23" s="171">
        <v>4</v>
      </c>
      <c r="G23" s="171">
        <v>1</v>
      </c>
      <c r="J23" s="117"/>
      <c r="M23" s="171">
        <v>201910</v>
      </c>
      <c r="N23" s="172" t="s">
        <v>388</v>
      </c>
      <c r="O23" s="172" t="s">
        <v>320</v>
      </c>
      <c r="P23" s="171">
        <v>57347</v>
      </c>
      <c r="Q23" s="172" t="s">
        <v>328</v>
      </c>
      <c r="R23" s="171">
        <v>25</v>
      </c>
      <c r="S23" s="171">
        <v>-1</v>
      </c>
    </row>
    <row r="24" spans="1:19" ht="15.75" customHeight="1" x14ac:dyDescent="0.25">
      <c r="A24" s="171">
        <v>201910</v>
      </c>
      <c r="B24" s="172" t="s">
        <v>389</v>
      </c>
      <c r="C24" s="172" t="s">
        <v>342</v>
      </c>
      <c r="D24" s="171">
        <v>88291</v>
      </c>
      <c r="E24" s="172" t="s">
        <v>350</v>
      </c>
      <c r="F24" s="171">
        <v>3</v>
      </c>
      <c r="G24" s="171">
        <v>2</v>
      </c>
      <c r="J24" s="117"/>
      <c r="M24" s="171">
        <v>201910</v>
      </c>
      <c r="N24" s="172" t="s">
        <v>388</v>
      </c>
      <c r="O24" s="172" t="s">
        <v>320</v>
      </c>
      <c r="P24" s="171">
        <v>57632</v>
      </c>
      <c r="Q24" s="172" t="s">
        <v>336</v>
      </c>
      <c r="R24" s="171">
        <v>80</v>
      </c>
      <c r="S24" s="171">
        <v>0</v>
      </c>
    </row>
    <row r="25" spans="1:19" ht="15.75" customHeight="1" x14ac:dyDescent="0.25">
      <c r="A25" s="171">
        <v>201910</v>
      </c>
      <c r="B25" s="172" t="s">
        <v>389</v>
      </c>
      <c r="C25" s="172" t="s">
        <v>361</v>
      </c>
      <c r="D25" s="171">
        <v>88246</v>
      </c>
      <c r="E25" s="172" t="s">
        <v>363</v>
      </c>
      <c r="F25" s="171">
        <v>10</v>
      </c>
      <c r="G25" s="171">
        <v>4</v>
      </c>
      <c r="J25" s="117"/>
      <c r="M25" s="171">
        <v>201910</v>
      </c>
      <c r="N25" s="172" t="s">
        <v>388</v>
      </c>
      <c r="O25" s="172" t="s">
        <v>320</v>
      </c>
      <c r="P25" s="171">
        <v>57660</v>
      </c>
      <c r="Q25" s="172" t="s">
        <v>523</v>
      </c>
      <c r="R25" s="171">
        <v>13</v>
      </c>
      <c r="S25" s="171">
        <v>1</v>
      </c>
    </row>
    <row r="26" spans="1:19" ht="15.75" customHeight="1" x14ac:dyDescent="0.25">
      <c r="A26" s="171">
        <v>201910</v>
      </c>
      <c r="B26" s="172" t="s">
        <v>389</v>
      </c>
      <c r="C26" s="172" t="s">
        <v>361</v>
      </c>
      <c r="D26" s="171">
        <v>88346</v>
      </c>
      <c r="E26" s="172" t="s">
        <v>366</v>
      </c>
      <c r="F26" s="171">
        <v>3</v>
      </c>
      <c r="G26" s="171">
        <v>1</v>
      </c>
      <c r="J26" s="117"/>
      <c r="M26" s="171">
        <v>201910</v>
      </c>
      <c r="N26" s="172" t="s">
        <v>410</v>
      </c>
      <c r="O26" s="172" t="s">
        <v>47</v>
      </c>
      <c r="P26" s="171">
        <v>30</v>
      </c>
      <c r="Q26" s="172" t="s">
        <v>461</v>
      </c>
      <c r="R26" s="171">
        <v>89</v>
      </c>
      <c r="S26" s="171">
        <v>2</v>
      </c>
    </row>
    <row r="27" spans="1:19" ht="15.75" customHeight="1" x14ac:dyDescent="0.25">
      <c r="A27" s="171">
        <v>201910</v>
      </c>
      <c r="B27" s="172" t="s">
        <v>388</v>
      </c>
      <c r="C27" s="172" t="s">
        <v>277</v>
      </c>
      <c r="D27" s="171">
        <v>57224</v>
      </c>
      <c r="E27" s="172" t="s">
        <v>280</v>
      </c>
      <c r="F27" s="171">
        <v>3</v>
      </c>
      <c r="G27" s="171">
        <v>2</v>
      </c>
      <c r="J27" s="117"/>
      <c r="M27" s="171">
        <v>201910</v>
      </c>
      <c r="N27" s="172" t="s">
        <v>410</v>
      </c>
      <c r="O27" s="172" t="s">
        <v>47</v>
      </c>
      <c r="P27" s="171">
        <v>58</v>
      </c>
      <c r="Q27" s="172" t="s">
        <v>533</v>
      </c>
      <c r="R27" s="171">
        <v>6</v>
      </c>
      <c r="S27" s="171">
        <v>-1</v>
      </c>
    </row>
    <row r="28" spans="1:19" ht="15.75" customHeight="1" x14ac:dyDescent="0.25">
      <c r="A28" s="171">
        <v>201910</v>
      </c>
      <c r="B28" s="172" t="s">
        <v>388</v>
      </c>
      <c r="C28" s="172" t="s">
        <v>277</v>
      </c>
      <c r="D28" s="171">
        <v>57436</v>
      </c>
      <c r="E28" s="172" t="s">
        <v>284</v>
      </c>
      <c r="F28" s="171">
        <v>13</v>
      </c>
      <c r="G28" s="171">
        <v>7</v>
      </c>
      <c r="J28" s="117"/>
      <c r="M28" s="171">
        <v>201910</v>
      </c>
      <c r="N28" s="172" t="s">
        <v>410</v>
      </c>
      <c r="O28" s="172" t="s">
        <v>47</v>
      </c>
      <c r="P28" s="171">
        <v>71</v>
      </c>
      <c r="Q28" s="172" t="s">
        <v>73</v>
      </c>
      <c r="R28" s="171">
        <v>42</v>
      </c>
      <c r="S28" s="171">
        <v>4</v>
      </c>
    </row>
    <row r="29" spans="1:19" ht="15.75" customHeight="1" x14ac:dyDescent="0.25">
      <c r="A29" s="171">
        <v>201910</v>
      </c>
      <c r="B29" s="172" t="s">
        <v>388</v>
      </c>
      <c r="C29" s="172" t="s">
        <v>277</v>
      </c>
      <c r="D29" s="171">
        <v>57443</v>
      </c>
      <c r="E29" s="172" t="s">
        <v>289</v>
      </c>
      <c r="F29" s="171">
        <v>36</v>
      </c>
      <c r="G29" s="171">
        <v>3</v>
      </c>
      <c r="J29" s="117"/>
      <c r="M29" s="171">
        <v>201910</v>
      </c>
      <c r="N29" s="172" t="s">
        <v>410</v>
      </c>
      <c r="O29" s="172" t="s">
        <v>78</v>
      </c>
      <c r="P29" s="171">
        <v>107</v>
      </c>
      <c r="Q29" s="172" t="s">
        <v>97</v>
      </c>
      <c r="R29" s="171">
        <v>12</v>
      </c>
      <c r="S29" s="171">
        <v>0</v>
      </c>
    </row>
    <row r="30" spans="1:19" ht="15.75" customHeight="1" x14ac:dyDescent="0.25">
      <c r="A30" s="171">
        <v>201910</v>
      </c>
      <c r="B30" s="172" t="s">
        <v>388</v>
      </c>
      <c r="C30" s="172" t="s">
        <v>300</v>
      </c>
      <c r="D30" s="171">
        <v>57163</v>
      </c>
      <c r="E30" s="172" t="s">
        <v>301</v>
      </c>
      <c r="F30" s="171">
        <v>3</v>
      </c>
      <c r="G30" s="171">
        <v>2</v>
      </c>
      <c r="J30" s="117"/>
      <c r="M30" s="171">
        <v>201910</v>
      </c>
      <c r="N30" s="172" t="s">
        <v>421</v>
      </c>
      <c r="O30" s="172" t="s">
        <v>127</v>
      </c>
      <c r="P30" s="171">
        <v>140</v>
      </c>
      <c r="Q30" s="172" t="s">
        <v>150</v>
      </c>
      <c r="R30" s="171">
        <v>19</v>
      </c>
      <c r="S30" s="171">
        <v>2</v>
      </c>
    </row>
    <row r="31" spans="1:19" ht="15.75" customHeight="1" x14ac:dyDescent="0.25">
      <c r="A31" s="171">
        <v>201910</v>
      </c>
      <c r="B31" s="172" t="s">
        <v>388</v>
      </c>
      <c r="C31" s="172" t="s">
        <v>300</v>
      </c>
      <c r="D31" s="171">
        <v>57305</v>
      </c>
      <c r="E31" s="172" t="s">
        <v>306</v>
      </c>
      <c r="F31" s="171">
        <v>7</v>
      </c>
      <c r="G31" s="171">
        <v>0</v>
      </c>
      <c r="J31" s="117"/>
      <c r="M31" s="171">
        <v>201910</v>
      </c>
      <c r="N31" s="172" t="s">
        <v>383</v>
      </c>
      <c r="O31" s="172" t="s">
        <v>29</v>
      </c>
      <c r="P31" s="171">
        <v>10583</v>
      </c>
      <c r="Q31" s="172" t="s">
        <v>30</v>
      </c>
      <c r="R31" s="171">
        <v>10</v>
      </c>
      <c r="S31" s="171">
        <v>-1</v>
      </c>
    </row>
    <row r="32" spans="1:19" ht="15.75" customHeight="1" x14ac:dyDescent="0.25">
      <c r="A32" s="171">
        <v>201910</v>
      </c>
      <c r="B32" s="172" t="s">
        <v>388</v>
      </c>
      <c r="C32" s="172" t="s">
        <v>300</v>
      </c>
      <c r="D32" s="171">
        <v>57618</v>
      </c>
      <c r="E32" s="172" t="s">
        <v>477</v>
      </c>
      <c r="F32" s="171">
        <v>22</v>
      </c>
      <c r="G32" s="171">
        <v>-5</v>
      </c>
      <c r="J32" s="117"/>
      <c r="M32" s="171">
        <v>201910</v>
      </c>
      <c r="N32" s="172" t="s">
        <v>383</v>
      </c>
      <c r="O32" s="172" t="s">
        <v>17</v>
      </c>
      <c r="P32" s="171">
        <v>51151</v>
      </c>
      <c r="Q32" s="172" t="s">
        <v>28</v>
      </c>
      <c r="R32" s="171">
        <v>22</v>
      </c>
      <c r="S32" s="171">
        <v>0</v>
      </c>
    </row>
    <row r="33" spans="1:19" ht="15.75" customHeight="1" x14ac:dyDescent="0.25">
      <c r="A33" s="171">
        <v>201910</v>
      </c>
      <c r="B33" s="172" t="s">
        <v>388</v>
      </c>
      <c r="C33" s="172" t="s">
        <v>320</v>
      </c>
      <c r="D33" s="171">
        <v>57449</v>
      </c>
      <c r="E33" s="172" t="s">
        <v>332</v>
      </c>
      <c r="F33" s="171">
        <v>5</v>
      </c>
      <c r="G33" s="171">
        <v>-1</v>
      </c>
      <c r="J33" s="117"/>
      <c r="M33" s="171">
        <v>201910</v>
      </c>
      <c r="N33" s="172" t="s">
        <v>387</v>
      </c>
      <c r="O33" s="172" t="s">
        <v>220</v>
      </c>
      <c r="P33" s="171">
        <v>54476</v>
      </c>
      <c r="Q33" s="172" t="s">
        <v>230</v>
      </c>
      <c r="R33" s="171">
        <v>21</v>
      </c>
      <c r="S33" s="171">
        <v>-4</v>
      </c>
    </row>
    <row r="34" spans="1:19" ht="15.75" customHeight="1" x14ac:dyDescent="0.25">
      <c r="A34" s="171">
        <v>201910</v>
      </c>
      <c r="B34" s="172" t="s">
        <v>388</v>
      </c>
      <c r="C34" s="172" t="s">
        <v>320</v>
      </c>
      <c r="D34" s="171">
        <v>57632</v>
      </c>
      <c r="E34" s="172" t="s">
        <v>336</v>
      </c>
      <c r="F34" s="171">
        <v>30</v>
      </c>
      <c r="G34" s="171">
        <v>5</v>
      </c>
      <c r="J34" s="117"/>
      <c r="M34" s="171">
        <v>201910</v>
      </c>
      <c r="N34" s="172" t="s">
        <v>387</v>
      </c>
      <c r="O34" s="172" t="s">
        <v>260</v>
      </c>
      <c r="P34" s="171">
        <v>55231</v>
      </c>
      <c r="Q34" s="172" t="s">
        <v>262</v>
      </c>
      <c r="R34" s="171">
        <v>23</v>
      </c>
      <c r="S34" s="171">
        <v>-1</v>
      </c>
    </row>
    <row r="35" spans="1:19" ht="15.75" customHeight="1" x14ac:dyDescent="0.25">
      <c r="A35" s="171">
        <v>201910</v>
      </c>
      <c r="B35" s="172" t="s">
        <v>410</v>
      </c>
      <c r="C35" s="172" t="s">
        <v>47</v>
      </c>
      <c r="D35" s="171">
        <v>79</v>
      </c>
      <c r="E35" s="172" t="s">
        <v>470</v>
      </c>
      <c r="F35" s="171">
        <v>8</v>
      </c>
      <c r="G35" s="171">
        <v>-3</v>
      </c>
      <c r="J35" s="117"/>
      <c r="M35" s="171">
        <v>201910</v>
      </c>
      <c r="N35" s="172" t="s">
        <v>387</v>
      </c>
      <c r="O35" s="172" t="s">
        <v>239</v>
      </c>
      <c r="P35" s="171">
        <v>54651</v>
      </c>
      <c r="Q35" s="172" t="s">
        <v>521</v>
      </c>
      <c r="R35" s="171">
        <v>82</v>
      </c>
      <c r="S35" s="171">
        <v>3</v>
      </c>
    </row>
    <row r="36" spans="1:19" ht="15.75" customHeight="1" x14ac:dyDescent="0.25">
      <c r="A36" s="171">
        <v>201910</v>
      </c>
      <c r="B36" s="172" t="s">
        <v>410</v>
      </c>
      <c r="C36" s="172" t="s">
        <v>47</v>
      </c>
      <c r="D36" s="171">
        <v>92</v>
      </c>
      <c r="E36" s="172" t="s">
        <v>463</v>
      </c>
      <c r="F36" s="171">
        <v>15</v>
      </c>
      <c r="G36" s="171">
        <v>3</v>
      </c>
      <c r="J36" s="117"/>
      <c r="M36" s="171">
        <v>201910</v>
      </c>
      <c r="N36" s="172" t="s">
        <v>389</v>
      </c>
      <c r="O36" s="172" t="s">
        <v>342</v>
      </c>
      <c r="P36" s="171">
        <v>88281</v>
      </c>
      <c r="Q36" s="172" t="s">
        <v>348</v>
      </c>
      <c r="R36" s="171">
        <v>26</v>
      </c>
      <c r="S36" s="171">
        <v>3</v>
      </c>
    </row>
    <row r="37" spans="1:19" ht="15.75" customHeight="1" x14ac:dyDescent="0.25">
      <c r="A37" s="171">
        <v>201910</v>
      </c>
      <c r="B37" s="172" t="s">
        <v>410</v>
      </c>
      <c r="C37" s="172" t="s">
        <v>99</v>
      </c>
      <c r="D37" s="171">
        <v>33</v>
      </c>
      <c r="E37" s="172" t="s">
        <v>488</v>
      </c>
      <c r="F37" s="171">
        <v>10</v>
      </c>
      <c r="G37" s="171">
        <v>-3</v>
      </c>
      <c r="J37" s="117"/>
      <c r="M37" s="171">
        <v>201910</v>
      </c>
      <c r="N37" s="172" t="s">
        <v>389</v>
      </c>
      <c r="O37" s="172" t="s">
        <v>361</v>
      </c>
      <c r="P37" s="171">
        <v>88326</v>
      </c>
      <c r="Q37" s="172" t="s">
        <v>365</v>
      </c>
      <c r="R37" s="171">
        <v>75</v>
      </c>
      <c r="S37" s="171">
        <v>3</v>
      </c>
    </row>
    <row r="38" spans="1:19" ht="15.75" customHeight="1" x14ac:dyDescent="0.25">
      <c r="A38" s="171">
        <v>201910</v>
      </c>
      <c r="B38" s="172" t="s">
        <v>410</v>
      </c>
      <c r="C38" s="172" t="s">
        <v>99</v>
      </c>
      <c r="D38" s="171">
        <v>48</v>
      </c>
      <c r="E38" s="172" t="s">
        <v>495</v>
      </c>
      <c r="F38" s="171">
        <v>11</v>
      </c>
      <c r="G38" s="171">
        <v>-2</v>
      </c>
      <c r="J38" s="117"/>
      <c r="M38" s="171">
        <v>201910</v>
      </c>
      <c r="N38" s="172" t="s">
        <v>389</v>
      </c>
      <c r="O38" s="172" t="s">
        <v>361</v>
      </c>
      <c r="P38" s="171">
        <v>88556</v>
      </c>
      <c r="Q38" s="172" t="s">
        <v>370</v>
      </c>
      <c r="R38" s="171">
        <v>30</v>
      </c>
      <c r="S38" s="171">
        <v>6</v>
      </c>
    </row>
    <row r="39" spans="1:19" ht="15.75" customHeight="1" x14ac:dyDescent="0.25">
      <c r="A39" s="171">
        <v>201910</v>
      </c>
      <c r="B39" s="172" t="s">
        <v>410</v>
      </c>
      <c r="C39" s="172" t="s">
        <v>99</v>
      </c>
      <c r="D39" s="171">
        <v>54</v>
      </c>
      <c r="E39" s="172" t="s">
        <v>496</v>
      </c>
      <c r="F39" s="171">
        <v>12</v>
      </c>
      <c r="G39" s="171">
        <v>4</v>
      </c>
      <c r="J39" s="117"/>
      <c r="M39" s="171">
        <v>201910</v>
      </c>
      <c r="N39" s="172" t="s">
        <v>389</v>
      </c>
      <c r="O39" s="172" t="s">
        <v>361</v>
      </c>
      <c r="P39" s="171">
        <v>88586</v>
      </c>
      <c r="Q39" s="172" t="s">
        <v>361</v>
      </c>
      <c r="R39" s="171">
        <v>110</v>
      </c>
      <c r="S39" s="171">
        <v>-2</v>
      </c>
    </row>
    <row r="40" spans="1:19" ht="15.75" customHeight="1" x14ac:dyDescent="0.25">
      <c r="A40" s="171">
        <v>201910</v>
      </c>
      <c r="B40" s="172" t="s">
        <v>421</v>
      </c>
      <c r="C40" s="172" t="s">
        <v>127</v>
      </c>
      <c r="D40" s="171">
        <v>153</v>
      </c>
      <c r="E40" s="172" t="s">
        <v>145</v>
      </c>
      <c r="F40" s="171">
        <v>8</v>
      </c>
      <c r="G40" s="171">
        <v>1</v>
      </c>
      <c r="J40" s="117"/>
      <c r="M40" s="171">
        <v>201910</v>
      </c>
      <c r="N40" s="172" t="s">
        <v>388</v>
      </c>
      <c r="O40" s="172" t="s">
        <v>277</v>
      </c>
      <c r="P40" s="171">
        <v>57444</v>
      </c>
      <c r="Q40" s="172" t="s">
        <v>526</v>
      </c>
      <c r="R40" s="171">
        <v>47</v>
      </c>
      <c r="S40" s="171">
        <v>7</v>
      </c>
    </row>
    <row r="41" spans="1:19" ht="15.75" customHeight="1" x14ac:dyDescent="0.25">
      <c r="A41" s="171">
        <v>201910</v>
      </c>
      <c r="B41" s="172" t="s">
        <v>421</v>
      </c>
      <c r="C41" s="172" t="s">
        <v>151</v>
      </c>
      <c r="D41" s="171">
        <v>198</v>
      </c>
      <c r="E41" s="172" t="s">
        <v>544</v>
      </c>
      <c r="F41" s="171">
        <v>6</v>
      </c>
      <c r="G41" s="171">
        <v>-1</v>
      </c>
      <c r="J41" s="117"/>
      <c r="M41" s="171">
        <v>201910</v>
      </c>
      <c r="N41" s="172" t="s">
        <v>388</v>
      </c>
      <c r="O41" s="172" t="s">
        <v>300</v>
      </c>
      <c r="P41" s="171">
        <v>57503</v>
      </c>
      <c r="Q41" s="172" t="s">
        <v>312</v>
      </c>
      <c r="R41" s="171">
        <v>19</v>
      </c>
      <c r="S41" s="171">
        <v>2</v>
      </c>
    </row>
    <row r="42" spans="1:19" ht="15.75" customHeight="1" x14ac:dyDescent="0.25">
      <c r="A42" s="171">
        <v>201910</v>
      </c>
      <c r="B42" s="172" t="s">
        <v>422</v>
      </c>
      <c r="C42" s="172" t="s">
        <v>185</v>
      </c>
      <c r="D42" s="171">
        <v>8802</v>
      </c>
      <c r="E42" s="172" t="s">
        <v>189</v>
      </c>
      <c r="F42" s="171">
        <v>9</v>
      </c>
      <c r="G42" s="171">
        <v>3</v>
      </c>
      <c r="J42" s="117"/>
      <c r="M42" s="171">
        <v>201910</v>
      </c>
      <c r="N42" s="172" t="s">
        <v>388</v>
      </c>
      <c r="O42" s="172" t="s">
        <v>320</v>
      </c>
      <c r="P42" s="171">
        <v>57113</v>
      </c>
      <c r="Q42" s="172" t="s">
        <v>321</v>
      </c>
      <c r="R42" s="171">
        <v>18</v>
      </c>
      <c r="S42" s="171">
        <v>0</v>
      </c>
    </row>
    <row r="43" spans="1:19" ht="15.75" customHeight="1" x14ac:dyDescent="0.25">
      <c r="A43" s="171">
        <v>201910</v>
      </c>
      <c r="B43" s="172" t="s">
        <v>387</v>
      </c>
      <c r="C43" s="172" t="s">
        <v>220</v>
      </c>
      <c r="D43" s="171">
        <v>54611</v>
      </c>
      <c r="E43" s="172" t="s">
        <v>236</v>
      </c>
      <c r="F43" s="171">
        <v>10</v>
      </c>
      <c r="G43" s="171">
        <v>2</v>
      </c>
      <c r="J43" s="117"/>
      <c r="M43" s="171">
        <v>201910</v>
      </c>
      <c r="N43" s="172" t="s">
        <v>388</v>
      </c>
      <c r="O43" s="172" t="s">
        <v>320</v>
      </c>
      <c r="P43" s="171">
        <v>57449</v>
      </c>
      <c r="Q43" s="172" t="s">
        <v>332</v>
      </c>
      <c r="R43" s="171">
        <v>10</v>
      </c>
      <c r="S43" s="171">
        <v>-4</v>
      </c>
    </row>
    <row r="44" spans="1:19" ht="15.75" customHeight="1" x14ac:dyDescent="0.25">
      <c r="A44" s="171">
        <v>201910</v>
      </c>
      <c r="B44" s="172" t="s">
        <v>387</v>
      </c>
      <c r="C44" s="172" t="s">
        <v>239</v>
      </c>
      <c r="D44" s="171">
        <v>54516</v>
      </c>
      <c r="E44" s="172" t="s">
        <v>252</v>
      </c>
      <c r="F44" s="171">
        <v>7</v>
      </c>
      <c r="G44" s="171">
        <v>0</v>
      </c>
      <c r="J44" s="117"/>
      <c r="M44" s="171">
        <v>201910</v>
      </c>
      <c r="N44" s="172" t="s">
        <v>410</v>
      </c>
      <c r="O44" s="172" t="s">
        <v>47</v>
      </c>
      <c r="P44" s="171">
        <v>41</v>
      </c>
      <c r="Q44" s="172" t="s">
        <v>464</v>
      </c>
      <c r="R44" s="171">
        <v>27</v>
      </c>
      <c r="S44" s="171">
        <v>-1</v>
      </c>
    </row>
    <row r="45" spans="1:19" ht="15.75" customHeight="1" x14ac:dyDescent="0.25">
      <c r="A45" s="171">
        <v>201910</v>
      </c>
      <c r="B45" s="172" t="s">
        <v>389</v>
      </c>
      <c r="C45" s="172" t="s">
        <v>342</v>
      </c>
      <c r="D45" s="171">
        <v>88561</v>
      </c>
      <c r="E45" s="172" t="s">
        <v>357</v>
      </c>
      <c r="F45" s="171">
        <v>23</v>
      </c>
      <c r="G45" s="171">
        <v>4</v>
      </c>
      <c r="J45" s="117"/>
      <c r="M45" s="171">
        <v>201910</v>
      </c>
      <c r="N45" s="172" t="s">
        <v>410</v>
      </c>
      <c r="O45" s="172" t="s">
        <v>47</v>
      </c>
      <c r="P45" s="171">
        <v>57</v>
      </c>
      <c r="Q45" s="172" t="s">
        <v>48</v>
      </c>
      <c r="R45" s="171">
        <v>32</v>
      </c>
      <c r="S45" s="171">
        <v>2</v>
      </c>
    </row>
    <row r="46" spans="1:19" ht="15.75" customHeight="1" x14ac:dyDescent="0.25">
      <c r="A46" s="171">
        <v>201910</v>
      </c>
      <c r="B46" s="172" t="s">
        <v>388</v>
      </c>
      <c r="C46" s="172" t="s">
        <v>277</v>
      </c>
      <c r="D46" s="171">
        <v>57444</v>
      </c>
      <c r="E46" s="172" t="s">
        <v>526</v>
      </c>
      <c r="F46" s="171">
        <v>15</v>
      </c>
      <c r="G46" s="171">
        <v>8</v>
      </c>
      <c r="J46" s="117"/>
      <c r="M46" s="171">
        <v>201910</v>
      </c>
      <c r="N46" s="172" t="s">
        <v>410</v>
      </c>
      <c r="O46" s="172" t="s">
        <v>47</v>
      </c>
      <c r="P46" s="171">
        <v>80</v>
      </c>
      <c r="Q46" s="172" t="s">
        <v>472</v>
      </c>
      <c r="R46" s="171">
        <v>24</v>
      </c>
      <c r="S46" s="171">
        <v>1</v>
      </c>
    </row>
    <row r="47" spans="1:19" ht="15.75" customHeight="1" x14ac:dyDescent="0.25">
      <c r="A47" s="171">
        <v>201910</v>
      </c>
      <c r="B47" s="172" t="s">
        <v>388</v>
      </c>
      <c r="C47" s="172" t="s">
        <v>277</v>
      </c>
      <c r="D47" s="171">
        <v>57445</v>
      </c>
      <c r="E47" s="172" t="s">
        <v>291</v>
      </c>
      <c r="F47" s="171">
        <v>3</v>
      </c>
      <c r="G47" s="171">
        <v>-1</v>
      </c>
      <c r="J47" s="117"/>
      <c r="M47" s="171">
        <v>201910</v>
      </c>
      <c r="N47" s="172" t="s">
        <v>410</v>
      </c>
      <c r="O47" s="172" t="s">
        <v>47</v>
      </c>
      <c r="P47" s="171">
        <v>93</v>
      </c>
      <c r="Q47" s="172" t="s">
        <v>539</v>
      </c>
      <c r="R47" s="171">
        <v>9</v>
      </c>
      <c r="S47" s="171">
        <v>-2</v>
      </c>
    </row>
    <row r="48" spans="1:19" ht="15.75" customHeight="1" x14ac:dyDescent="0.25">
      <c r="A48" s="171">
        <v>201910</v>
      </c>
      <c r="B48" s="172" t="s">
        <v>388</v>
      </c>
      <c r="C48" s="172" t="s">
        <v>277</v>
      </c>
      <c r="D48" s="171">
        <v>57453</v>
      </c>
      <c r="E48" s="172" t="s">
        <v>527</v>
      </c>
      <c r="F48" s="171">
        <v>38</v>
      </c>
      <c r="G48" s="171">
        <v>-4</v>
      </c>
      <c r="J48" s="117"/>
      <c r="M48" s="171">
        <v>201910</v>
      </c>
      <c r="N48" s="172" t="s">
        <v>410</v>
      </c>
      <c r="O48" s="172" t="s">
        <v>99</v>
      </c>
      <c r="P48" s="171">
        <v>16</v>
      </c>
      <c r="Q48" s="172" t="s">
        <v>560</v>
      </c>
      <c r="R48" s="171">
        <v>1</v>
      </c>
      <c r="S48" s="173"/>
    </row>
    <row r="49" spans="1:19" ht="15.75" customHeight="1" x14ac:dyDescent="0.25">
      <c r="A49" s="171">
        <v>201910</v>
      </c>
      <c r="B49" s="172" t="s">
        <v>388</v>
      </c>
      <c r="C49" s="172" t="s">
        <v>277</v>
      </c>
      <c r="D49" s="171">
        <v>57574</v>
      </c>
      <c r="E49" s="172" t="s">
        <v>297</v>
      </c>
      <c r="F49" s="171">
        <v>11</v>
      </c>
      <c r="G49" s="171">
        <v>1</v>
      </c>
      <c r="J49" s="117"/>
      <c r="M49" s="171">
        <v>201910</v>
      </c>
      <c r="N49" s="172" t="s">
        <v>410</v>
      </c>
      <c r="O49" s="172" t="s">
        <v>99</v>
      </c>
      <c r="P49" s="171">
        <v>19</v>
      </c>
      <c r="Q49" s="172" t="s">
        <v>108</v>
      </c>
      <c r="R49" s="171">
        <v>87</v>
      </c>
      <c r="S49" s="171">
        <v>-9</v>
      </c>
    </row>
    <row r="50" spans="1:19" ht="15.75" customHeight="1" x14ac:dyDescent="0.25">
      <c r="A50" s="171">
        <v>201910</v>
      </c>
      <c r="B50" s="172" t="s">
        <v>388</v>
      </c>
      <c r="C50" s="172" t="s">
        <v>320</v>
      </c>
      <c r="D50" s="171">
        <v>57113</v>
      </c>
      <c r="E50" s="172" t="s">
        <v>321</v>
      </c>
      <c r="F50" s="171">
        <v>4</v>
      </c>
      <c r="G50" s="171">
        <v>-1</v>
      </c>
      <c r="J50" s="117"/>
      <c r="M50" s="171">
        <v>201910</v>
      </c>
      <c r="N50" s="172" t="s">
        <v>421</v>
      </c>
      <c r="O50" s="172" t="s">
        <v>127</v>
      </c>
      <c r="P50" s="171">
        <v>152</v>
      </c>
      <c r="Q50" s="172" t="s">
        <v>138</v>
      </c>
      <c r="R50" s="171">
        <v>14</v>
      </c>
      <c r="S50" s="171">
        <v>-1</v>
      </c>
    </row>
    <row r="51" spans="1:19" ht="15.75" customHeight="1" x14ac:dyDescent="0.25">
      <c r="A51" s="171">
        <v>201910</v>
      </c>
      <c r="B51" s="172" t="s">
        <v>410</v>
      </c>
      <c r="C51" s="172" t="s">
        <v>78</v>
      </c>
      <c r="D51" s="171">
        <v>101</v>
      </c>
      <c r="E51" s="172" t="s">
        <v>485</v>
      </c>
      <c r="F51" s="171">
        <v>49</v>
      </c>
      <c r="G51" s="171">
        <v>-2</v>
      </c>
      <c r="J51" s="117"/>
      <c r="M51" s="171">
        <v>201910</v>
      </c>
      <c r="N51" s="172" t="s">
        <v>421</v>
      </c>
      <c r="O51" s="172" t="s">
        <v>151</v>
      </c>
      <c r="P51" s="171">
        <v>196</v>
      </c>
      <c r="Q51" s="172" t="s">
        <v>159</v>
      </c>
      <c r="R51" s="171">
        <v>28</v>
      </c>
      <c r="S51" s="171">
        <v>2</v>
      </c>
    </row>
    <row r="52" spans="1:19" ht="15.75" customHeight="1" x14ac:dyDescent="0.25">
      <c r="A52" s="171">
        <v>201910</v>
      </c>
      <c r="B52" s="172" t="s">
        <v>410</v>
      </c>
      <c r="C52" s="172" t="s">
        <v>99</v>
      </c>
      <c r="D52" s="171">
        <v>29</v>
      </c>
      <c r="E52" s="172" t="s">
        <v>492</v>
      </c>
      <c r="F52" s="171">
        <v>12</v>
      </c>
      <c r="G52" s="171">
        <v>2</v>
      </c>
      <c r="J52" s="117"/>
      <c r="M52" s="171">
        <v>201910</v>
      </c>
      <c r="N52" s="172" t="s">
        <v>422</v>
      </c>
      <c r="O52" s="172" t="s">
        <v>199</v>
      </c>
      <c r="P52" s="171">
        <v>51306</v>
      </c>
      <c r="Q52" s="172" t="s">
        <v>213</v>
      </c>
      <c r="R52" s="171">
        <v>55</v>
      </c>
      <c r="S52" s="171">
        <v>-2</v>
      </c>
    </row>
    <row r="53" spans="1:19" ht="15.75" customHeight="1" x14ac:dyDescent="0.25">
      <c r="A53" s="171">
        <v>201910</v>
      </c>
      <c r="B53" s="172" t="s">
        <v>421</v>
      </c>
      <c r="C53" s="172" t="s">
        <v>127</v>
      </c>
      <c r="D53" s="171">
        <v>133</v>
      </c>
      <c r="E53" s="172" t="s">
        <v>500</v>
      </c>
      <c r="F53" s="171">
        <v>7</v>
      </c>
      <c r="G53" s="173"/>
      <c r="J53" s="117"/>
      <c r="M53" s="171">
        <v>201910</v>
      </c>
      <c r="N53" s="172" t="s">
        <v>422</v>
      </c>
      <c r="O53" s="172" t="s">
        <v>199</v>
      </c>
      <c r="P53" s="171">
        <v>51367</v>
      </c>
      <c r="Q53" s="172" t="s">
        <v>200</v>
      </c>
      <c r="R53" s="171">
        <v>41</v>
      </c>
      <c r="S53" s="171">
        <v>-6</v>
      </c>
    </row>
    <row r="54" spans="1:19" ht="15.75" customHeight="1" x14ac:dyDescent="0.25">
      <c r="A54" s="171">
        <v>201910</v>
      </c>
      <c r="B54" s="172" t="s">
        <v>421</v>
      </c>
      <c r="C54" s="172" t="s">
        <v>127</v>
      </c>
      <c r="D54" s="171">
        <v>148</v>
      </c>
      <c r="E54" s="172" t="s">
        <v>142</v>
      </c>
      <c r="F54" s="171">
        <v>7</v>
      </c>
      <c r="G54" s="171">
        <v>0</v>
      </c>
      <c r="J54" s="117"/>
      <c r="M54" s="171">
        <v>201910</v>
      </c>
      <c r="N54" s="172" t="s">
        <v>422</v>
      </c>
      <c r="O54" s="172" t="s">
        <v>185</v>
      </c>
      <c r="P54" s="171">
        <v>8806</v>
      </c>
      <c r="Q54" s="172" t="s">
        <v>454</v>
      </c>
      <c r="R54" s="171">
        <v>99</v>
      </c>
      <c r="S54" s="171">
        <v>3</v>
      </c>
    </row>
    <row r="55" spans="1:19" ht="15.75" customHeight="1" x14ac:dyDescent="0.25">
      <c r="A55" s="171">
        <v>201910</v>
      </c>
      <c r="B55" s="172" t="s">
        <v>421</v>
      </c>
      <c r="C55" s="172" t="s">
        <v>127</v>
      </c>
      <c r="D55" s="171">
        <v>160</v>
      </c>
      <c r="E55" s="172" t="s">
        <v>511</v>
      </c>
      <c r="F55" s="171">
        <v>12</v>
      </c>
      <c r="G55" s="171">
        <v>1</v>
      </c>
      <c r="J55" s="117"/>
      <c r="M55" s="171">
        <v>201910</v>
      </c>
      <c r="N55" s="172" t="s">
        <v>422</v>
      </c>
      <c r="O55" s="172" t="s">
        <v>185</v>
      </c>
      <c r="P55" s="171">
        <v>8820</v>
      </c>
      <c r="Q55" s="172" t="s">
        <v>197</v>
      </c>
      <c r="R55" s="171">
        <v>17</v>
      </c>
      <c r="S55" s="171">
        <v>1</v>
      </c>
    </row>
    <row r="56" spans="1:19" ht="15.75" customHeight="1" x14ac:dyDescent="0.25">
      <c r="A56" s="171">
        <v>201910</v>
      </c>
      <c r="B56" s="172" t="s">
        <v>422</v>
      </c>
      <c r="C56" s="172" t="s">
        <v>185</v>
      </c>
      <c r="D56" s="171">
        <v>8862</v>
      </c>
      <c r="E56" s="172" t="s">
        <v>193</v>
      </c>
      <c r="F56" s="171">
        <v>9</v>
      </c>
      <c r="G56" s="171">
        <v>1</v>
      </c>
      <c r="J56" s="117"/>
      <c r="M56" s="171">
        <v>201910</v>
      </c>
      <c r="N56" s="172" t="s">
        <v>383</v>
      </c>
      <c r="O56" s="172" t="s">
        <v>29</v>
      </c>
      <c r="P56" s="171">
        <v>10510</v>
      </c>
      <c r="Q56" s="172" t="s">
        <v>44</v>
      </c>
      <c r="R56" s="171">
        <v>118</v>
      </c>
      <c r="S56" s="171">
        <v>-1</v>
      </c>
    </row>
    <row r="57" spans="1:19" ht="15.75" customHeight="1" x14ac:dyDescent="0.25">
      <c r="A57" s="171">
        <v>201910</v>
      </c>
      <c r="B57" s="172" t="s">
        <v>383</v>
      </c>
      <c r="C57" s="172" t="s">
        <v>29</v>
      </c>
      <c r="D57" s="171">
        <v>10524</v>
      </c>
      <c r="E57" s="172" t="s">
        <v>39</v>
      </c>
      <c r="F57" s="171">
        <v>48</v>
      </c>
      <c r="G57" s="171">
        <v>3</v>
      </c>
      <c r="J57" s="117"/>
      <c r="M57" s="171">
        <v>201910</v>
      </c>
      <c r="N57" s="172" t="s">
        <v>383</v>
      </c>
      <c r="O57" s="172" t="s">
        <v>29</v>
      </c>
      <c r="P57" s="171">
        <v>10530</v>
      </c>
      <c r="Q57" s="172" t="s">
        <v>31</v>
      </c>
      <c r="R57" s="171">
        <v>30</v>
      </c>
      <c r="S57" s="171">
        <v>2</v>
      </c>
    </row>
    <row r="58" spans="1:19" ht="15.75" customHeight="1" x14ac:dyDescent="0.25">
      <c r="A58" s="171">
        <v>201910</v>
      </c>
      <c r="B58" s="172" t="s">
        <v>387</v>
      </c>
      <c r="C58" s="172" t="s">
        <v>220</v>
      </c>
      <c r="D58" s="171">
        <v>54296</v>
      </c>
      <c r="E58" s="172" t="s">
        <v>226</v>
      </c>
      <c r="F58" s="171">
        <v>6</v>
      </c>
      <c r="G58" s="173"/>
      <c r="J58" s="117"/>
      <c r="M58" s="171">
        <v>201910</v>
      </c>
      <c r="N58" s="172" t="s">
        <v>383</v>
      </c>
      <c r="O58" s="172" t="s">
        <v>29</v>
      </c>
      <c r="P58" s="171">
        <v>10571</v>
      </c>
      <c r="Q58" s="172" t="s">
        <v>459</v>
      </c>
      <c r="R58" s="171">
        <v>66</v>
      </c>
      <c r="S58" s="171">
        <v>1</v>
      </c>
    </row>
    <row r="59" spans="1:19" ht="15.75" customHeight="1" x14ac:dyDescent="0.25">
      <c r="A59" s="171">
        <v>201910</v>
      </c>
      <c r="B59" s="172" t="s">
        <v>387</v>
      </c>
      <c r="C59" s="172" t="s">
        <v>220</v>
      </c>
      <c r="D59" s="171">
        <v>54481</v>
      </c>
      <c r="E59" s="172" t="s">
        <v>232</v>
      </c>
      <c r="F59" s="171">
        <v>45</v>
      </c>
      <c r="G59" s="171">
        <v>3</v>
      </c>
      <c r="J59" s="117"/>
      <c r="M59" s="171">
        <v>201910</v>
      </c>
      <c r="N59" s="172" t="s">
        <v>383</v>
      </c>
      <c r="O59" s="172" t="s">
        <v>17</v>
      </c>
      <c r="P59" s="171">
        <v>10541</v>
      </c>
      <c r="Q59" s="172" t="s">
        <v>24</v>
      </c>
      <c r="R59" s="171">
        <v>36</v>
      </c>
      <c r="S59" s="171">
        <v>0</v>
      </c>
    </row>
    <row r="60" spans="1:19" ht="15.75" customHeight="1" x14ac:dyDescent="0.25">
      <c r="A60" s="171">
        <v>201910</v>
      </c>
      <c r="B60" s="172" t="s">
        <v>389</v>
      </c>
      <c r="C60" s="172" t="s">
        <v>342</v>
      </c>
      <c r="D60" s="171">
        <v>88201</v>
      </c>
      <c r="E60" s="172" t="s">
        <v>343</v>
      </c>
      <c r="F60" s="171">
        <v>5</v>
      </c>
      <c r="G60" s="171">
        <v>1</v>
      </c>
      <c r="J60" s="117"/>
      <c r="M60" s="171">
        <v>201910</v>
      </c>
      <c r="N60" s="172" t="s">
        <v>383</v>
      </c>
      <c r="O60" s="172" t="s">
        <v>17</v>
      </c>
      <c r="P60" s="171">
        <v>10558</v>
      </c>
      <c r="Q60" s="172" t="s">
        <v>19</v>
      </c>
      <c r="R60" s="171">
        <v>5</v>
      </c>
      <c r="S60" s="171">
        <v>0</v>
      </c>
    </row>
    <row r="61" spans="1:19" ht="15.75" customHeight="1" x14ac:dyDescent="0.25">
      <c r="A61" s="171">
        <v>201910</v>
      </c>
      <c r="B61" s="172" t="s">
        <v>389</v>
      </c>
      <c r="C61" s="172" t="s">
        <v>342</v>
      </c>
      <c r="D61" s="171">
        <v>88288</v>
      </c>
      <c r="E61" s="172" t="s">
        <v>351</v>
      </c>
      <c r="F61" s="171">
        <v>9</v>
      </c>
      <c r="G61" s="171">
        <v>-1</v>
      </c>
      <c r="J61" s="117"/>
      <c r="M61" s="171">
        <v>201910</v>
      </c>
      <c r="N61" s="172" t="s">
        <v>387</v>
      </c>
      <c r="O61" s="172" t="s">
        <v>220</v>
      </c>
      <c r="P61" s="171">
        <v>54161</v>
      </c>
      <c r="Q61" s="172" t="s">
        <v>222</v>
      </c>
      <c r="R61" s="171">
        <v>10</v>
      </c>
      <c r="S61" s="171">
        <v>1</v>
      </c>
    </row>
    <row r="62" spans="1:19" ht="15.75" customHeight="1" x14ac:dyDescent="0.25">
      <c r="A62" s="171">
        <v>201910</v>
      </c>
      <c r="B62" s="172" t="s">
        <v>389</v>
      </c>
      <c r="C62" s="172" t="s">
        <v>342</v>
      </c>
      <c r="D62" s="171">
        <v>88396</v>
      </c>
      <c r="E62" s="172" t="s">
        <v>353</v>
      </c>
      <c r="F62" s="171">
        <v>5</v>
      </c>
      <c r="G62" s="171">
        <v>2</v>
      </c>
      <c r="J62" s="117"/>
      <c r="M62" s="171">
        <v>201910</v>
      </c>
      <c r="N62" s="172" t="s">
        <v>387</v>
      </c>
      <c r="O62" s="172" t="s">
        <v>220</v>
      </c>
      <c r="P62" s="171">
        <v>54426</v>
      </c>
      <c r="Q62" s="172" t="s">
        <v>228</v>
      </c>
      <c r="R62" s="171">
        <v>64</v>
      </c>
      <c r="S62" s="171">
        <v>3</v>
      </c>
    </row>
    <row r="63" spans="1:19" ht="15.75" customHeight="1" x14ac:dyDescent="0.25">
      <c r="A63" s="171">
        <v>201910</v>
      </c>
      <c r="B63" s="172" t="s">
        <v>389</v>
      </c>
      <c r="C63" s="172" t="s">
        <v>361</v>
      </c>
      <c r="D63" s="171">
        <v>88316</v>
      </c>
      <c r="E63" s="172" t="s">
        <v>364</v>
      </c>
      <c r="F63" s="171">
        <v>9</v>
      </c>
      <c r="G63" s="171">
        <v>-1</v>
      </c>
      <c r="J63" s="117"/>
      <c r="M63" s="171">
        <v>201910</v>
      </c>
      <c r="N63" s="172" t="s">
        <v>387</v>
      </c>
      <c r="O63" s="172" t="s">
        <v>260</v>
      </c>
      <c r="P63" s="171">
        <v>55606</v>
      </c>
      <c r="Q63" s="172" t="s">
        <v>270</v>
      </c>
      <c r="R63" s="171">
        <v>10</v>
      </c>
      <c r="S63" s="171">
        <v>2</v>
      </c>
    </row>
    <row r="64" spans="1:19" ht="15.75" customHeight="1" x14ac:dyDescent="0.25">
      <c r="A64" s="171">
        <v>201910</v>
      </c>
      <c r="B64" s="172" t="s">
        <v>389</v>
      </c>
      <c r="C64" s="172" t="s">
        <v>361</v>
      </c>
      <c r="D64" s="171">
        <v>88616</v>
      </c>
      <c r="E64" s="172" t="s">
        <v>372</v>
      </c>
      <c r="F64" s="171">
        <v>7</v>
      </c>
      <c r="G64" s="171">
        <v>3</v>
      </c>
      <c r="J64" s="117"/>
      <c r="M64" s="171">
        <v>201910</v>
      </c>
      <c r="N64" s="172" t="s">
        <v>387</v>
      </c>
      <c r="O64" s="172" t="s">
        <v>239</v>
      </c>
      <c r="P64" s="171">
        <v>54184</v>
      </c>
      <c r="Q64" s="172" t="s">
        <v>507</v>
      </c>
      <c r="R64" s="171">
        <v>16</v>
      </c>
      <c r="S64" s="171">
        <v>2</v>
      </c>
    </row>
    <row r="65" spans="1:19" ht="15.75" customHeight="1" x14ac:dyDescent="0.25">
      <c r="A65" s="171">
        <v>201910</v>
      </c>
      <c r="B65" s="172" t="s">
        <v>388</v>
      </c>
      <c r="C65" s="172" t="s">
        <v>300</v>
      </c>
      <c r="D65" s="171">
        <v>57308</v>
      </c>
      <c r="E65" s="172" t="s">
        <v>307</v>
      </c>
      <c r="F65" s="171">
        <v>26</v>
      </c>
      <c r="G65" s="171">
        <v>5</v>
      </c>
      <c r="J65" s="117"/>
      <c r="M65" s="171">
        <v>201910</v>
      </c>
      <c r="N65" s="172" t="s">
        <v>387</v>
      </c>
      <c r="O65" s="172" t="s">
        <v>239</v>
      </c>
      <c r="P65" s="171">
        <v>54196</v>
      </c>
      <c r="Q65" s="172" t="s">
        <v>242</v>
      </c>
      <c r="R65" s="171">
        <v>23</v>
      </c>
      <c r="S65" s="171">
        <v>-2</v>
      </c>
    </row>
    <row r="66" spans="1:19" ht="15.75" customHeight="1" x14ac:dyDescent="0.25">
      <c r="A66" s="171">
        <v>201910</v>
      </c>
      <c r="B66" s="172" t="s">
        <v>410</v>
      </c>
      <c r="C66" s="172" t="s">
        <v>47</v>
      </c>
      <c r="D66" s="171">
        <v>86</v>
      </c>
      <c r="E66" s="172" t="s">
        <v>538</v>
      </c>
      <c r="F66" s="171">
        <v>7</v>
      </c>
      <c r="G66" s="171">
        <v>0</v>
      </c>
      <c r="J66" s="117"/>
      <c r="M66" s="171">
        <v>201910</v>
      </c>
      <c r="N66" s="172" t="s">
        <v>389</v>
      </c>
      <c r="O66" s="172" t="s">
        <v>342</v>
      </c>
      <c r="P66" s="171">
        <v>88261</v>
      </c>
      <c r="Q66" s="172" t="s">
        <v>347</v>
      </c>
      <c r="R66" s="171">
        <v>14</v>
      </c>
      <c r="S66" s="171">
        <v>2</v>
      </c>
    </row>
    <row r="67" spans="1:19" ht="15.75" customHeight="1" x14ac:dyDescent="0.25">
      <c r="A67" s="171">
        <v>201910</v>
      </c>
      <c r="B67" s="172" t="s">
        <v>410</v>
      </c>
      <c r="C67" s="172" t="s">
        <v>47</v>
      </c>
      <c r="D67" s="171">
        <v>87</v>
      </c>
      <c r="E67" s="172" t="s">
        <v>67</v>
      </c>
      <c r="F67" s="171">
        <v>26</v>
      </c>
      <c r="G67" s="171">
        <v>2</v>
      </c>
      <c r="J67" s="117"/>
      <c r="M67" s="171">
        <v>201910</v>
      </c>
      <c r="N67" s="172" t="s">
        <v>389</v>
      </c>
      <c r="O67" s="172" t="s">
        <v>342</v>
      </c>
      <c r="P67" s="171">
        <v>88291</v>
      </c>
      <c r="Q67" s="172" t="s">
        <v>350</v>
      </c>
      <c r="R67" s="171">
        <v>7</v>
      </c>
      <c r="S67" s="171">
        <v>2</v>
      </c>
    </row>
    <row r="68" spans="1:19" ht="15.75" customHeight="1" x14ac:dyDescent="0.25">
      <c r="A68" s="171">
        <v>201910</v>
      </c>
      <c r="B68" s="172" t="s">
        <v>410</v>
      </c>
      <c r="C68" s="172" t="s">
        <v>78</v>
      </c>
      <c r="D68" s="171">
        <v>104</v>
      </c>
      <c r="E68" s="172" t="s">
        <v>475</v>
      </c>
      <c r="F68" s="171">
        <v>15</v>
      </c>
      <c r="G68" s="171">
        <v>-6</v>
      </c>
      <c r="J68" s="117"/>
      <c r="M68" s="171">
        <v>201910</v>
      </c>
      <c r="N68" s="172" t="s">
        <v>389</v>
      </c>
      <c r="O68" s="172" t="s">
        <v>342</v>
      </c>
      <c r="P68" s="171">
        <v>88336</v>
      </c>
      <c r="Q68" s="172" t="s">
        <v>352</v>
      </c>
      <c r="R68" s="171">
        <v>19</v>
      </c>
      <c r="S68" s="171">
        <v>0</v>
      </c>
    </row>
    <row r="69" spans="1:19" ht="15.75" customHeight="1" x14ac:dyDescent="0.25">
      <c r="A69" s="171">
        <v>201910</v>
      </c>
      <c r="B69" s="172" t="s">
        <v>410</v>
      </c>
      <c r="C69" s="172" t="s">
        <v>78</v>
      </c>
      <c r="D69" s="171">
        <v>108</v>
      </c>
      <c r="E69" s="172" t="s">
        <v>345</v>
      </c>
      <c r="F69" s="171">
        <v>9</v>
      </c>
      <c r="G69" s="171">
        <v>1</v>
      </c>
      <c r="J69" s="117"/>
      <c r="M69" s="171">
        <v>201910</v>
      </c>
      <c r="N69" s="172" t="s">
        <v>389</v>
      </c>
      <c r="O69" s="172" t="s">
        <v>342</v>
      </c>
      <c r="P69" s="171">
        <v>88451</v>
      </c>
      <c r="Q69" s="172" t="s">
        <v>354</v>
      </c>
      <c r="R69" s="171">
        <v>44</v>
      </c>
      <c r="S69" s="171">
        <v>2</v>
      </c>
    </row>
    <row r="70" spans="1:19" ht="15.75" customHeight="1" x14ac:dyDescent="0.25">
      <c r="A70" s="171">
        <v>201910</v>
      </c>
      <c r="B70" s="172" t="s">
        <v>410</v>
      </c>
      <c r="C70" s="172" t="s">
        <v>78</v>
      </c>
      <c r="D70" s="171">
        <v>113</v>
      </c>
      <c r="E70" s="172" t="s">
        <v>473</v>
      </c>
      <c r="F70" s="171">
        <v>11</v>
      </c>
      <c r="G70" s="171">
        <v>-2</v>
      </c>
      <c r="J70" s="117"/>
      <c r="M70" s="171">
        <v>201910</v>
      </c>
      <c r="N70" s="172" t="s">
        <v>389</v>
      </c>
      <c r="O70" s="172" t="s">
        <v>342</v>
      </c>
      <c r="P70" s="171">
        <v>88716</v>
      </c>
      <c r="Q70" s="172" t="s">
        <v>360</v>
      </c>
      <c r="R70" s="171">
        <v>20</v>
      </c>
      <c r="S70" s="171">
        <v>-4</v>
      </c>
    </row>
    <row r="71" spans="1:19" ht="15.75" customHeight="1" x14ac:dyDescent="0.25">
      <c r="A71" s="171">
        <v>201910</v>
      </c>
      <c r="B71" s="172" t="s">
        <v>410</v>
      </c>
      <c r="C71" s="172" t="s">
        <v>99</v>
      </c>
      <c r="D71" s="171">
        <v>16</v>
      </c>
      <c r="E71" s="172" t="s">
        <v>560</v>
      </c>
      <c r="F71" s="171">
        <v>1</v>
      </c>
      <c r="G71" s="173"/>
      <c r="J71" s="117"/>
      <c r="M71" s="171">
        <v>201910</v>
      </c>
      <c r="N71" s="172" t="s">
        <v>389</v>
      </c>
      <c r="O71" s="172" t="s">
        <v>361</v>
      </c>
      <c r="P71" s="171">
        <v>88616</v>
      </c>
      <c r="Q71" s="172" t="s">
        <v>372</v>
      </c>
      <c r="R71" s="171">
        <v>15</v>
      </c>
      <c r="S71" s="171">
        <v>3</v>
      </c>
    </row>
    <row r="72" spans="1:19" ht="15.75" customHeight="1" x14ac:dyDescent="0.25">
      <c r="A72" s="171">
        <v>201910</v>
      </c>
      <c r="B72" s="172" t="s">
        <v>421</v>
      </c>
      <c r="C72" s="172" t="s">
        <v>151</v>
      </c>
      <c r="D72" s="171">
        <v>169</v>
      </c>
      <c r="E72" s="172" t="s">
        <v>162</v>
      </c>
      <c r="F72" s="171">
        <v>25</v>
      </c>
      <c r="G72" s="171">
        <v>-1</v>
      </c>
      <c r="J72" s="117"/>
      <c r="M72" s="171">
        <v>201910</v>
      </c>
      <c r="N72" s="172" t="s">
        <v>388</v>
      </c>
      <c r="O72" s="172" t="s">
        <v>277</v>
      </c>
      <c r="P72" s="171">
        <v>57224</v>
      </c>
      <c r="Q72" s="172" t="s">
        <v>280</v>
      </c>
      <c r="R72" s="171">
        <v>15</v>
      </c>
      <c r="S72" s="171">
        <v>-1</v>
      </c>
    </row>
    <row r="73" spans="1:19" ht="15.75" customHeight="1" x14ac:dyDescent="0.25">
      <c r="A73" s="171">
        <v>201910</v>
      </c>
      <c r="B73" s="172" t="s">
        <v>421</v>
      </c>
      <c r="C73" s="172" t="s">
        <v>151</v>
      </c>
      <c r="D73" s="171">
        <v>180</v>
      </c>
      <c r="E73" s="172" t="s">
        <v>518</v>
      </c>
      <c r="F73" s="171">
        <v>6</v>
      </c>
      <c r="G73" s="171">
        <v>-2</v>
      </c>
      <c r="J73" s="117"/>
      <c r="M73" s="171">
        <v>201910</v>
      </c>
      <c r="N73" s="172" t="s">
        <v>388</v>
      </c>
      <c r="O73" s="172" t="s">
        <v>277</v>
      </c>
      <c r="P73" s="171">
        <v>57434</v>
      </c>
      <c r="Q73" s="172" t="s">
        <v>283</v>
      </c>
      <c r="R73" s="171">
        <v>27</v>
      </c>
      <c r="S73" s="171">
        <v>3</v>
      </c>
    </row>
    <row r="74" spans="1:19" ht="15.75" customHeight="1" x14ac:dyDescent="0.25">
      <c r="A74" s="171">
        <v>201910</v>
      </c>
      <c r="B74" s="172" t="s">
        <v>421</v>
      </c>
      <c r="C74" s="172" t="s">
        <v>151</v>
      </c>
      <c r="D74" s="171">
        <v>189</v>
      </c>
      <c r="E74" s="172" t="s">
        <v>152</v>
      </c>
      <c r="F74" s="171">
        <v>18</v>
      </c>
      <c r="G74" s="171">
        <v>-1</v>
      </c>
      <c r="J74" s="117"/>
      <c r="M74" s="171">
        <v>201910</v>
      </c>
      <c r="N74" s="172" t="s">
        <v>388</v>
      </c>
      <c r="O74" s="172" t="s">
        <v>300</v>
      </c>
      <c r="P74" s="171">
        <v>57258</v>
      </c>
      <c r="Q74" s="172" t="s">
        <v>305</v>
      </c>
      <c r="R74" s="171">
        <v>13</v>
      </c>
      <c r="S74" s="171">
        <v>0</v>
      </c>
    </row>
    <row r="75" spans="1:19" ht="15.75" customHeight="1" x14ac:dyDescent="0.25">
      <c r="A75" s="171">
        <v>201910</v>
      </c>
      <c r="B75" s="172" t="s">
        <v>422</v>
      </c>
      <c r="C75" s="172" t="s">
        <v>199</v>
      </c>
      <c r="D75" s="171">
        <v>51349</v>
      </c>
      <c r="E75" s="172" t="s">
        <v>214</v>
      </c>
      <c r="F75" s="171">
        <v>14</v>
      </c>
      <c r="G75" s="171">
        <v>3</v>
      </c>
      <c r="J75" s="117"/>
      <c r="M75" s="171">
        <v>201910</v>
      </c>
      <c r="N75" s="172" t="s">
        <v>388</v>
      </c>
      <c r="O75" s="172" t="s">
        <v>300</v>
      </c>
      <c r="P75" s="171">
        <v>57583</v>
      </c>
      <c r="Q75" s="172" t="s">
        <v>315</v>
      </c>
      <c r="R75" s="171">
        <v>49</v>
      </c>
      <c r="S75" s="171">
        <v>-5</v>
      </c>
    </row>
    <row r="76" spans="1:19" ht="15.75" customHeight="1" x14ac:dyDescent="0.25">
      <c r="A76" s="171">
        <v>201910</v>
      </c>
      <c r="B76" s="172" t="s">
        <v>422</v>
      </c>
      <c r="C76" s="172" t="s">
        <v>199</v>
      </c>
      <c r="D76" s="171">
        <v>51367</v>
      </c>
      <c r="E76" s="172" t="s">
        <v>200</v>
      </c>
      <c r="F76" s="171">
        <v>19</v>
      </c>
      <c r="G76" s="171">
        <v>-6</v>
      </c>
      <c r="J76" s="117"/>
      <c r="M76" s="171">
        <v>201910</v>
      </c>
      <c r="N76" s="172" t="s">
        <v>388</v>
      </c>
      <c r="O76" s="172" t="s">
        <v>320</v>
      </c>
      <c r="P76" s="171">
        <v>57180</v>
      </c>
      <c r="Q76" s="172" t="s">
        <v>322</v>
      </c>
      <c r="R76" s="171">
        <v>5</v>
      </c>
      <c r="S76" s="173"/>
    </row>
    <row r="77" spans="1:19" ht="15.75" customHeight="1" x14ac:dyDescent="0.25">
      <c r="A77" s="171">
        <v>201910</v>
      </c>
      <c r="B77" s="172" t="s">
        <v>422</v>
      </c>
      <c r="C77" s="172" t="s">
        <v>174</v>
      </c>
      <c r="D77" s="171">
        <v>51103</v>
      </c>
      <c r="E77" s="172" t="s">
        <v>177</v>
      </c>
      <c r="F77" s="171">
        <v>3</v>
      </c>
      <c r="G77" s="171">
        <v>-2</v>
      </c>
      <c r="J77" s="117"/>
      <c r="M77" s="171">
        <v>201910</v>
      </c>
      <c r="N77" s="172" t="s">
        <v>388</v>
      </c>
      <c r="O77" s="172" t="s">
        <v>320</v>
      </c>
      <c r="P77" s="171">
        <v>57633</v>
      </c>
      <c r="Q77" s="172" t="s">
        <v>337</v>
      </c>
      <c r="R77" s="171">
        <v>4</v>
      </c>
      <c r="S77" s="171">
        <v>0</v>
      </c>
    </row>
    <row r="78" spans="1:19" ht="15.75" customHeight="1" x14ac:dyDescent="0.25">
      <c r="A78" s="171">
        <v>201910</v>
      </c>
      <c r="B78" s="172" t="s">
        <v>422</v>
      </c>
      <c r="C78" s="172" t="s">
        <v>185</v>
      </c>
      <c r="D78" s="171">
        <v>8822</v>
      </c>
      <c r="E78" s="172" t="s">
        <v>185</v>
      </c>
      <c r="F78" s="171">
        <v>22</v>
      </c>
      <c r="G78" s="171">
        <v>6</v>
      </c>
      <c r="J78" s="117"/>
      <c r="M78" s="171">
        <v>201910</v>
      </c>
      <c r="N78" s="172" t="s">
        <v>410</v>
      </c>
      <c r="O78" s="172" t="s">
        <v>47</v>
      </c>
      <c r="P78" s="171">
        <v>76</v>
      </c>
      <c r="Q78" s="172" t="s">
        <v>537</v>
      </c>
      <c r="R78" s="171">
        <v>14</v>
      </c>
      <c r="S78" s="171">
        <v>-1</v>
      </c>
    </row>
    <row r="79" spans="1:19" ht="15.75" customHeight="1" x14ac:dyDescent="0.25">
      <c r="A79" s="171">
        <v>201910</v>
      </c>
      <c r="B79" s="172" t="s">
        <v>383</v>
      </c>
      <c r="C79" s="172" t="s">
        <v>29</v>
      </c>
      <c r="D79" s="171">
        <v>10510</v>
      </c>
      <c r="E79" s="172" t="s">
        <v>44</v>
      </c>
      <c r="F79" s="171">
        <v>45</v>
      </c>
      <c r="G79" s="171">
        <v>4</v>
      </c>
      <c r="J79" s="117"/>
      <c r="M79" s="171">
        <v>201910</v>
      </c>
      <c r="N79" s="172" t="s">
        <v>410</v>
      </c>
      <c r="O79" s="172" t="s">
        <v>47</v>
      </c>
      <c r="P79" s="171">
        <v>82</v>
      </c>
      <c r="Q79" s="172" t="s">
        <v>460</v>
      </c>
      <c r="R79" s="171">
        <v>34</v>
      </c>
      <c r="S79" s="171">
        <v>0</v>
      </c>
    </row>
    <row r="80" spans="1:19" ht="15.75" customHeight="1" x14ac:dyDescent="0.25">
      <c r="A80" s="171">
        <v>201910</v>
      </c>
      <c r="B80" s="172" t="s">
        <v>383</v>
      </c>
      <c r="C80" s="172" t="s">
        <v>29</v>
      </c>
      <c r="D80" s="171">
        <v>10520</v>
      </c>
      <c r="E80" s="172" t="s">
        <v>38</v>
      </c>
      <c r="F80" s="171">
        <v>9</v>
      </c>
      <c r="G80" s="171">
        <v>-2</v>
      </c>
      <c r="J80" s="117"/>
      <c r="M80" s="171">
        <v>201910</v>
      </c>
      <c r="N80" s="172" t="s">
        <v>410</v>
      </c>
      <c r="O80" s="172" t="s">
        <v>78</v>
      </c>
      <c r="P80" s="171">
        <v>104</v>
      </c>
      <c r="Q80" s="172" t="s">
        <v>475</v>
      </c>
      <c r="R80" s="171">
        <v>32</v>
      </c>
      <c r="S80" s="171">
        <v>-7</v>
      </c>
    </row>
    <row r="81" spans="1:19" ht="15.75" customHeight="1" x14ac:dyDescent="0.25">
      <c r="A81" s="171">
        <v>201910</v>
      </c>
      <c r="B81" s="172" t="s">
        <v>383</v>
      </c>
      <c r="C81" s="172" t="s">
        <v>17</v>
      </c>
      <c r="D81" s="171">
        <v>51157</v>
      </c>
      <c r="E81" s="172" t="s">
        <v>27</v>
      </c>
      <c r="F81" s="171">
        <v>2</v>
      </c>
      <c r="G81" s="171">
        <v>-1</v>
      </c>
      <c r="J81" s="117"/>
      <c r="M81" s="171">
        <v>201910</v>
      </c>
      <c r="N81" s="172" t="s">
        <v>410</v>
      </c>
      <c r="O81" s="172" t="s">
        <v>78</v>
      </c>
      <c r="P81" s="171">
        <v>110</v>
      </c>
      <c r="Q81" s="172" t="s">
        <v>96</v>
      </c>
      <c r="R81" s="171">
        <v>19</v>
      </c>
      <c r="S81" s="171">
        <v>2</v>
      </c>
    </row>
    <row r="82" spans="1:19" ht="15.75" customHeight="1" x14ac:dyDescent="0.25">
      <c r="A82" s="171">
        <v>201910</v>
      </c>
      <c r="B82" s="172" t="s">
        <v>387</v>
      </c>
      <c r="C82" s="172" t="s">
        <v>220</v>
      </c>
      <c r="D82" s="171">
        <v>54601</v>
      </c>
      <c r="E82" s="172" t="s">
        <v>235</v>
      </c>
      <c r="F82" s="171">
        <v>5</v>
      </c>
      <c r="G82" s="171">
        <v>2</v>
      </c>
      <c r="J82" s="117"/>
      <c r="M82" s="171">
        <v>201910</v>
      </c>
      <c r="N82" s="172" t="s">
        <v>410</v>
      </c>
      <c r="O82" s="172" t="s">
        <v>99</v>
      </c>
      <c r="P82" s="171">
        <v>12</v>
      </c>
      <c r="Q82" s="172" t="s">
        <v>124</v>
      </c>
      <c r="R82" s="171">
        <v>13</v>
      </c>
      <c r="S82" s="171">
        <v>-4</v>
      </c>
    </row>
    <row r="83" spans="1:19" ht="15.75" customHeight="1" x14ac:dyDescent="0.25">
      <c r="A83" s="171">
        <v>201910</v>
      </c>
      <c r="B83" s="172" t="s">
        <v>387</v>
      </c>
      <c r="C83" s="172" t="s">
        <v>260</v>
      </c>
      <c r="D83" s="171">
        <v>55151</v>
      </c>
      <c r="E83" s="172" t="s">
        <v>261</v>
      </c>
      <c r="F83" s="171">
        <v>18</v>
      </c>
      <c r="G83" s="171">
        <v>3</v>
      </c>
      <c r="J83" s="117"/>
      <c r="M83" s="171">
        <v>201910</v>
      </c>
      <c r="N83" s="172" t="s">
        <v>421</v>
      </c>
      <c r="O83" s="172" t="s">
        <v>127</v>
      </c>
      <c r="P83" s="171">
        <v>143</v>
      </c>
      <c r="Q83" s="172" t="s">
        <v>506</v>
      </c>
      <c r="R83" s="171">
        <v>55</v>
      </c>
      <c r="S83" s="171">
        <v>-6</v>
      </c>
    </row>
    <row r="84" spans="1:19" ht="15.75" customHeight="1" x14ac:dyDescent="0.25">
      <c r="A84" s="171">
        <v>201910</v>
      </c>
      <c r="B84" s="172" t="s">
        <v>387</v>
      </c>
      <c r="C84" s="172" t="s">
        <v>260</v>
      </c>
      <c r="D84" s="171">
        <v>55676</v>
      </c>
      <c r="E84" s="172" t="s">
        <v>272</v>
      </c>
      <c r="F84" s="171">
        <v>2</v>
      </c>
      <c r="G84" s="171">
        <v>-2</v>
      </c>
      <c r="J84" s="117"/>
      <c r="M84" s="171">
        <v>201910</v>
      </c>
      <c r="N84" s="172" t="s">
        <v>421</v>
      </c>
      <c r="O84" s="172" t="s">
        <v>151</v>
      </c>
      <c r="P84" s="171">
        <v>187</v>
      </c>
      <c r="Q84" s="172" t="s">
        <v>167</v>
      </c>
      <c r="R84" s="171">
        <v>9</v>
      </c>
      <c r="S84" s="171">
        <v>0</v>
      </c>
    </row>
    <row r="85" spans="1:19" ht="15.75" customHeight="1" x14ac:dyDescent="0.25">
      <c r="A85" s="171">
        <v>201910</v>
      </c>
      <c r="B85" s="172" t="s">
        <v>387</v>
      </c>
      <c r="C85" s="172" t="s">
        <v>239</v>
      </c>
      <c r="D85" s="171">
        <v>54381</v>
      </c>
      <c r="E85" s="172" t="s">
        <v>247</v>
      </c>
      <c r="F85" s="171">
        <v>5</v>
      </c>
      <c r="G85" s="171">
        <v>-1</v>
      </c>
      <c r="J85" s="117"/>
      <c r="M85" s="171">
        <v>201910</v>
      </c>
      <c r="N85" s="172" t="s">
        <v>421</v>
      </c>
      <c r="O85" s="172" t="s">
        <v>151</v>
      </c>
      <c r="P85" s="171">
        <v>188</v>
      </c>
      <c r="Q85" s="172" t="s">
        <v>163</v>
      </c>
      <c r="R85" s="171">
        <v>36</v>
      </c>
      <c r="S85" s="171">
        <v>1</v>
      </c>
    </row>
    <row r="86" spans="1:19" ht="15.75" customHeight="1" x14ac:dyDescent="0.25">
      <c r="A86" s="171">
        <v>201910</v>
      </c>
      <c r="B86" s="172" t="s">
        <v>389</v>
      </c>
      <c r="C86" s="172" t="s">
        <v>342</v>
      </c>
      <c r="D86" s="171">
        <v>88336</v>
      </c>
      <c r="E86" s="172" t="s">
        <v>352</v>
      </c>
      <c r="F86" s="171">
        <v>12</v>
      </c>
      <c r="G86" s="171">
        <v>3</v>
      </c>
      <c r="J86" s="117"/>
      <c r="M86" s="171">
        <v>201910</v>
      </c>
      <c r="N86" s="172" t="s">
        <v>422</v>
      </c>
      <c r="O86" s="172" t="s">
        <v>174</v>
      </c>
      <c r="P86" s="171">
        <v>51354</v>
      </c>
      <c r="Q86" s="172" t="s">
        <v>183</v>
      </c>
      <c r="R86" s="171">
        <v>79</v>
      </c>
      <c r="S86" s="171">
        <v>4</v>
      </c>
    </row>
    <row r="87" spans="1:19" ht="15.75" customHeight="1" x14ac:dyDescent="0.25">
      <c r="A87" s="171">
        <v>201910</v>
      </c>
      <c r="B87" s="172" t="s">
        <v>389</v>
      </c>
      <c r="C87" s="172" t="s">
        <v>361</v>
      </c>
      <c r="D87" s="171">
        <v>88586</v>
      </c>
      <c r="E87" s="172" t="s">
        <v>361</v>
      </c>
      <c r="F87" s="171">
        <v>50</v>
      </c>
      <c r="G87" s="171">
        <v>1</v>
      </c>
      <c r="J87" s="117"/>
      <c r="M87" s="171">
        <v>201910</v>
      </c>
      <c r="N87" s="172" t="s">
        <v>383</v>
      </c>
      <c r="O87" s="172" t="s">
        <v>29</v>
      </c>
      <c r="P87" s="171">
        <v>10522</v>
      </c>
      <c r="Q87" s="172" t="s">
        <v>43</v>
      </c>
      <c r="R87" s="171">
        <v>12</v>
      </c>
      <c r="S87" s="171">
        <v>5</v>
      </c>
    </row>
    <row r="88" spans="1:19" ht="15.75" customHeight="1" x14ac:dyDescent="0.25">
      <c r="A88" s="171">
        <v>201910</v>
      </c>
      <c r="B88" s="172" t="s">
        <v>388</v>
      </c>
      <c r="C88" s="172" t="s">
        <v>277</v>
      </c>
      <c r="D88" s="171">
        <v>57439</v>
      </c>
      <c r="E88" s="172" t="s">
        <v>288</v>
      </c>
      <c r="F88" s="171">
        <v>11</v>
      </c>
      <c r="G88" s="171">
        <v>2</v>
      </c>
      <c r="J88" s="117"/>
      <c r="M88" s="171">
        <v>201910</v>
      </c>
      <c r="N88" s="172" t="s">
        <v>383</v>
      </c>
      <c r="O88" s="172" t="s">
        <v>17</v>
      </c>
      <c r="P88" s="171">
        <v>10590</v>
      </c>
      <c r="Q88" s="172" t="s">
        <v>22</v>
      </c>
      <c r="R88" s="171">
        <v>19</v>
      </c>
      <c r="S88" s="171">
        <v>7</v>
      </c>
    </row>
    <row r="89" spans="1:19" ht="15.75" customHeight="1" x14ac:dyDescent="0.25">
      <c r="A89" s="171">
        <v>201910</v>
      </c>
      <c r="B89" s="172" t="s">
        <v>388</v>
      </c>
      <c r="C89" s="172" t="s">
        <v>277</v>
      </c>
      <c r="D89" s="171">
        <v>57446</v>
      </c>
      <c r="E89" s="172" t="s">
        <v>292</v>
      </c>
      <c r="F89" s="171">
        <v>21</v>
      </c>
      <c r="G89" s="171">
        <v>1</v>
      </c>
      <c r="J89" s="117"/>
      <c r="M89" s="171">
        <v>201910</v>
      </c>
      <c r="N89" s="172" t="s">
        <v>387</v>
      </c>
      <c r="O89" s="172" t="s">
        <v>220</v>
      </c>
      <c r="P89" s="171">
        <v>54471</v>
      </c>
      <c r="Q89" s="172" t="s">
        <v>231</v>
      </c>
      <c r="R89" s="171">
        <v>16</v>
      </c>
      <c r="S89" s="171">
        <v>0</v>
      </c>
    </row>
    <row r="90" spans="1:19" ht="15.75" customHeight="1" x14ac:dyDescent="0.25">
      <c r="A90" s="171">
        <v>201910</v>
      </c>
      <c r="B90" s="172" t="s">
        <v>388</v>
      </c>
      <c r="C90" s="172" t="s">
        <v>277</v>
      </c>
      <c r="D90" s="171">
        <v>57612</v>
      </c>
      <c r="E90" s="172" t="s">
        <v>298</v>
      </c>
      <c r="F90" s="171">
        <v>10</v>
      </c>
      <c r="G90" s="171">
        <v>1</v>
      </c>
      <c r="J90" s="117"/>
      <c r="M90" s="171">
        <v>201910</v>
      </c>
      <c r="N90" s="172" t="s">
        <v>387</v>
      </c>
      <c r="O90" s="172" t="s">
        <v>220</v>
      </c>
      <c r="P90" s="171">
        <v>54491</v>
      </c>
      <c r="Q90" s="172" t="s">
        <v>234</v>
      </c>
      <c r="R90" s="171">
        <v>20</v>
      </c>
      <c r="S90" s="171">
        <v>3</v>
      </c>
    </row>
    <row r="91" spans="1:19" ht="15.75" customHeight="1" x14ac:dyDescent="0.25">
      <c r="A91" s="171">
        <v>201910</v>
      </c>
      <c r="B91" s="172" t="s">
        <v>388</v>
      </c>
      <c r="C91" s="172" t="s">
        <v>300</v>
      </c>
      <c r="D91" s="171">
        <v>57258</v>
      </c>
      <c r="E91" s="172" t="s">
        <v>305</v>
      </c>
      <c r="F91" s="171">
        <v>6</v>
      </c>
      <c r="G91" s="171">
        <v>3</v>
      </c>
      <c r="J91" s="117"/>
      <c r="M91" s="171">
        <v>201910</v>
      </c>
      <c r="N91" s="172" t="s">
        <v>387</v>
      </c>
      <c r="O91" s="172" t="s">
        <v>260</v>
      </c>
      <c r="P91" s="171">
        <v>55298</v>
      </c>
      <c r="Q91" s="172" t="s">
        <v>263</v>
      </c>
      <c r="R91" s="171">
        <v>11</v>
      </c>
      <c r="S91" s="171">
        <v>1</v>
      </c>
    </row>
    <row r="92" spans="1:19" ht="15.75" customHeight="1" x14ac:dyDescent="0.25">
      <c r="A92" s="171">
        <v>201910</v>
      </c>
      <c r="B92" s="172" t="s">
        <v>388</v>
      </c>
      <c r="C92" s="172" t="s">
        <v>300</v>
      </c>
      <c r="D92" s="171">
        <v>57626</v>
      </c>
      <c r="E92" s="172" t="s">
        <v>318</v>
      </c>
      <c r="F92" s="171">
        <v>1</v>
      </c>
      <c r="G92" s="171">
        <v>1</v>
      </c>
      <c r="J92" s="117"/>
      <c r="M92" s="171">
        <v>201910</v>
      </c>
      <c r="N92" s="172" t="s">
        <v>387</v>
      </c>
      <c r="O92" s="172" t="s">
        <v>239</v>
      </c>
      <c r="P92" s="171">
        <v>54376</v>
      </c>
      <c r="Q92" s="172" t="s">
        <v>522</v>
      </c>
      <c r="R92" s="171">
        <v>11</v>
      </c>
      <c r="S92" s="171">
        <v>4</v>
      </c>
    </row>
    <row r="93" spans="1:19" ht="15.75" customHeight="1" x14ac:dyDescent="0.25">
      <c r="A93" s="171">
        <v>201910</v>
      </c>
      <c r="B93" s="172" t="s">
        <v>410</v>
      </c>
      <c r="C93" s="172" t="s">
        <v>47</v>
      </c>
      <c r="D93" s="171">
        <v>64</v>
      </c>
      <c r="E93" s="172" t="s">
        <v>55</v>
      </c>
      <c r="F93" s="171">
        <v>8</v>
      </c>
      <c r="G93" s="171">
        <v>-3</v>
      </c>
      <c r="J93" s="117"/>
      <c r="M93" s="171">
        <v>201910</v>
      </c>
      <c r="N93" s="172" t="s">
        <v>387</v>
      </c>
      <c r="O93" s="172" t="s">
        <v>239</v>
      </c>
      <c r="P93" s="171">
        <v>54535</v>
      </c>
      <c r="Q93" s="172" t="s">
        <v>256</v>
      </c>
      <c r="R93" s="171">
        <v>105</v>
      </c>
      <c r="S93" s="171">
        <v>0</v>
      </c>
    </row>
    <row r="94" spans="1:19" ht="15.75" customHeight="1" x14ac:dyDescent="0.25">
      <c r="A94" s="171">
        <v>201910</v>
      </c>
      <c r="B94" s="172" t="s">
        <v>410</v>
      </c>
      <c r="C94" s="172" t="s">
        <v>47</v>
      </c>
      <c r="D94" s="171">
        <v>85</v>
      </c>
      <c r="E94" s="172" t="s">
        <v>465</v>
      </c>
      <c r="F94" s="171">
        <v>33</v>
      </c>
      <c r="G94" s="171">
        <v>0</v>
      </c>
      <c r="J94" s="117"/>
      <c r="M94" s="171">
        <v>201910</v>
      </c>
      <c r="N94" s="172" t="s">
        <v>389</v>
      </c>
      <c r="O94" s="172" t="s">
        <v>342</v>
      </c>
      <c r="P94" s="171">
        <v>88396</v>
      </c>
      <c r="Q94" s="172" t="s">
        <v>353</v>
      </c>
      <c r="R94" s="171">
        <v>10</v>
      </c>
      <c r="S94" s="171">
        <v>0</v>
      </c>
    </row>
    <row r="95" spans="1:19" ht="15.75" customHeight="1" x14ac:dyDescent="0.25">
      <c r="A95" s="171">
        <v>201910</v>
      </c>
      <c r="B95" s="172" t="s">
        <v>410</v>
      </c>
      <c r="C95" s="172" t="s">
        <v>99</v>
      </c>
      <c r="D95" s="171">
        <v>25</v>
      </c>
      <c r="E95" s="172" t="s">
        <v>112</v>
      </c>
      <c r="F95" s="171">
        <v>9</v>
      </c>
      <c r="G95" s="171">
        <v>2</v>
      </c>
      <c r="J95" s="117"/>
      <c r="M95" s="171">
        <v>201910</v>
      </c>
      <c r="N95" s="172" t="s">
        <v>389</v>
      </c>
      <c r="O95" s="172" t="s">
        <v>361</v>
      </c>
      <c r="P95" s="171">
        <v>88386</v>
      </c>
      <c r="Q95" s="172" t="s">
        <v>367</v>
      </c>
      <c r="R95" s="171">
        <v>23</v>
      </c>
      <c r="S95" s="171">
        <v>2</v>
      </c>
    </row>
    <row r="96" spans="1:19" ht="15.75" customHeight="1" x14ac:dyDescent="0.25">
      <c r="A96" s="171">
        <v>201910</v>
      </c>
      <c r="B96" s="172" t="s">
        <v>410</v>
      </c>
      <c r="C96" s="172" t="s">
        <v>99</v>
      </c>
      <c r="D96" s="171">
        <v>40</v>
      </c>
      <c r="E96" s="172" t="s">
        <v>118</v>
      </c>
      <c r="F96" s="171">
        <v>10</v>
      </c>
      <c r="G96" s="171">
        <v>1</v>
      </c>
      <c r="J96" s="117"/>
      <c r="M96" s="171">
        <v>201910</v>
      </c>
      <c r="N96" s="172" t="s">
        <v>388</v>
      </c>
      <c r="O96" s="172" t="s">
        <v>277</v>
      </c>
      <c r="P96" s="171">
        <v>57436</v>
      </c>
      <c r="Q96" s="172" t="s">
        <v>284</v>
      </c>
      <c r="R96" s="171">
        <v>36</v>
      </c>
      <c r="S96" s="171">
        <v>5</v>
      </c>
    </row>
    <row r="97" spans="1:19" ht="15.75" customHeight="1" x14ac:dyDescent="0.25">
      <c r="A97" s="171">
        <v>201910</v>
      </c>
      <c r="B97" s="172" t="s">
        <v>410</v>
      </c>
      <c r="C97" s="172" t="s">
        <v>99</v>
      </c>
      <c r="D97" s="171">
        <v>50</v>
      </c>
      <c r="E97" s="172" t="s">
        <v>532</v>
      </c>
      <c r="F97" s="171">
        <v>2</v>
      </c>
      <c r="G97" s="171">
        <v>2</v>
      </c>
      <c r="J97" s="117"/>
      <c r="M97" s="171">
        <v>201910</v>
      </c>
      <c r="N97" s="172" t="s">
        <v>388</v>
      </c>
      <c r="O97" s="172" t="s">
        <v>277</v>
      </c>
      <c r="P97" s="171">
        <v>57441</v>
      </c>
      <c r="Q97" s="172" t="s">
        <v>287</v>
      </c>
      <c r="R97" s="171">
        <v>39</v>
      </c>
      <c r="S97" s="171">
        <v>3</v>
      </c>
    </row>
    <row r="98" spans="1:19" ht="15.75" customHeight="1" x14ac:dyDescent="0.25">
      <c r="A98" s="171">
        <v>201910</v>
      </c>
      <c r="B98" s="172" t="s">
        <v>421</v>
      </c>
      <c r="C98" s="172" t="s">
        <v>127</v>
      </c>
      <c r="D98" s="171">
        <v>139</v>
      </c>
      <c r="E98" s="172" t="s">
        <v>505</v>
      </c>
      <c r="F98" s="171">
        <v>15</v>
      </c>
      <c r="G98" s="171">
        <v>0</v>
      </c>
      <c r="J98" s="117"/>
      <c r="M98" s="171">
        <v>201910</v>
      </c>
      <c r="N98" s="172" t="s">
        <v>388</v>
      </c>
      <c r="O98" s="172" t="s">
        <v>277</v>
      </c>
      <c r="P98" s="171">
        <v>57574</v>
      </c>
      <c r="Q98" s="172" t="s">
        <v>297</v>
      </c>
      <c r="R98" s="171">
        <v>23</v>
      </c>
      <c r="S98" s="171">
        <v>-2</v>
      </c>
    </row>
    <row r="99" spans="1:19" ht="15.75" customHeight="1" x14ac:dyDescent="0.25">
      <c r="A99" s="171">
        <v>201910</v>
      </c>
      <c r="B99" s="172" t="s">
        <v>422</v>
      </c>
      <c r="C99" s="172" t="s">
        <v>174</v>
      </c>
      <c r="D99" s="171">
        <v>51110</v>
      </c>
      <c r="E99" s="172" t="s">
        <v>175</v>
      </c>
      <c r="F99" s="171">
        <v>12</v>
      </c>
      <c r="G99" s="171">
        <v>0</v>
      </c>
      <c r="J99" s="117"/>
      <c r="M99" s="171">
        <v>201910</v>
      </c>
      <c r="N99" s="172" t="s">
        <v>410</v>
      </c>
      <c r="O99" s="172" t="s">
        <v>47</v>
      </c>
      <c r="P99" s="171">
        <v>67</v>
      </c>
      <c r="Q99" s="172" t="s">
        <v>467</v>
      </c>
      <c r="R99" s="171">
        <v>36</v>
      </c>
      <c r="S99" s="171">
        <v>-4</v>
      </c>
    </row>
    <row r="100" spans="1:19" ht="15.75" customHeight="1" x14ac:dyDescent="0.25">
      <c r="A100" s="171">
        <v>201910</v>
      </c>
      <c r="B100" s="172" t="s">
        <v>422</v>
      </c>
      <c r="C100" s="172" t="s">
        <v>174</v>
      </c>
      <c r="D100" s="171">
        <v>51114</v>
      </c>
      <c r="E100" s="172" t="s">
        <v>558</v>
      </c>
      <c r="F100" s="171">
        <v>5</v>
      </c>
      <c r="G100" s="171">
        <v>1</v>
      </c>
      <c r="J100" s="117"/>
      <c r="M100" s="171">
        <v>201910</v>
      </c>
      <c r="N100" s="172" t="s">
        <v>410</v>
      </c>
      <c r="O100" s="172" t="s">
        <v>47</v>
      </c>
      <c r="P100" s="171">
        <v>79</v>
      </c>
      <c r="Q100" s="172" t="s">
        <v>470</v>
      </c>
      <c r="R100" s="171">
        <v>20</v>
      </c>
      <c r="S100" s="171">
        <v>-1</v>
      </c>
    </row>
    <row r="101" spans="1:19" ht="15.75" customHeight="1" x14ac:dyDescent="0.25">
      <c r="A101" s="171">
        <v>201910</v>
      </c>
      <c r="B101" s="172" t="s">
        <v>383</v>
      </c>
      <c r="C101" s="172" t="s">
        <v>17</v>
      </c>
      <c r="D101" s="171">
        <v>10539</v>
      </c>
      <c r="E101" s="172" t="s">
        <v>20</v>
      </c>
      <c r="F101" s="171">
        <v>1</v>
      </c>
      <c r="G101" s="173"/>
      <c r="J101" s="117"/>
      <c r="M101" s="171">
        <v>201910</v>
      </c>
      <c r="N101" s="172" t="s">
        <v>410</v>
      </c>
      <c r="O101" s="172" t="s">
        <v>99</v>
      </c>
      <c r="P101" s="171">
        <v>34</v>
      </c>
      <c r="Q101" s="172" t="s">
        <v>531</v>
      </c>
      <c r="R101" s="171">
        <v>25</v>
      </c>
      <c r="S101" s="171">
        <v>1</v>
      </c>
    </row>
    <row r="102" spans="1:19" ht="15.75" customHeight="1" x14ac:dyDescent="0.25">
      <c r="A102" s="171">
        <v>201910</v>
      </c>
      <c r="B102" s="172" t="s">
        <v>383</v>
      </c>
      <c r="C102" s="172" t="s">
        <v>17</v>
      </c>
      <c r="D102" s="171">
        <v>10541</v>
      </c>
      <c r="E102" s="172" t="s">
        <v>24</v>
      </c>
      <c r="F102" s="171">
        <v>11</v>
      </c>
      <c r="G102" s="171">
        <v>-3</v>
      </c>
      <c r="J102" s="117"/>
      <c r="M102" s="171">
        <v>201910</v>
      </c>
      <c r="N102" s="172" t="s">
        <v>410</v>
      </c>
      <c r="O102" s="172" t="s">
        <v>99</v>
      </c>
      <c r="P102" s="171">
        <v>38</v>
      </c>
      <c r="Q102" s="172" t="s">
        <v>104</v>
      </c>
      <c r="R102" s="171">
        <v>64</v>
      </c>
      <c r="S102" s="171">
        <v>5</v>
      </c>
    </row>
    <row r="103" spans="1:19" ht="15.75" customHeight="1" x14ac:dyDescent="0.25">
      <c r="A103" s="171">
        <v>201910</v>
      </c>
      <c r="B103" s="172" t="s">
        <v>387</v>
      </c>
      <c r="C103" s="172" t="s">
        <v>220</v>
      </c>
      <c r="D103" s="171">
        <v>54471</v>
      </c>
      <c r="E103" s="172" t="s">
        <v>231</v>
      </c>
      <c r="F103" s="171">
        <v>4</v>
      </c>
      <c r="G103" s="171">
        <v>0</v>
      </c>
      <c r="J103" s="117"/>
      <c r="M103" s="171">
        <v>201910</v>
      </c>
      <c r="N103" s="172" t="s">
        <v>410</v>
      </c>
      <c r="O103" s="172" t="s">
        <v>99</v>
      </c>
      <c r="P103" s="171">
        <v>45</v>
      </c>
      <c r="Q103" s="172" t="s">
        <v>494</v>
      </c>
      <c r="R103" s="171">
        <v>89</v>
      </c>
      <c r="S103" s="171">
        <v>-8</v>
      </c>
    </row>
    <row r="104" spans="1:19" ht="15.75" customHeight="1" x14ac:dyDescent="0.25">
      <c r="A104" s="171">
        <v>201910</v>
      </c>
      <c r="B104" s="172" t="s">
        <v>387</v>
      </c>
      <c r="C104" s="172" t="s">
        <v>220</v>
      </c>
      <c r="D104" s="171">
        <v>54476</v>
      </c>
      <c r="E104" s="172" t="s">
        <v>230</v>
      </c>
      <c r="F104" s="171">
        <v>13</v>
      </c>
      <c r="G104" s="171">
        <v>-1</v>
      </c>
      <c r="J104" s="117"/>
      <c r="M104" s="171">
        <v>201910</v>
      </c>
      <c r="N104" s="172" t="s">
        <v>421</v>
      </c>
      <c r="O104" s="172" t="s">
        <v>127</v>
      </c>
      <c r="P104" s="171">
        <v>135</v>
      </c>
      <c r="Q104" s="172" t="s">
        <v>499</v>
      </c>
      <c r="R104" s="171">
        <v>47</v>
      </c>
      <c r="S104" s="171">
        <v>1</v>
      </c>
    </row>
    <row r="105" spans="1:19" ht="15.75" customHeight="1" x14ac:dyDescent="0.25">
      <c r="A105" s="171">
        <v>201910</v>
      </c>
      <c r="B105" s="172" t="s">
        <v>389</v>
      </c>
      <c r="C105" s="172" t="s">
        <v>361</v>
      </c>
      <c r="D105" s="171">
        <v>88386</v>
      </c>
      <c r="E105" s="172" t="s">
        <v>367</v>
      </c>
      <c r="F105" s="171">
        <v>8</v>
      </c>
      <c r="G105" s="171">
        <v>2</v>
      </c>
      <c r="J105" s="117"/>
      <c r="M105" s="171">
        <v>201910</v>
      </c>
      <c r="N105" s="172" t="s">
        <v>421</v>
      </c>
      <c r="O105" s="172" t="s">
        <v>127</v>
      </c>
      <c r="P105" s="171">
        <v>139</v>
      </c>
      <c r="Q105" s="172" t="s">
        <v>505</v>
      </c>
      <c r="R105" s="171">
        <v>43</v>
      </c>
      <c r="S105" s="171">
        <v>5</v>
      </c>
    </row>
    <row r="106" spans="1:19" ht="15.75" customHeight="1" x14ac:dyDescent="0.25">
      <c r="A106" s="171">
        <v>201910</v>
      </c>
      <c r="B106" s="172" t="s">
        <v>388</v>
      </c>
      <c r="C106" s="172" t="s">
        <v>277</v>
      </c>
      <c r="D106" s="171">
        <v>57105</v>
      </c>
      <c r="E106" s="172" t="s">
        <v>278</v>
      </c>
      <c r="F106" s="171">
        <v>9</v>
      </c>
      <c r="G106" s="171">
        <v>2</v>
      </c>
      <c r="J106" s="117"/>
      <c r="M106" s="171">
        <v>201910</v>
      </c>
      <c r="N106" s="172" t="s">
        <v>421</v>
      </c>
      <c r="O106" s="172" t="s">
        <v>127</v>
      </c>
      <c r="P106" s="171">
        <v>147</v>
      </c>
      <c r="Q106" s="172" t="s">
        <v>503</v>
      </c>
      <c r="R106" s="171">
        <v>46</v>
      </c>
      <c r="S106" s="171">
        <v>3</v>
      </c>
    </row>
    <row r="107" spans="1:19" ht="15.75" customHeight="1" x14ac:dyDescent="0.25">
      <c r="A107" s="171">
        <v>201910</v>
      </c>
      <c r="B107" s="172" t="s">
        <v>388</v>
      </c>
      <c r="C107" s="172" t="s">
        <v>320</v>
      </c>
      <c r="D107" s="171">
        <v>57303</v>
      </c>
      <c r="E107" s="172" t="s">
        <v>325</v>
      </c>
      <c r="F107" s="171">
        <v>4</v>
      </c>
      <c r="G107" s="171">
        <v>0</v>
      </c>
      <c r="J107" s="117"/>
      <c r="M107" s="171">
        <v>201910</v>
      </c>
      <c r="N107" s="172" t="s">
        <v>421</v>
      </c>
      <c r="O107" s="172" t="s">
        <v>127</v>
      </c>
      <c r="P107" s="171">
        <v>163</v>
      </c>
      <c r="Q107" s="172" t="s">
        <v>134</v>
      </c>
      <c r="R107" s="171">
        <v>12</v>
      </c>
      <c r="S107" s="171">
        <v>-1</v>
      </c>
    </row>
    <row r="108" spans="1:19" ht="15.75" customHeight="1" x14ac:dyDescent="0.25">
      <c r="A108" s="171">
        <v>201910</v>
      </c>
      <c r="B108" s="172" t="s">
        <v>410</v>
      </c>
      <c r="C108" s="172" t="s">
        <v>47</v>
      </c>
      <c r="D108" s="171">
        <v>71</v>
      </c>
      <c r="E108" s="172" t="s">
        <v>73</v>
      </c>
      <c r="F108" s="171">
        <v>12</v>
      </c>
      <c r="G108" s="171">
        <v>-1</v>
      </c>
      <c r="J108" s="117"/>
      <c r="M108" s="171">
        <v>201910</v>
      </c>
      <c r="N108" s="172" t="s">
        <v>421</v>
      </c>
      <c r="O108" s="172" t="s">
        <v>151</v>
      </c>
      <c r="P108" s="171">
        <v>189</v>
      </c>
      <c r="Q108" s="172" t="s">
        <v>152</v>
      </c>
      <c r="R108" s="171">
        <v>31</v>
      </c>
      <c r="S108" s="171">
        <v>-4</v>
      </c>
    </row>
    <row r="109" spans="1:19" ht="15.75" customHeight="1" x14ac:dyDescent="0.25">
      <c r="A109" s="171">
        <v>201910</v>
      </c>
      <c r="B109" s="172" t="s">
        <v>410</v>
      </c>
      <c r="C109" s="172" t="s">
        <v>78</v>
      </c>
      <c r="D109" s="171">
        <v>7</v>
      </c>
      <c r="E109" s="172" t="s">
        <v>478</v>
      </c>
      <c r="F109" s="171">
        <v>27</v>
      </c>
      <c r="G109" s="171">
        <v>-8</v>
      </c>
      <c r="J109" s="117"/>
      <c r="M109" s="171">
        <v>201910</v>
      </c>
      <c r="N109" s="172" t="s">
        <v>422</v>
      </c>
      <c r="O109" s="172" t="s">
        <v>199</v>
      </c>
      <c r="P109" s="171">
        <v>51318</v>
      </c>
      <c r="Q109" s="172" t="s">
        <v>218</v>
      </c>
      <c r="R109" s="171">
        <v>68</v>
      </c>
      <c r="S109" s="171">
        <v>1</v>
      </c>
    </row>
    <row r="110" spans="1:19" ht="15.75" customHeight="1" x14ac:dyDescent="0.25">
      <c r="A110" s="171">
        <v>201910</v>
      </c>
      <c r="B110" s="172" t="s">
        <v>410</v>
      </c>
      <c r="C110" s="172" t="s">
        <v>78</v>
      </c>
      <c r="D110" s="171">
        <v>107</v>
      </c>
      <c r="E110" s="172" t="s">
        <v>97</v>
      </c>
      <c r="F110" s="171">
        <v>3</v>
      </c>
      <c r="G110" s="171">
        <v>-2</v>
      </c>
      <c r="J110" s="117"/>
      <c r="M110" s="171">
        <v>201910</v>
      </c>
      <c r="N110" s="172" t="s">
        <v>422</v>
      </c>
      <c r="O110" s="172" t="s">
        <v>185</v>
      </c>
      <c r="P110" s="171">
        <v>8862</v>
      </c>
      <c r="Q110" s="172" t="s">
        <v>193</v>
      </c>
      <c r="R110" s="171">
        <v>25</v>
      </c>
      <c r="S110" s="171">
        <v>3</v>
      </c>
    </row>
    <row r="111" spans="1:19" ht="15.75" customHeight="1" x14ac:dyDescent="0.25">
      <c r="A111" s="171">
        <v>201910</v>
      </c>
      <c r="B111" s="172" t="s">
        <v>410</v>
      </c>
      <c r="C111" s="172" t="s">
        <v>99</v>
      </c>
      <c r="D111" s="171">
        <v>18</v>
      </c>
      <c r="E111" s="172" t="s">
        <v>115</v>
      </c>
      <c r="F111" s="171">
        <v>79</v>
      </c>
      <c r="G111" s="171">
        <v>21</v>
      </c>
      <c r="J111" s="117"/>
      <c r="M111" s="171">
        <v>201910</v>
      </c>
      <c r="N111" s="172" t="s">
        <v>383</v>
      </c>
      <c r="O111" s="172" t="s">
        <v>17</v>
      </c>
      <c r="P111" s="171">
        <v>51156</v>
      </c>
      <c r="Q111" s="172" t="s">
        <v>26</v>
      </c>
      <c r="R111" s="171">
        <v>56</v>
      </c>
      <c r="S111" s="171">
        <v>1</v>
      </c>
    </row>
    <row r="112" spans="1:19" ht="15.75" customHeight="1" x14ac:dyDescent="0.25">
      <c r="A112" s="171">
        <v>201910</v>
      </c>
      <c r="B112" s="172" t="s">
        <v>410</v>
      </c>
      <c r="C112" s="172" t="s">
        <v>99</v>
      </c>
      <c r="D112" s="171">
        <v>20</v>
      </c>
      <c r="E112" s="172" t="s">
        <v>122</v>
      </c>
      <c r="F112" s="171">
        <v>13</v>
      </c>
      <c r="G112" s="171">
        <v>-4</v>
      </c>
      <c r="J112" s="117"/>
      <c r="M112" s="171">
        <v>201910</v>
      </c>
      <c r="N112" s="172" t="s">
        <v>387</v>
      </c>
      <c r="O112" s="172" t="s">
        <v>260</v>
      </c>
      <c r="P112" s="171">
        <v>54412</v>
      </c>
      <c r="Q112" s="172" t="s">
        <v>265</v>
      </c>
      <c r="R112" s="171">
        <v>6</v>
      </c>
      <c r="S112" s="171">
        <v>-4</v>
      </c>
    </row>
    <row r="113" spans="1:19" ht="15.75" customHeight="1" x14ac:dyDescent="0.25">
      <c r="A113" s="171">
        <v>201910</v>
      </c>
      <c r="B113" s="172" t="s">
        <v>421</v>
      </c>
      <c r="C113" s="172" t="s">
        <v>127</v>
      </c>
      <c r="D113" s="171">
        <v>140</v>
      </c>
      <c r="E113" s="172" t="s">
        <v>150</v>
      </c>
      <c r="F113" s="171">
        <v>9</v>
      </c>
      <c r="G113" s="171">
        <v>-2</v>
      </c>
      <c r="J113" s="117"/>
      <c r="M113" s="171">
        <v>201910</v>
      </c>
      <c r="N113" s="172" t="s">
        <v>387</v>
      </c>
      <c r="O113" s="172" t="s">
        <v>239</v>
      </c>
      <c r="P113" s="171">
        <v>54496</v>
      </c>
      <c r="Q113" s="172" t="s">
        <v>251</v>
      </c>
      <c r="R113" s="171">
        <v>17</v>
      </c>
      <c r="S113" s="171">
        <v>-1</v>
      </c>
    </row>
    <row r="114" spans="1:19" ht="15.75" customHeight="1" x14ac:dyDescent="0.25">
      <c r="A114" s="171">
        <v>201910</v>
      </c>
      <c r="B114" s="172" t="s">
        <v>421</v>
      </c>
      <c r="C114" s="172" t="s">
        <v>127</v>
      </c>
      <c r="D114" s="171">
        <v>144</v>
      </c>
      <c r="E114" s="172" t="s">
        <v>144</v>
      </c>
      <c r="F114" s="171">
        <v>4</v>
      </c>
      <c r="G114" s="171">
        <v>-5</v>
      </c>
      <c r="J114" s="117"/>
      <c r="M114" s="171">
        <v>201910</v>
      </c>
      <c r="N114" s="172" t="s">
        <v>387</v>
      </c>
      <c r="O114" s="172" t="s">
        <v>239</v>
      </c>
      <c r="P114" s="171">
        <v>54506</v>
      </c>
      <c r="Q114" s="172" t="s">
        <v>241</v>
      </c>
      <c r="R114" s="171">
        <v>16</v>
      </c>
      <c r="S114" s="171">
        <v>1</v>
      </c>
    </row>
    <row r="115" spans="1:19" ht="15.75" customHeight="1" x14ac:dyDescent="0.25">
      <c r="A115" s="171">
        <v>201910</v>
      </c>
      <c r="B115" s="172" t="s">
        <v>421</v>
      </c>
      <c r="C115" s="172" t="s">
        <v>127</v>
      </c>
      <c r="D115" s="171">
        <v>152</v>
      </c>
      <c r="E115" s="172" t="s">
        <v>138</v>
      </c>
      <c r="F115" s="171">
        <v>5</v>
      </c>
      <c r="G115" s="173"/>
      <c r="J115" s="117"/>
      <c r="M115" s="171">
        <v>201910</v>
      </c>
      <c r="N115" s="172" t="s">
        <v>388</v>
      </c>
      <c r="O115" s="172" t="s">
        <v>277</v>
      </c>
      <c r="P115" s="171">
        <v>57453</v>
      </c>
      <c r="Q115" s="172" t="s">
        <v>527</v>
      </c>
      <c r="R115" s="171">
        <v>90</v>
      </c>
      <c r="S115" s="171">
        <v>-3</v>
      </c>
    </row>
    <row r="116" spans="1:19" ht="15.75" customHeight="1" x14ac:dyDescent="0.25">
      <c r="A116" s="171">
        <v>201910</v>
      </c>
      <c r="B116" s="172" t="s">
        <v>421</v>
      </c>
      <c r="C116" s="172" t="s">
        <v>151</v>
      </c>
      <c r="D116" s="171">
        <v>186</v>
      </c>
      <c r="E116" s="172" t="s">
        <v>512</v>
      </c>
      <c r="F116" s="171">
        <v>17</v>
      </c>
      <c r="G116" s="171">
        <v>-2</v>
      </c>
      <c r="J116" s="117"/>
      <c r="M116" s="171">
        <v>201910</v>
      </c>
      <c r="N116" s="172" t="s">
        <v>388</v>
      </c>
      <c r="O116" s="172" t="s">
        <v>300</v>
      </c>
      <c r="P116" s="171">
        <v>57163</v>
      </c>
      <c r="Q116" s="172" t="s">
        <v>301</v>
      </c>
      <c r="R116" s="171">
        <v>12</v>
      </c>
      <c r="S116" s="171">
        <v>3</v>
      </c>
    </row>
    <row r="117" spans="1:19" ht="15.75" customHeight="1" x14ac:dyDescent="0.25">
      <c r="A117" s="171">
        <v>201910</v>
      </c>
      <c r="B117" s="172" t="s">
        <v>422</v>
      </c>
      <c r="C117" s="172" t="s">
        <v>199</v>
      </c>
      <c r="D117" s="171">
        <v>51305</v>
      </c>
      <c r="E117" s="172" t="s">
        <v>210</v>
      </c>
      <c r="F117" s="171">
        <v>15</v>
      </c>
      <c r="G117" s="171">
        <v>1</v>
      </c>
      <c r="J117" s="117"/>
      <c r="M117" s="171">
        <v>201910</v>
      </c>
      <c r="N117" s="172" t="s">
        <v>388</v>
      </c>
      <c r="O117" s="172" t="s">
        <v>300</v>
      </c>
      <c r="P117" s="171">
        <v>57614</v>
      </c>
      <c r="Q117" s="172" t="s">
        <v>316</v>
      </c>
      <c r="R117" s="171">
        <v>94</v>
      </c>
      <c r="S117" s="171">
        <v>14</v>
      </c>
    </row>
    <row r="118" spans="1:19" ht="15.75" customHeight="1" x14ac:dyDescent="0.25">
      <c r="A118" s="171">
        <v>201910</v>
      </c>
      <c r="B118" s="172" t="s">
        <v>422</v>
      </c>
      <c r="C118" s="172" t="s">
        <v>199</v>
      </c>
      <c r="D118" s="171">
        <v>51310</v>
      </c>
      <c r="E118" s="172" t="s">
        <v>208</v>
      </c>
      <c r="F118" s="171">
        <v>17</v>
      </c>
      <c r="G118" s="171">
        <v>1</v>
      </c>
      <c r="J118" s="117"/>
      <c r="M118" s="171">
        <v>201910</v>
      </c>
      <c r="N118" s="172" t="s">
        <v>388</v>
      </c>
      <c r="O118" s="172" t="s">
        <v>300</v>
      </c>
      <c r="P118" s="171">
        <v>57618</v>
      </c>
      <c r="Q118" s="172" t="s">
        <v>477</v>
      </c>
      <c r="R118" s="171">
        <v>62</v>
      </c>
      <c r="S118" s="171">
        <v>1</v>
      </c>
    </row>
    <row r="119" spans="1:19" ht="15.75" customHeight="1" x14ac:dyDescent="0.25">
      <c r="A119" s="171">
        <v>201910</v>
      </c>
      <c r="B119" s="172" t="s">
        <v>422</v>
      </c>
      <c r="C119" s="172" t="s">
        <v>199</v>
      </c>
      <c r="D119" s="171">
        <v>51336</v>
      </c>
      <c r="E119" s="172" t="s">
        <v>217</v>
      </c>
      <c r="F119" s="171">
        <v>40</v>
      </c>
      <c r="G119" s="171">
        <v>12</v>
      </c>
      <c r="J119" s="117"/>
      <c r="M119" s="171">
        <v>201910</v>
      </c>
      <c r="N119" s="172" t="s">
        <v>388</v>
      </c>
      <c r="O119" s="172" t="s">
        <v>320</v>
      </c>
      <c r="P119" s="171">
        <v>57348</v>
      </c>
      <c r="Q119" s="172" t="s">
        <v>329</v>
      </c>
      <c r="R119" s="171">
        <v>63</v>
      </c>
      <c r="S119" s="171">
        <v>-4</v>
      </c>
    </row>
    <row r="120" spans="1:19" ht="15.75" customHeight="1" x14ac:dyDescent="0.25">
      <c r="A120" s="171">
        <v>201910</v>
      </c>
      <c r="B120" s="172" t="s">
        <v>422</v>
      </c>
      <c r="C120" s="172" t="s">
        <v>185</v>
      </c>
      <c r="D120" s="171">
        <v>8833</v>
      </c>
      <c r="E120" s="172" t="s">
        <v>196</v>
      </c>
      <c r="F120" s="171">
        <v>7</v>
      </c>
      <c r="G120" s="171">
        <v>3</v>
      </c>
      <c r="J120" s="117"/>
      <c r="M120" s="171">
        <v>201910</v>
      </c>
      <c r="N120" s="172" t="s">
        <v>388</v>
      </c>
      <c r="O120" s="172" t="s">
        <v>320</v>
      </c>
      <c r="P120" s="171">
        <v>57622</v>
      </c>
      <c r="Q120" s="172" t="s">
        <v>334</v>
      </c>
      <c r="R120" s="171">
        <v>12</v>
      </c>
      <c r="S120" s="171">
        <v>1</v>
      </c>
    </row>
    <row r="121" spans="1:19" ht="15.75" customHeight="1" x14ac:dyDescent="0.25">
      <c r="A121" s="171">
        <v>201910</v>
      </c>
      <c r="B121" s="172" t="s">
        <v>420</v>
      </c>
      <c r="C121" s="172" t="s">
        <v>377</v>
      </c>
      <c r="D121" s="171">
        <v>17</v>
      </c>
      <c r="E121" s="172" t="s">
        <v>377</v>
      </c>
      <c r="F121" s="171">
        <v>4</v>
      </c>
      <c r="G121" s="171">
        <v>-1</v>
      </c>
      <c r="J121" s="117"/>
      <c r="M121" s="171">
        <v>201910</v>
      </c>
      <c r="N121" s="172" t="s">
        <v>410</v>
      </c>
      <c r="O121" s="172" t="s">
        <v>47</v>
      </c>
      <c r="P121" s="171">
        <v>66</v>
      </c>
      <c r="Q121" s="172" t="s">
        <v>466</v>
      </c>
      <c r="R121" s="171">
        <v>22</v>
      </c>
      <c r="S121" s="171">
        <v>-3</v>
      </c>
    </row>
    <row r="122" spans="1:19" ht="15.75" customHeight="1" x14ac:dyDescent="0.25">
      <c r="A122" s="171">
        <v>201910</v>
      </c>
      <c r="B122" s="172" t="s">
        <v>383</v>
      </c>
      <c r="C122" s="172" t="s">
        <v>29</v>
      </c>
      <c r="D122" s="171">
        <v>10512</v>
      </c>
      <c r="E122" s="172" t="s">
        <v>45</v>
      </c>
      <c r="F122" s="171">
        <v>34</v>
      </c>
      <c r="G122" s="171">
        <v>-1</v>
      </c>
      <c r="J122" s="117"/>
      <c r="M122" s="171">
        <v>201910</v>
      </c>
      <c r="N122" s="172" t="s">
        <v>410</v>
      </c>
      <c r="O122" s="172" t="s">
        <v>47</v>
      </c>
      <c r="P122" s="171">
        <v>86</v>
      </c>
      <c r="Q122" s="172" t="s">
        <v>538</v>
      </c>
      <c r="R122" s="171">
        <v>15</v>
      </c>
      <c r="S122" s="171">
        <v>1</v>
      </c>
    </row>
    <row r="123" spans="1:19" ht="15.75" customHeight="1" x14ac:dyDescent="0.25">
      <c r="A123" s="171">
        <v>201910</v>
      </c>
      <c r="B123" s="172" t="s">
        <v>383</v>
      </c>
      <c r="C123" s="172" t="s">
        <v>29</v>
      </c>
      <c r="D123" s="171">
        <v>10570</v>
      </c>
      <c r="E123" s="172" t="s">
        <v>36</v>
      </c>
      <c r="F123" s="171">
        <v>13</v>
      </c>
      <c r="G123" s="171">
        <v>-1</v>
      </c>
      <c r="J123" s="117"/>
      <c r="M123" s="171">
        <v>201910</v>
      </c>
      <c r="N123" s="172" t="s">
        <v>410</v>
      </c>
      <c r="O123" s="172" t="s">
        <v>78</v>
      </c>
      <c r="P123" s="171">
        <v>101</v>
      </c>
      <c r="Q123" s="172" t="s">
        <v>485</v>
      </c>
      <c r="R123" s="171">
        <v>99</v>
      </c>
      <c r="S123" s="171">
        <v>-1</v>
      </c>
    </row>
    <row r="124" spans="1:19" ht="15.75" customHeight="1" x14ac:dyDescent="0.25">
      <c r="A124" s="171">
        <v>201910</v>
      </c>
      <c r="B124" s="172" t="s">
        <v>383</v>
      </c>
      <c r="C124" s="172" t="s">
        <v>29</v>
      </c>
      <c r="D124" s="171">
        <v>10571</v>
      </c>
      <c r="E124" s="172" t="s">
        <v>459</v>
      </c>
      <c r="F124" s="171">
        <v>27</v>
      </c>
      <c r="G124" s="171">
        <v>1</v>
      </c>
      <c r="J124" s="117"/>
      <c r="M124" s="171">
        <v>201910</v>
      </c>
      <c r="N124" s="172" t="s">
        <v>410</v>
      </c>
      <c r="O124" s="172" t="s">
        <v>99</v>
      </c>
      <c r="P124" s="171">
        <v>48</v>
      </c>
      <c r="Q124" s="172" t="s">
        <v>495</v>
      </c>
      <c r="R124" s="171">
        <v>30</v>
      </c>
      <c r="S124" s="171">
        <v>-1</v>
      </c>
    </row>
    <row r="125" spans="1:19" ht="15.75" customHeight="1" x14ac:dyDescent="0.25">
      <c r="A125" s="171">
        <v>201910</v>
      </c>
      <c r="B125" s="172" t="s">
        <v>387</v>
      </c>
      <c r="C125" s="172" t="s">
        <v>220</v>
      </c>
      <c r="D125" s="171">
        <v>54431</v>
      </c>
      <c r="E125" s="172" t="s">
        <v>229</v>
      </c>
      <c r="F125" s="171">
        <v>7</v>
      </c>
      <c r="G125" s="171">
        <v>3</v>
      </c>
      <c r="J125" s="117"/>
      <c r="M125" s="171">
        <v>201910</v>
      </c>
      <c r="N125" s="172" t="s">
        <v>410</v>
      </c>
      <c r="O125" s="172" t="s">
        <v>99</v>
      </c>
      <c r="P125" s="171">
        <v>54</v>
      </c>
      <c r="Q125" s="172" t="s">
        <v>496</v>
      </c>
      <c r="R125" s="171">
        <v>28</v>
      </c>
      <c r="S125" s="171">
        <v>4</v>
      </c>
    </row>
    <row r="126" spans="1:19" ht="15.75" customHeight="1" x14ac:dyDescent="0.25">
      <c r="A126" s="171">
        <v>201910</v>
      </c>
      <c r="B126" s="172" t="s">
        <v>387</v>
      </c>
      <c r="C126" s="172" t="s">
        <v>239</v>
      </c>
      <c r="D126" s="171">
        <v>54416</v>
      </c>
      <c r="E126" s="172" t="s">
        <v>249</v>
      </c>
      <c r="F126" s="171">
        <v>12</v>
      </c>
      <c r="G126" s="171">
        <v>-1</v>
      </c>
      <c r="J126" s="117"/>
      <c r="M126" s="171">
        <v>201910</v>
      </c>
      <c r="N126" s="172" t="s">
        <v>421</v>
      </c>
      <c r="O126" s="172" t="s">
        <v>127</v>
      </c>
      <c r="P126" s="171">
        <v>130</v>
      </c>
      <c r="Q126" s="172" t="s">
        <v>129</v>
      </c>
      <c r="R126" s="171">
        <v>130</v>
      </c>
      <c r="S126" s="171">
        <v>1</v>
      </c>
    </row>
    <row r="127" spans="1:19" ht="15.75" customHeight="1" x14ac:dyDescent="0.25">
      <c r="A127" s="171">
        <v>201910</v>
      </c>
      <c r="B127" s="172" t="s">
        <v>388</v>
      </c>
      <c r="C127" s="172" t="s">
        <v>277</v>
      </c>
      <c r="D127" s="171">
        <v>57434</v>
      </c>
      <c r="E127" s="172" t="s">
        <v>283</v>
      </c>
      <c r="F127" s="171">
        <v>7</v>
      </c>
      <c r="G127" s="171">
        <v>2</v>
      </c>
      <c r="J127" s="117"/>
      <c r="M127" s="171">
        <v>201910</v>
      </c>
      <c r="N127" s="172" t="s">
        <v>421</v>
      </c>
      <c r="O127" s="172" t="s">
        <v>127</v>
      </c>
      <c r="P127" s="171">
        <v>144</v>
      </c>
      <c r="Q127" s="172" t="s">
        <v>144</v>
      </c>
      <c r="R127" s="171">
        <v>19</v>
      </c>
      <c r="S127" s="171">
        <v>-5</v>
      </c>
    </row>
    <row r="128" spans="1:19" ht="15.75" customHeight="1" x14ac:dyDescent="0.25">
      <c r="A128" s="171">
        <v>201910</v>
      </c>
      <c r="B128" s="172" t="s">
        <v>388</v>
      </c>
      <c r="C128" s="172" t="s">
        <v>300</v>
      </c>
      <c r="D128" s="171">
        <v>57210</v>
      </c>
      <c r="E128" s="172" t="s">
        <v>303</v>
      </c>
      <c r="F128" s="171">
        <v>4</v>
      </c>
      <c r="G128" s="171">
        <v>4</v>
      </c>
      <c r="J128" s="117"/>
      <c r="M128" s="171">
        <v>201910</v>
      </c>
      <c r="N128" s="172" t="s">
        <v>421</v>
      </c>
      <c r="O128" s="172" t="s">
        <v>151</v>
      </c>
      <c r="P128" s="171">
        <v>179</v>
      </c>
      <c r="Q128" s="172" t="s">
        <v>168</v>
      </c>
      <c r="R128" s="171">
        <v>14</v>
      </c>
      <c r="S128" s="171">
        <v>-2</v>
      </c>
    </row>
    <row r="129" spans="1:19" ht="15.75" customHeight="1" x14ac:dyDescent="0.25">
      <c r="A129" s="171">
        <v>201910</v>
      </c>
      <c r="B129" s="172" t="s">
        <v>388</v>
      </c>
      <c r="C129" s="172" t="s">
        <v>300</v>
      </c>
      <c r="D129" s="171">
        <v>57668</v>
      </c>
      <c r="E129" s="172" t="s">
        <v>319</v>
      </c>
      <c r="F129" s="171">
        <v>5</v>
      </c>
      <c r="G129" s="171">
        <v>2</v>
      </c>
      <c r="J129" s="117"/>
      <c r="M129" s="171">
        <v>201910</v>
      </c>
      <c r="N129" s="172" t="s">
        <v>422</v>
      </c>
      <c r="O129" s="172" t="s">
        <v>199</v>
      </c>
      <c r="P129" s="171">
        <v>51336</v>
      </c>
      <c r="Q129" s="172" t="s">
        <v>217</v>
      </c>
      <c r="R129" s="171">
        <v>82</v>
      </c>
      <c r="S129" s="171">
        <v>9</v>
      </c>
    </row>
    <row r="130" spans="1:19" ht="15.75" customHeight="1" x14ac:dyDescent="0.25">
      <c r="A130" s="171">
        <v>201910</v>
      </c>
      <c r="B130" s="172" t="s">
        <v>388</v>
      </c>
      <c r="C130" s="172" t="s">
        <v>320</v>
      </c>
      <c r="D130" s="171">
        <v>57180</v>
      </c>
      <c r="E130" s="172" t="s">
        <v>322</v>
      </c>
      <c r="F130" s="171">
        <v>1</v>
      </c>
      <c r="G130" s="171">
        <v>1</v>
      </c>
      <c r="J130" s="117"/>
      <c r="M130" s="171">
        <v>201910</v>
      </c>
      <c r="N130" s="172" t="s">
        <v>422</v>
      </c>
      <c r="O130" s="172" t="s">
        <v>199</v>
      </c>
      <c r="P130" s="171">
        <v>51341</v>
      </c>
      <c r="Q130" s="172" t="s">
        <v>212</v>
      </c>
      <c r="R130" s="171">
        <v>51</v>
      </c>
      <c r="S130" s="171">
        <v>-2</v>
      </c>
    </row>
    <row r="131" spans="1:19" ht="15.75" customHeight="1" x14ac:dyDescent="0.25">
      <c r="A131" s="171">
        <v>201910</v>
      </c>
      <c r="B131" s="172" t="s">
        <v>388</v>
      </c>
      <c r="C131" s="172" t="s">
        <v>320</v>
      </c>
      <c r="D131" s="171">
        <v>57307</v>
      </c>
      <c r="E131" s="172" t="s">
        <v>327</v>
      </c>
      <c r="F131" s="171">
        <v>5</v>
      </c>
      <c r="G131" s="171">
        <v>3</v>
      </c>
      <c r="J131" s="117"/>
      <c r="M131" s="171">
        <v>201910</v>
      </c>
      <c r="N131" s="172" t="s">
        <v>422</v>
      </c>
      <c r="O131" s="172" t="s">
        <v>199</v>
      </c>
      <c r="P131" s="171">
        <v>51365</v>
      </c>
      <c r="Q131" s="172" t="s">
        <v>203</v>
      </c>
      <c r="R131" s="171">
        <v>72</v>
      </c>
      <c r="S131" s="171">
        <v>-8</v>
      </c>
    </row>
    <row r="132" spans="1:19" ht="15.75" customHeight="1" x14ac:dyDescent="0.25">
      <c r="A132" s="171">
        <v>201910</v>
      </c>
      <c r="B132" s="172" t="s">
        <v>388</v>
      </c>
      <c r="C132" s="172" t="s">
        <v>320</v>
      </c>
      <c r="D132" s="171">
        <v>57628</v>
      </c>
      <c r="E132" s="172" t="s">
        <v>335</v>
      </c>
      <c r="F132" s="171">
        <v>2</v>
      </c>
      <c r="G132" s="173"/>
      <c r="J132" s="117"/>
      <c r="M132" s="171">
        <v>201910</v>
      </c>
      <c r="N132" s="172" t="s">
        <v>422</v>
      </c>
      <c r="O132" s="172" t="s">
        <v>174</v>
      </c>
      <c r="P132" s="171">
        <v>51115</v>
      </c>
      <c r="Q132" s="172" t="s">
        <v>489</v>
      </c>
      <c r="R132" s="171">
        <v>17</v>
      </c>
      <c r="S132" s="171">
        <v>3</v>
      </c>
    </row>
    <row r="133" spans="1:19" ht="15.75" customHeight="1" x14ac:dyDescent="0.25">
      <c r="A133" s="171">
        <v>201910</v>
      </c>
      <c r="B133" s="172" t="s">
        <v>410</v>
      </c>
      <c r="C133" s="172" t="s">
        <v>47</v>
      </c>
      <c r="D133" s="171">
        <v>41</v>
      </c>
      <c r="E133" s="172" t="s">
        <v>464</v>
      </c>
      <c r="F133" s="171">
        <v>11</v>
      </c>
      <c r="G133" s="171">
        <v>1</v>
      </c>
      <c r="J133" s="117"/>
      <c r="M133" s="171">
        <v>201910</v>
      </c>
      <c r="N133" s="172" t="s">
        <v>383</v>
      </c>
      <c r="O133" s="172" t="s">
        <v>29</v>
      </c>
      <c r="P133" s="171">
        <v>10523</v>
      </c>
      <c r="Q133" s="172" t="s">
        <v>35</v>
      </c>
      <c r="R133" s="171">
        <v>25</v>
      </c>
      <c r="S133" s="171">
        <v>-1</v>
      </c>
    </row>
    <row r="134" spans="1:19" ht="15.75" customHeight="1" x14ac:dyDescent="0.25">
      <c r="A134" s="171">
        <v>201910</v>
      </c>
      <c r="B134" s="172" t="s">
        <v>410</v>
      </c>
      <c r="C134" s="172" t="s">
        <v>47</v>
      </c>
      <c r="D134" s="171">
        <v>65</v>
      </c>
      <c r="E134" s="172" t="s">
        <v>534</v>
      </c>
      <c r="F134" s="171">
        <v>10</v>
      </c>
      <c r="G134" s="171">
        <v>2</v>
      </c>
      <c r="J134" s="117"/>
      <c r="M134" s="171">
        <v>201910</v>
      </c>
      <c r="N134" s="172" t="s">
        <v>383</v>
      </c>
      <c r="O134" s="172" t="s">
        <v>29</v>
      </c>
      <c r="P134" s="171">
        <v>10556</v>
      </c>
      <c r="Q134" s="172" t="s">
        <v>33</v>
      </c>
      <c r="R134" s="171">
        <v>66</v>
      </c>
      <c r="S134" s="171">
        <v>0</v>
      </c>
    </row>
    <row r="135" spans="1:19" ht="15.75" customHeight="1" x14ac:dyDescent="0.25">
      <c r="A135" s="171">
        <v>201910</v>
      </c>
      <c r="B135" s="172" t="s">
        <v>410</v>
      </c>
      <c r="C135" s="172" t="s">
        <v>47</v>
      </c>
      <c r="D135" s="171">
        <v>70</v>
      </c>
      <c r="E135" s="172" t="s">
        <v>536</v>
      </c>
      <c r="F135" s="171">
        <v>3</v>
      </c>
      <c r="G135" s="171">
        <v>1</v>
      </c>
      <c r="J135" s="117"/>
      <c r="M135" s="171">
        <v>201910</v>
      </c>
      <c r="N135" s="172" t="s">
        <v>383</v>
      </c>
      <c r="O135" s="172" t="s">
        <v>17</v>
      </c>
      <c r="P135" s="171">
        <v>10582</v>
      </c>
      <c r="Q135" s="172" t="s">
        <v>456</v>
      </c>
      <c r="R135" s="171">
        <v>12</v>
      </c>
      <c r="S135" s="171">
        <v>-1</v>
      </c>
    </row>
    <row r="136" spans="1:19" ht="15.75" customHeight="1" x14ac:dyDescent="0.25">
      <c r="A136" s="171">
        <v>201910</v>
      </c>
      <c r="B136" s="172" t="s">
        <v>410</v>
      </c>
      <c r="C136" s="172" t="s">
        <v>47</v>
      </c>
      <c r="D136" s="171">
        <v>78</v>
      </c>
      <c r="E136" s="172" t="s">
        <v>75</v>
      </c>
      <c r="F136" s="171">
        <v>3</v>
      </c>
      <c r="G136" s="171">
        <v>-2</v>
      </c>
      <c r="J136" s="117"/>
      <c r="M136" s="171">
        <v>201910</v>
      </c>
      <c r="N136" s="172" t="s">
        <v>387</v>
      </c>
      <c r="O136" s="172" t="s">
        <v>220</v>
      </c>
      <c r="P136" s="171">
        <v>54266</v>
      </c>
      <c r="Q136" s="172" t="s">
        <v>225</v>
      </c>
      <c r="R136" s="171">
        <v>15</v>
      </c>
      <c r="S136" s="171">
        <v>3</v>
      </c>
    </row>
    <row r="137" spans="1:19" ht="15.75" customHeight="1" x14ac:dyDescent="0.25">
      <c r="A137" s="171">
        <v>201910</v>
      </c>
      <c r="B137" s="172" t="s">
        <v>410</v>
      </c>
      <c r="C137" s="172" t="s">
        <v>78</v>
      </c>
      <c r="D137" s="171">
        <v>120</v>
      </c>
      <c r="E137" s="172" t="s">
        <v>486</v>
      </c>
      <c r="F137" s="171">
        <v>11</v>
      </c>
      <c r="G137" s="171">
        <v>-1</v>
      </c>
      <c r="J137" s="117"/>
      <c r="M137" s="171">
        <v>201910</v>
      </c>
      <c r="N137" s="172" t="s">
        <v>387</v>
      </c>
      <c r="O137" s="172" t="s">
        <v>260</v>
      </c>
      <c r="P137" s="171">
        <v>54413</v>
      </c>
      <c r="Q137" s="172" t="s">
        <v>266</v>
      </c>
      <c r="R137" s="171">
        <v>12</v>
      </c>
      <c r="S137" s="171">
        <v>1</v>
      </c>
    </row>
    <row r="138" spans="1:19" ht="15.75" customHeight="1" x14ac:dyDescent="0.25">
      <c r="A138" s="171">
        <v>201910</v>
      </c>
      <c r="B138" s="172" t="s">
        <v>410</v>
      </c>
      <c r="C138" s="172" t="s">
        <v>78</v>
      </c>
      <c r="D138" s="171">
        <v>129</v>
      </c>
      <c r="E138" s="172" t="s">
        <v>480</v>
      </c>
      <c r="F138" s="171">
        <v>7</v>
      </c>
      <c r="G138" s="171">
        <v>1</v>
      </c>
      <c r="J138" s="117"/>
      <c r="M138" s="171">
        <v>201910</v>
      </c>
      <c r="N138" s="172" t="s">
        <v>387</v>
      </c>
      <c r="O138" s="172" t="s">
        <v>260</v>
      </c>
      <c r="P138" s="171">
        <v>55676</v>
      </c>
      <c r="Q138" s="172" t="s">
        <v>272</v>
      </c>
      <c r="R138" s="171">
        <v>7</v>
      </c>
      <c r="S138" s="171">
        <v>-3</v>
      </c>
    </row>
    <row r="139" spans="1:19" ht="15.75" customHeight="1" x14ac:dyDescent="0.25">
      <c r="A139" s="171">
        <v>201910</v>
      </c>
      <c r="B139" s="172" t="s">
        <v>410</v>
      </c>
      <c r="C139" s="172" t="s">
        <v>99</v>
      </c>
      <c r="D139" s="171">
        <v>10</v>
      </c>
      <c r="E139" s="172" t="s">
        <v>119</v>
      </c>
      <c r="F139" s="171">
        <v>6</v>
      </c>
      <c r="G139" s="171">
        <v>-3</v>
      </c>
      <c r="J139" s="117"/>
      <c r="M139" s="171">
        <v>201910</v>
      </c>
      <c r="N139" s="172" t="s">
        <v>388</v>
      </c>
      <c r="O139" s="172" t="s">
        <v>277</v>
      </c>
      <c r="P139" s="171">
        <v>57178</v>
      </c>
      <c r="Q139" s="172" t="s">
        <v>279</v>
      </c>
      <c r="R139" s="171">
        <v>16</v>
      </c>
      <c r="S139" s="171">
        <v>0</v>
      </c>
    </row>
    <row r="140" spans="1:19" ht="15.75" customHeight="1" x14ac:dyDescent="0.25">
      <c r="A140" s="171">
        <v>201910</v>
      </c>
      <c r="B140" s="172" t="s">
        <v>410</v>
      </c>
      <c r="C140" s="172" t="s">
        <v>99</v>
      </c>
      <c r="D140" s="171">
        <v>34</v>
      </c>
      <c r="E140" s="172" t="s">
        <v>531</v>
      </c>
      <c r="F140" s="171">
        <v>13</v>
      </c>
      <c r="G140" s="171">
        <v>1</v>
      </c>
      <c r="J140" s="117"/>
      <c r="M140" s="171">
        <v>201910</v>
      </c>
      <c r="N140" s="172" t="s">
        <v>388</v>
      </c>
      <c r="O140" s="172" t="s">
        <v>277</v>
      </c>
      <c r="P140" s="171">
        <v>57447</v>
      </c>
      <c r="Q140" s="172" t="s">
        <v>293</v>
      </c>
      <c r="R140" s="171">
        <v>10</v>
      </c>
      <c r="S140" s="171">
        <v>2</v>
      </c>
    </row>
    <row r="141" spans="1:19" ht="15.75" customHeight="1" x14ac:dyDescent="0.25">
      <c r="A141" s="171">
        <v>201910</v>
      </c>
      <c r="B141" s="172" t="s">
        <v>410</v>
      </c>
      <c r="C141" s="172" t="s">
        <v>99</v>
      </c>
      <c r="D141" s="171">
        <v>43</v>
      </c>
      <c r="E141" s="172" t="s">
        <v>114</v>
      </c>
      <c r="F141" s="171">
        <v>33</v>
      </c>
      <c r="G141" s="171">
        <v>1</v>
      </c>
      <c r="J141" s="117"/>
      <c r="M141" s="171">
        <v>201910</v>
      </c>
      <c r="N141" s="172" t="s">
        <v>410</v>
      </c>
      <c r="O141" s="172" t="s">
        <v>47</v>
      </c>
      <c r="P141" s="171">
        <v>65</v>
      </c>
      <c r="Q141" s="172" t="s">
        <v>534</v>
      </c>
      <c r="R141" s="171">
        <v>13</v>
      </c>
      <c r="S141" s="171">
        <v>1</v>
      </c>
    </row>
    <row r="142" spans="1:19" ht="15.75" customHeight="1" x14ac:dyDescent="0.25">
      <c r="A142" s="171">
        <v>201910</v>
      </c>
      <c r="B142" s="172" t="s">
        <v>421</v>
      </c>
      <c r="C142" s="172" t="s">
        <v>127</v>
      </c>
      <c r="D142" s="171">
        <v>135</v>
      </c>
      <c r="E142" s="172" t="s">
        <v>499</v>
      </c>
      <c r="F142" s="171">
        <v>20</v>
      </c>
      <c r="G142" s="171">
        <v>1</v>
      </c>
      <c r="J142" s="117"/>
      <c r="M142" s="171">
        <v>201910</v>
      </c>
      <c r="N142" s="172" t="s">
        <v>410</v>
      </c>
      <c r="O142" s="172" t="s">
        <v>47</v>
      </c>
      <c r="P142" s="171">
        <v>77</v>
      </c>
      <c r="Q142" s="172" t="s">
        <v>76</v>
      </c>
      <c r="R142" s="171">
        <v>10</v>
      </c>
      <c r="S142" s="171">
        <v>1</v>
      </c>
    </row>
    <row r="143" spans="1:19" ht="15.75" customHeight="1" x14ac:dyDescent="0.25">
      <c r="A143" s="171">
        <v>201910</v>
      </c>
      <c r="B143" s="172" t="s">
        <v>421</v>
      </c>
      <c r="C143" s="172" t="s">
        <v>127</v>
      </c>
      <c r="D143" s="171">
        <v>164</v>
      </c>
      <c r="E143" s="172" t="s">
        <v>510</v>
      </c>
      <c r="F143" s="171">
        <v>6</v>
      </c>
      <c r="G143" s="171">
        <v>1</v>
      </c>
      <c r="J143" s="117"/>
      <c r="M143" s="171">
        <v>201910</v>
      </c>
      <c r="N143" s="172" t="s">
        <v>410</v>
      </c>
      <c r="O143" s="172" t="s">
        <v>47</v>
      </c>
      <c r="P143" s="171">
        <v>95</v>
      </c>
      <c r="Q143" s="172" t="s">
        <v>65</v>
      </c>
      <c r="R143" s="171">
        <v>36</v>
      </c>
      <c r="S143" s="171">
        <v>0</v>
      </c>
    </row>
    <row r="144" spans="1:19" ht="15.75" customHeight="1" x14ac:dyDescent="0.25">
      <c r="A144" s="171">
        <v>201910</v>
      </c>
      <c r="B144" s="172" t="s">
        <v>421</v>
      </c>
      <c r="C144" s="172" t="s">
        <v>151</v>
      </c>
      <c r="D144" s="171">
        <v>170</v>
      </c>
      <c r="E144" s="172" t="s">
        <v>517</v>
      </c>
      <c r="F144" s="171">
        <v>22</v>
      </c>
      <c r="G144" s="171">
        <v>-2</v>
      </c>
      <c r="J144" s="117"/>
      <c r="M144" s="171">
        <v>201910</v>
      </c>
      <c r="N144" s="172" t="s">
        <v>410</v>
      </c>
      <c r="O144" s="172" t="s">
        <v>78</v>
      </c>
      <c r="P144" s="171">
        <v>113</v>
      </c>
      <c r="Q144" s="172" t="s">
        <v>473</v>
      </c>
      <c r="R144" s="171">
        <v>27</v>
      </c>
      <c r="S144" s="171">
        <v>-5</v>
      </c>
    </row>
    <row r="145" spans="1:19" ht="15.75" customHeight="1" x14ac:dyDescent="0.25">
      <c r="A145" s="171">
        <v>201910</v>
      </c>
      <c r="B145" s="172" t="s">
        <v>421</v>
      </c>
      <c r="C145" s="172" t="s">
        <v>151</v>
      </c>
      <c r="D145" s="171">
        <v>179</v>
      </c>
      <c r="E145" s="172" t="s">
        <v>168</v>
      </c>
      <c r="F145" s="171">
        <v>3</v>
      </c>
      <c r="G145" s="171">
        <v>0</v>
      </c>
      <c r="J145" s="117"/>
      <c r="M145" s="171">
        <v>201910</v>
      </c>
      <c r="N145" s="172" t="s">
        <v>410</v>
      </c>
      <c r="O145" s="172" t="s">
        <v>78</v>
      </c>
      <c r="P145" s="171">
        <v>119</v>
      </c>
      <c r="Q145" s="172" t="s">
        <v>482</v>
      </c>
      <c r="R145" s="171">
        <v>65</v>
      </c>
      <c r="S145" s="171">
        <v>-2</v>
      </c>
    </row>
    <row r="146" spans="1:19" ht="15.75" customHeight="1" x14ac:dyDescent="0.25">
      <c r="A146" s="171">
        <v>201910</v>
      </c>
      <c r="B146" s="172" t="s">
        <v>421</v>
      </c>
      <c r="C146" s="172" t="s">
        <v>151</v>
      </c>
      <c r="D146" s="171">
        <v>196</v>
      </c>
      <c r="E146" s="172" t="s">
        <v>159</v>
      </c>
      <c r="F146" s="171">
        <v>11</v>
      </c>
      <c r="G146" s="171">
        <v>0</v>
      </c>
      <c r="J146" s="117"/>
      <c r="M146" s="171">
        <v>201910</v>
      </c>
      <c r="N146" s="172" t="s">
        <v>410</v>
      </c>
      <c r="O146" s="172" t="s">
        <v>78</v>
      </c>
      <c r="P146" s="171">
        <v>120</v>
      </c>
      <c r="Q146" s="172" t="s">
        <v>486</v>
      </c>
      <c r="R146" s="171">
        <v>36</v>
      </c>
      <c r="S146" s="171">
        <v>-1</v>
      </c>
    </row>
    <row r="147" spans="1:19" ht="15.75" customHeight="1" x14ac:dyDescent="0.25">
      <c r="A147" s="171">
        <v>201910</v>
      </c>
      <c r="B147" s="172" t="s">
        <v>422</v>
      </c>
      <c r="C147" s="172" t="s">
        <v>185</v>
      </c>
      <c r="D147" s="171">
        <v>8806</v>
      </c>
      <c r="E147" s="172" t="s">
        <v>454</v>
      </c>
      <c r="F147" s="171">
        <v>39</v>
      </c>
      <c r="G147" s="171">
        <v>4</v>
      </c>
      <c r="J147" s="117"/>
      <c r="M147" s="171">
        <v>201910</v>
      </c>
      <c r="N147" s="172" t="s">
        <v>410</v>
      </c>
      <c r="O147" s="172" t="s">
        <v>99</v>
      </c>
      <c r="P147" s="171">
        <v>24</v>
      </c>
      <c r="Q147" s="172" t="s">
        <v>493</v>
      </c>
      <c r="R147" s="171">
        <v>32</v>
      </c>
      <c r="S147" s="171">
        <v>0</v>
      </c>
    </row>
    <row r="148" spans="1:19" ht="15.75" customHeight="1" x14ac:dyDescent="0.25">
      <c r="A148" s="171">
        <v>201910</v>
      </c>
      <c r="B148" s="172" t="s">
        <v>422</v>
      </c>
      <c r="C148" s="172" t="s">
        <v>185</v>
      </c>
      <c r="D148" s="171">
        <v>8839</v>
      </c>
      <c r="E148" s="172" t="s">
        <v>190</v>
      </c>
      <c r="F148" s="171">
        <v>6</v>
      </c>
      <c r="G148" s="171">
        <v>-3</v>
      </c>
      <c r="J148" s="117"/>
      <c r="M148" s="171">
        <v>201910</v>
      </c>
      <c r="N148" s="172" t="s">
        <v>410</v>
      </c>
      <c r="O148" s="172" t="s">
        <v>99</v>
      </c>
      <c r="P148" s="171">
        <v>50</v>
      </c>
      <c r="Q148" s="172" t="s">
        <v>532</v>
      </c>
      <c r="R148" s="171">
        <v>7</v>
      </c>
      <c r="S148" s="171">
        <v>2</v>
      </c>
    </row>
    <row r="149" spans="1:19" ht="15.75" customHeight="1" x14ac:dyDescent="0.25">
      <c r="A149" s="171">
        <v>201910</v>
      </c>
      <c r="B149" s="172" t="s">
        <v>383</v>
      </c>
      <c r="C149" s="172" t="s">
        <v>29</v>
      </c>
      <c r="D149" s="171">
        <v>10522</v>
      </c>
      <c r="E149" s="172" t="s">
        <v>43</v>
      </c>
      <c r="F149" s="171">
        <v>2</v>
      </c>
      <c r="G149" s="171">
        <v>1</v>
      </c>
      <c r="J149" s="117"/>
      <c r="M149" s="171">
        <v>201910</v>
      </c>
      <c r="N149" s="172" t="s">
        <v>421</v>
      </c>
      <c r="O149" s="172" t="s">
        <v>127</v>
      </c>
      <c r="P149" s="171">
        <v>133</v>
      </c>
      <c r="Q149" s="172" t="s">
        <v>500</v>
      </c>
      <c r="R149" s="171">
        <v>20</v>
      </c>
      <c r="S149" s="171">
        <v>0</v>
      </c>
    </row>
    <row r="150" spans="1:19" ht="15.75" customHeight="1" x14ac:dyDescent="0.25">
      <c r="A150" s="171">
        <v>201910</v>
      </c>
      <c r="B150" s="172" t="s">
        <v>387</v>
      </c>
      <c r="C150" s="172" t="s">
        <v>260</v>
      </c>
      <c r="D150" s="171">
        <v>54414</v>
      </c>
      <c r="E150" s="172" t="s">
        <v>267</v>
      </c>
      <c r="F150" s="171">
        <v>5</v>
      </c>
      <c r="G150" s="171">
        <v>-1</v>
      </c>
      <c r="J150" s="117"/>
      <c r="M150" s="171">
        <v>201910</v>
      </c>
      <c r="N150" s="172" t="s">
        <v>421</v>
      </c>
      <c r="O150" s="172" t="s">
        <v>127</v>
      </c>
      <c r="P150" s="171">
        <v>157</v>
      </c>
      <c r="Q150" s="172" t="s">
        <v>508</v>
      </c>
      <c r="R150" s="171">
        <v>27</v>
      </c>
      <c r="S150" s="171">
        <v>2</v>
      </c>
    </row>
    <row r="151" spans="1:19" ht="15.75" customHeight="1" x14ac:dyDescent="0.25">
      <c r="A151" s="171">
        <v>201910</v>
      </c>
      <c r="B151" s="172" t="s">
        <v>389</v>
      </c>
      <c r="C151" s="172" t="s">
        <v>342</v>
      </c>
      <c r="D151" s="171">
        <v>88451</v>
      </c>
      <c r="E151" s="172" t="s">
        <v>354</v>
      </c>
      <c r="F151" s="171">
        <v>14</v>
      </c>
      <c r="G151" s="171">
        <v>-4</v>
      </c>
      <c r="J151" s="117"/>
      <c r="M151" s="171">
        <v>201910</v>
      </c>
      <c r="N151" s="172" t="s">
        <v>421</v>
      </c>
      <c r="O151" s="172" t="s">
        <v>151</v>
      </c>
      <c r="P151" s="171">
        <v>169</v>
      </c>
      <c r="Q151" s="172" t="s">
        <v>162</v>
      </c>
      <c r="R151" s="171">
        <v>66</v>
      </c>
      <c r="S151" s="171">
        <v>-2</v>
      </c>
    </row>
    <row r="152" spans="1:19" ht="15.75" customHeight="1" x14ac:dyDescent="0.25">
      <c r="A152" s="171">
        <v>201910</v>
      </c>
      <c r="B152" s="172" t="s">
        <v>389</v>
      </c>
      <c r="C152" s="172" t="s">
        <v>361</v>
      </c>
      <c r="D152" s="171">
        <v>88587</v>
      </c>
      <c r="E152" s="172" t="s">
        <v>371</v>
      </c>
      <c r="F152" s="171">
        <v>11</v>
      </c>
      <c r="G152" s="171">
        <v>-1</v>
      </c>
      <c r="J152" s="117"/>
      <c r="M152" s="171">
        <v>201910</v>
      </c>
      <c r="N152" s="172" t="s">
        <v>421</v>
      </c>
      <c r="O152" s="172" t="s">
        <v>151</v>
      </c>
      <c r="P152" s="171">
        <v>180</v>
      </c>
      <c r="Q152" s="172" t="s">
        <v>518</v>
      </c>
      <c r="R152" s="171">
        <v>32</v>
      </c>
      <c r="S152" s="171">
        <v>2</v>
      </c>
    </row>
    <row r="153" spans="1:19" ht="15.75" customHeight="1" x14ac:dyDescent="0.25">
      <c r="A153" s="171">
        <v>201910</v>
      </c>
      <c r="B153" s="172" t="s">
        <v>409</v>
      </c>
      <c r="C153" s="172" t="s">
        <v>409</v>
      </c>
      <c r="D153" s="171">
        <v>57892</v>
      </c>
      <c r="E153" s="172" t="s">
        <v>557</v>
      </c>
      <c r="F153" s="171">
        <v>1</v>
      </c>
      <c r="G153" s="173"/>
      <c r="J153" s="117"/>
      <c r="M153" s="171">
        <v>201910</v>
      </c>
      <c r="N153" s="172" t="s">
        <v>421</v>
      </c>
      <c r="O153" s="172" t="s">
        <v>151</v>
      </c>
      <c r="P153" s="171">
        <v>184</v>
      </c>
      <c r="Q153" s="172" t="s">
        <v>515</v>
      </c>
      <c r="R153" s="171">
        <v>48</v>
      </c>
      <c r="S153" s="171">
        <v>-4</v>
      </c>
    </row>
    <row r="154" spans="1:19" ht="15.75" customHeight="1" x14ac:dyDescent="0.25">
      <c r="A154" s="171">
        <v>201910</v>
      </c>
      <c r="B154" s="172" t="s">
        <v>389</v>
      </c>
      <c r="C154" s="172" t="s">
        <v>361</v>
      </c>
      <c r="D154" s="171">
        <v>88666</v>
      </c>
      <c r="E154" s="172" t="s">
        <v>373</v>
      </c>
      <c r="F154" s="171">
        <v>14</v>
      </c>
      <c r="G154" s="171">
        <v>2</v>
      </c>
      <c r="J154" s="117"/>
      <c r="M154" s="171">
        <v>201910</v>
      </c>
      <c r="N154" s="172" t="s">
        <v>422</v>
      </c>
      <c r="O154" s="172" t="s">
        <v>199</v>
      </c>
      <c r="P154" s="171">
        <v>51314</v>
      </c>
      <c r="Q154" s="172" t="s">
        <v>205</v>
      </c>
      <c r="R154" s="171">
        <v>52</v>
      </c>
      <c r="S154" s="171">
        <v>2</v>
      </c>
    </row>
    <row r="155" spans="1:19" ht="15.75" customHeight="1" x14ac:dyDescent="0.25">
      <c r="A155" s="171">
        <v>201910</v>
      </c>
      <c r="B155" s="172" t="s">
        <v>388</v>
      </c>
      <c r="C155" s="172" t="s">
        <v>277</v>
      </c>
      <c r="D155" s="171">
        <v>57447</v>
      </c>
      <c r="E155" s="172" t="s">
        <v>293</v>
      </c>
      <c r="F155" s="171">
        <v>1</v>
      </c>
      <c r="G155" s="173"/>
      <c r="J155" s="117"/>
      <c r="M155" s="171">
        <v>201910</v>
      </c>
      <c r="N155" s="172" t="s">
        <v>422</v>
      </c>
      <c r="O155" s="172" t="s">
        <v>174</v>
      </c>
      <c r="P155" s="171">
        <v>51114</v>
      </c>
      <c r="Q155" s="172" t="s">
        <v>558</v>
      </c>
      <c r="R155" s="171">
        <v>17</v>
      </c>
      <c r="S155" s="171">
        <v>-2</v>
      </c>
    </row>
    <row r="156" spans="1:19" ht="15.75" customHeight="1" x14ac:dyDescent="0.25">
      <c r="A156" s="171">
        <v>201910</v>
      </c>
      <c r="B156" s="172" t="s">
        <v>388</v>
      </c>
      <c r="C156" s="172" t="s">
        <v>300</v>
      </c>
      <c r="D156" s="171">
        <v>57250</v>
      </c>
      <c r="E156" s="172" t="s">
        <v>304</v>
      </c>
      <c r="F156" s="171">
        <v>4</v>
      </c>
      <c r="G156" s="173"/>
      <c r="J156" s="117"/>
      <c r="M156" s="171">
        <v>201910</v>
      </c>
      <c r="N156" s="172" t="s">
        <v>383</v>
      </c>
      <c r="O156" s="172" t="s">
        <v>29</v>
      </c>
      <c r="P156" s="171">
        <v>10512</v>
      </c>
      <c r="Q156" s="172" t="s">
        <v>45</v>
      </c>
      <c r="R156" s="171">
        <v>76</v>
      </c>
      <c r="S156" s="171">
        <v>-9</v>
      </c>
    </row>
    <row r="157" spans="1:19" ht="15.75" customHeight="1" x14ac:dyDescent="0.25">
      <c r="A157" s="171">
        <v>201910</v>
      </c>
      <c r="B157" s="172" t="s">
        <v>388</v>
      </c>
      <c r="C157" s="172" t="s">
        <v>300</v>
      </c>
      <c r="D157" s="171">
        <v>57543</v>
      </c>
      <c r="E157" s="172" t="s">
        <v>314</v>
      </c>
      <c r="F157" s="171">
        <v>1</v>
      </c>
      <c r="G157" s="171">
        <v>1</v>
      </c>
      <c r="J157" s="117"/>
      <c r="M157" s="171">
        <v>201910</v>
      </c>
      <c r="N157" s="172" t="s">
        <v>383</v>
      </c>
      <c r="O157" s="172" t="s">
        <v>29</v>
      </c>
      <c r="P157" s="171">
        <v>10550</v>
      </c>
      <c r="Q157" s="172" t="s">
        <v>32</v>
      </c>
      <c r="R157" s="171">
        <v>86</v>
      </c>
      <c r="S157" s="171">
        <v>-3</v>
      </c>
    </row>
    <row r="158" spans="1:19" ht="15.75" customHeight="1" x14ac:dyDescent="0.25">
      <c r="A158" s="171">
        <v>201910</v>
      </c>
      <c r="B158" s="172" t="s">
        <v>388</v>
      </c>
      <c r="C158" s="172" t="s">
        <v>300</v>
      </c>
      <c r="D158" s="171">
        <v>57583</v>
      </c>
      <c r="E158" s="172" t="s">
        <v>315</v>
      </c>
      <c r="F158" s="171">
        <v>15</v>
      </c>
      <c r="G158" s="171">
        <v>-3</v>
      </c>
      <c r="J158" s="117"/>
      <c r="M158" s="171">
        <v>201910</v>
      </c>
      <c r="N158" s="172" t="s">
        <v>383</v>
      </c>
      <c r="O158" s="172" t="s">
        <v>29</v>
      </c>
      <c r="P158" s="171">
        <v>10570</v>
      </c>
      <c r="Q158" s="172" t="s">
        <v>36</v>
      </c>
      <c r="R158" s="171">
        <v>40</v>
      </c>
      <c r="S158" s="171">
        <v>0</v>
      </c>
    </row>
    <row r="159" spans="1:19" ht="15.75" customHeight="1" x14ac:dyDescent="0.25">
      <c r="A159" s="171">
        <v>201910</v>
      </c>
      <c r="B159" s="172" t="s">
        <v>388</v>
      </c>
      <c r="C159" s="172" t="s">
        <v>320</v>
      </c>
      <c r="D159" s="171">
        <v>57348</v>
      </c>
      <c r="E159" s="172" t="s">
        <v>329</v>
      </c>
      <c r="F159" s="171">
        <v>19</v>
      </c>
      <c r="G159" s="171">
        <v>4</v>
      </c>
      <c r="J159" s="117"/>
      <c r="M159" s="171">
        <v>201910</v>
      </c>
      <c r="N159" s="172" t="s">
        <v>387</v>
      </c>
      <c r="O159" s="172" t="s">
        <v>220</v>
      </c>
      <c r="P159" s="171">
        <v>54486</v>
      </c>
      <c r="Q159" s="172" t="s">
        <v>233</v>
      </c>
      <c r="R159" s="171">
        <v>31</v>
      </c>
      <c r="S159" s="171">
        <v>1</v>
      </c>
    </row>
    <row r="160" spans="1:19" ht="15.75" customHeight="1" x14ac:dyDescent="0.25">
      <c r="A160" s="171">
        <v>201910</v>
      </c>
      <c r="B160" s="172" t="s">
        <v>421</v>
      </c>
      <c r="C160" s="172" t="s">
        <v>151</v>
      </c>
      <c r="D160" s="171">
        <v>188</v>
      </c>
      <c r="E160" s="172" t="s">
        <v>163</v>
      </c>
      <c r="F160" s="171">
        <v>18</v>
      </c>
      <c r="G160" s="171">
        <v>4</v>
      </c>
      <c r="J160" s="117"/>
      <c r="M160" s="171">
        <v>201910</v>
      </c>
      <c r="N160" s="172" t="s">
        <v>387</v>
      </c>
      <c r="O160" s="172" t="s">
        <v>220</v>
      </c>
      <c r="P160" s="171">
        <v>54601</v>
      </c>
      <c r="Q160" s="172" t="s">
        <v>235</v>
      </c>
      <c r="R160" s="171">
        <v>18</v>
      </c>
      <c r="S160" s="171">
        <v>4</v>
      </c>
    </row>
    <row r="161" spans="1:19" ht="15.75" customHeight="1" x14ac:dyDescent="0.25">
      <c r="A161" s="171">
        <v>201910</v>
      </c>
      <c r="B161" s="172" t="s">
        <v>422</v>
      </c>
      <c r="C161" s="172" t="s">
        <v>199</v>
      </c>
      <c r="D161" s="171">
        <v>51341</v>
      </c>
      <c r="E161" s="172" t="s">
        <v>212</v>
      </c>
      <c r="F161" s="171">
        <v>20</v>
      </c>
      <c r="G161" s="171">
        <v>2</v>
      </c>
      <c r="J161" s="117"/>
      <c r="M161" s="171">
        <v>201910</v>
      </c>
      <c r="N161" s="172" t="s">
        <v>387</v>
      </c>
      <c r="O161" s="172" t="s">
        <v>239</v>
      </c>
      <c r="P161" s="171">
        <v>54381</v>
      </c>
      <c r="Q161" s="172" t="s">
        <v>247</v>
      </c>
      <c r="R161" s="171">
        <v>21</v>
      </c>
      <c r="S161" s="171">
        <v>-1</v>
      </c>
    </row>
    <row r="162" spans="1:19" ht="15.75" customHeight="1" x14ac:dyDescent="0.25">
      <c r="A162" s="171">
        <v>201910</v>
      </c>
      <c r="B162" s="172" t="s">
        <v>422</v>
      </c>
      <c r="C162" s="172" t="s">
        <v>174</v>
      </c>
      <c r="D162" s="171">
        <v>51101</v>
      </c>
      <c r="E162" s="172" t="s">
        <v>176</v>
      </c>
      <c r="F162" s="171">
        <v>43</v>
      </c>
      <c r="G162" s="171">
        <v>4</v>
      </c>
      <c r="J162" s="117"/>
      <c r="M162" s="171">
        <v>201910</v>
      </c>
      <c r="N162" s="172" t="s">
        <v>387</v>
      </c>
      <c r="O162" s="172" t="s">
        <v>239</v>
      </c>
      <c r="P162" s="171">
        <v>54696</v>
      </c>
      <c r="Q162" s="172" t="s">
        <v>259</v>
      </c>
      <c r="R162" s="171">
        <v>59</v>
      </c>
      <c r="S162" s="171">
        <v>2</v>
      </c>
    </row>
    <row r="163" spans="1:19" ht="15.75" customHeight="1" x14ac:dyDescent="0.25">
      <c r="A163" s="171">
        <v>201910</v>
      </c>
      <c r="B163" s="172" t="s">
        <v>422</v>
      </c>
      <c r="C163" s="172" t="s">
        <v>174</v>
      </c>
      <c r="D163" s="171">
        <v>51354</v>
      </c>
      <c r="E163" s="172" t="s">
        <v>183</v>
      </c>
      <c r="F163" s="171">
        <v>27</v>
      </c>
      <c r="G163" s="171">
        <v>-5</v>
      </c>
      <c r="J163" s="117"/>
      <c r="M163" s="171">
        <v>201910</v>
      </c>
      <c r="N163" s="172" t="s">
        <v>409</v>
      </c>
      <c r="O163" s="172" t="s">
        <v>409</v>
      </c>
      <c r="P163" s="171">
        <v>202</v>
      </c>
      <c r="Q163" s="172" t="s">
        <v>625</v>
      </c>
      <c r="R163" s="171">
        <v>1</v>
      </c>
      <c r="S163" s="171">
        <v>-1</v>
      </c>
    </row>
    <row r="164" spans="1:19" ht="15.75" customHeight="1" x14ac:dyDescent="0.25">
      <c r="A164" s="171">
        <v>201910</v>
      </c>
      <c r="B164" s="172" t="s">
        <v>422</v>
      </c>
      <c r="C164" s="172" t="s">
        <v>174</v>
      </c>
      <c r="D164" s="171">
        <v>51381</v>
      </c>
      <c r="E164" s="172" t="s">
        <v>501</v>
      </c>
      <c r="F164" s="171">
        <v>29</v>
      </c>
      <c r="G164" s="171">
        <v>1</v>
      </c>
      <c r="J164" s="117"/>
      <c r="M164" s="171">
        <v>201910</v>
      </c>
      <c r="N164" s="172" t="s">
        <v>409</v>
      </c>
      <c r="O164" s="172" t="s">
        <v>409</v>
      </c>
      <c r="P164" s="171">
        <v>57892</v>
      </c>
      <c r="Q164" s="172" t="s">
        <v>557</v>
      </c>
      <c r="R164" s="171">
        <v>8</v>
      </c>
      <c r="S164" s="171">
        <v>-3</v>
      </c>
    </row>
    <row r="165" spans="1:19" ht="15.75" customHeight="1" x14ac:dyDescent="0.25">
      <c r="A165" s="171">
        <v>201910</v>
      </c>
      <c r="B165" s="172" t="s">
        <v>422</v>
      </c>
      <c r="C165" s="172" t="s">
        <v>185</v>
      </c>
      <c r="D165" s="171">
        <v>8814</v>
      </c>
      <c r="E165" s="172" t="s">
        <v>198</v>
      </c>
      <c r="F165" s="171">
        <v>3</v>
      </c>
      <c r="G165" s="171">
        <v>1</v>
      </c>
      <c r="J165" s="117"/>
      <c r="M165" s="171">
        <v>201910</v>
      </c>
      <c r="N165" s="172" t="s">
        <v>409</v>
      </c>
      <c r="O165" s="172" t="s">
        <v>636</v>
      </c>
      <c r="P165" s="171">
        <v>57882</v>
      </c>
      <c r="Q165" s="172" t="s">
        <v>637</v>
      </c>
      <c r="R165" s="171">
        <v>1</v>
      </c>
      <c r="S165" s="171">
        <v>1</v>
      </c>
    </row>
    <row r="166" spans="1:19" ht="15.75" customHeight="1" x14ac:dyDescent="0.25">
      <c r="A166" s="171">
        <v>201910</v>
      </c>
      <c r="B166" s="172" t="s">
        <v>383</v>
      </c>
      <c r="C166" s="172" t="s">
        <v>29</v>
      </c>
      <c r="D166" s="171">
        <v>10523</v>
      </c>
      <c r="E166" s="172" t="s">
        <v>35</v>
      </c>
      <c r="F166" s="171">
        <v>5</v>
      </c>
      <c r="G166" s="171">
        <v>0</v>
      </c>
      <c r="J166" s="117"/>
      <c r="M166" s="171">
        <v>201910</v>
      </c>
      <c r="N166" s="172" t="s">
        <v>389</v>
      </c>
      <c r="O166" s="172" t="s">
        <v>342</v>
      </c>
      <c r="P166" s="171">
        <v>88256</v>
      </c>
      <c r="Q166" s="172" t="s">
        <v>346</v>
      </c>
      <c r="R166" s="171">
        <v>20</v>
      </c>
      <c r="S166" s="171">
        <v>-1</v>
      </c>
    </row>
    <row r="167" spans="1:19" ht="15.75" customHeight="1" x14ac:dyDescent="0.25">
      <c r="A167" s="171">
        <v>201910</v>
      </c>
      <c r="B167" s="172" t="s">
        <v>383</v>
      </c>
      <c r="C167" s="172" t="s">
        <v>17</v>
      </c>
      <c r="D167" s="171">
        <v>10582</v>
      </c>
      <c r="E167" s="172" t="s">
        <v>456</v>
      </c>
      <c r="F167" s="171">
        <v>5</v>
      </c>
      <c r="G167" s="171">
        <v>0</v>
      </c>
      <c r="J167" s="117"/>
      <c r="M167" s="171">
        <v>201910</v>
      </c>
      <c r="N167" s="172" t="s">
        <v>389</v>
      </c>
      <c r="O167" s="172" t="s">
        <v>361</v>
      </c>
      <c r="P167" s="171">
        <v>88666</v>
      </c>
      <c r="Q167" s="172" t="s">
        <v>373</v>
      </c>
      <c r="R167" s="171">
        <v>37</v>
      </c>
      <c r="S167" s="171">
        <v>6</v>
      </c>
    </row>
    <row r="168" spans="1:19" ht="15.75" customHeight="1" x14ac:dyDescent="0.25">
      <c r="A168" s="171">
        <v>201910</v>
      </c>
      <c r="B168" s="172" t="s">
        <v>387</v>
      </c>
      <c r="C168" s="172" t="s">
        <v>260</v>
      </c>
      <c r="D168" s="171">
        <v>54413</v>
      </c>
      <c r="E168" s="172" t="s">
        <v>266</v>
      </c>
      <c r="F168" s="171">
        <v>1</v>
      </c>
      <c r="G168" s="171">
        <v>-2</v>
      </c>
      <c r="J168" s="117"/>
      <c r="M168" s="171">
        <v>201910</v>
      </c>
      <c r="N168" s="172" t="s">
        <v>388</v>
      </c>
      <c r="O168" s="172" t="s">
        <v>277</v>
      </c>
      <c r="P168" s="171">
        <v>57432</v>
      </c>
      <c r="Q168" s="172" t="s">
        <v>281</v>
      </c>
      <c r="R168" s="171">
        <v>13</v>
      </c>
      <c r="S168" s="171">
        <v>-2</v>
      </c>
    </row>
    <row r="169" spans="1:19" ht="15.75" customHeight="1" x14ac:dyDescent="0.25">
      <c r="A169" s="171">
        <v>201910</v>
      </c>
      <c r="B169" s="172" t="s">
        <v>387</v>
      </c>
      <c r="C169" s="172" t="s">
        <v>260</v>
      </c>
      <c r="D169" s="171">
        <v>55566</v>
      </c>
      <c r="E169" s="172" t="s">
        <v>269</v>
      </c>
      <c r="F169" s="171">
        <v>6</v>
      </c>
      <c r="G169" s="171">
        <v>1</v>
      </c>
      <c r="J169" s="117"/>
      <c r="M169" s="171">
        <v>201910</v>
      </c>
      <c r="N169" s="172" t="s">
        <v>388</v>
      </c>
      <c r="O169" s="172" t="s">
        <v>277</v>
      </c>
      <c r="P169" s="171">
        <v>57459</v>
      </c>
      <c r="Q169" s="172" t="s">
        <v>295</v>
      </c>
      <c r="R169" s="171">
        <v>8</v>
      </c>
      <c r="S169" s="171">
        <v>-1</v>
      </c>
    </row>
    <row r="170" spans="1:19" ht="15.75" customHeight="1" x14ac:dyDescent="0.25">
      <c r="A170" s="171">
        <v>201910</v>
      </c>
      <c r="B170" s="172" t="s">
        <v>387</v>
      </c>
      <c r="C170" s="172" t="s">
        <v>260</v>
      </c>
      <c r="D170" s="171">
        <v>55606</v>
      </c>
      <c r="E170" s="172" t="s">
        <v>270</v>
      </c>
      <c r="F170" s="171">
        <v>5</v>
      </c>
      <c r="G170" s="171">
        <v>1</v>
      </c>
      <c r="J170" s="117"/>
      <c r="M170" s="171">
        <v>201910</v>
      </c>
      <c r="N170" s="172" t="s">
        <v>388</v>
      </c>
      <c r="O170" s="172" t="s">
        <v>300</v>
      </c>
      <c r="P170" s="171">
        <v>57353</v>
      </c>
      <c r="Q170" s="172" t="s">
        <v>309</v>
      </c>
      <c r="R170" s="171">
        <v>17</v>
      </c>
      <c r="S170" s="171">
        <v>-3</v>
      </c>
    </row>
    <row r="171" spans="1:19" ht="15.75" customHeight="1" x14ac:dyDescent="0.25">
      <c r="A171" s="171">
        <v>201910</v>
      </c>
      <c r="B171" s="172" t="s">
        <v>387</v>
      </c>
      <c r="C171" s="172" t="s">
        <v>239</v>
      </c>
      <c r="D171" s="171">
        <v>54466</v>
      </c>
      <c r="E171" s="172" t="s">
        <v>250</v>
      </c>
      <c r="F171" s="171">
        <v>1</v>
      </c>
      <c r="G171" s="173"/>
      <c r="J171" s="117"/>
      <c r="M171" s="171">
        <v>201910</v>
      </c>
      <c r="N171" s="172" t="s">
        <v>388</v>
      </c>
      <c r="O171" s="172" t="s">
        <v>300</v>
      </c>
      <c r="P171" s="171">
        <v>57543</v>
      </c>
      <c r="Q171" s="172" t="s">
        <v>314</v>
      </c>
      <c r="R171" s="171">
        <v>14</v>
      </c>
      <c r="S171" s="171">
        <v>1</v>
      </c>
    </row>
    <row r="172" spans="1:19" ht="15.75" customHeight="1" x14ac:dyDescent="0.25">
      <c r="A172" s="171">
        <v>201910</v>
      </c>
      <c r="B172" s="172" t="s">
        <v>389</v>
      </c>
      <c r="C172" s="172" t="s">
        <v>342</v>
      </c>
      <c r="D172" s="171">
        <v>88511</v>
      </c>
      <c r="E172" s="172" t="s">
        <v>356</v>
      </c>
      <c r="F172" s="171">
        <v>3</v>
      </c>
      <c r="G172" s="173"/>
      <c r="J172" s="117"/>
      <c r="M172" s="171">
        <v>201910</v>
      </c>
      <c r="N172" s="172" t="s">
        <v>388</v>
      </c>
      <c r="O172" s="172" t="s">
        <v>300</v>
      </c>
      <c r="P172" s="171">
        <v>57668</v>
      </c>
      <c r="Q172" s="172" t="s">
        <v>319</v>
      </c>
      <c r="R172" s="171">
        <v>30</v>
      </c>
      <c r="S172" s="171">
        <v>-4</v>
      </c>
    </row>
    <row r="173" spans="1:19" ht="15.75" customHeight="1" x14ac:dyDescent="0.25">
      <c r="A173" s="171">
        <v>201910</v>
      </c>
      <c r="B173" s="172" t="s">
        <v>389</v>
      </c>
      <c r="C173" s="172" t="s">
        <v>361</v>
      </c>
      <c r="D173" s="171">
        <v>88556</v>
      </c>
      <c r="E173" s="172" t="s">
        <v>370</v>
      </c>
      <c r="F173" s="171">
        <v>6</v>
      </c>
      <c r="G173" s="171">
        <v>1</v>
      </c>
      <c r="J173" s="117"/>
      <c r="M173" s="171">
        <v>201910</v>
      </c>
      <c r="N173" s="172" t="s">
        <v>388</v>
      </c>
      <c r="O173" s="172" t="s">
        <v>320</v>
      </c>
      <c r="P173" s="171">
        <v>57182</v>
      </c>
      <c r="Q173" s="172" t="s">
        <v>323</v>
      </c>
      <c r="R173" s="171">
        <v>10</v>
      </c>
      <c r="S173" s="171">
        <v>-1</v>
      </c>
    </row>
    <row r="174" spans="1:19" ht="15.75" customHeight="1" x14ac:dyDescent="0.25">
      <c r="A174" s="171">
        <v>201910</v>
      </c>
      <c r="B174" s="172" t="s">
        <v>388</v>
      </c>
      <c r="C174" s="172" t="s">
        <v>277</v>
      </c>
      <c r="D174" s="171">
        <v>57441</v>
      </c>
      <c r="E174" s="172" t="s">
        <v>287</v>
      </c>
      <c r="F174" s="171">
        <v>8</v>
      </c>
      <c r="G174" s="171">
        <v>0</v>
      </c>
      <c r="J174" s="117"/>
      <c r="M174" s="171">
        <v>201910</v>
      </c>
      <c r="N174" s="172" t="s">
        <v>388</v>
      </c>
      <c r="O174" s="172" t="s">
        <v>320</v>
      </c>
      <c r="P174" s="171">
        <v>57508</v>
      </c>
      <c r="Q174" s="172" t="s">
        <v>333</v>
      </c>
      <c r="R174" s="171">
        <v>1</v>
      </c>
      <c r="S174" s="173"/>
    </row>
    <row r="175" spans="1:19" ht="15.75" customHeight="1" x14ac:dyDescent="0.25">
      <c r="A175" s="171">
        <v>201910</v>
      </c>
      <c r="B175" s="172" t="s">
        <v>388</v>
      </c>
      <c r="C175" s="172" t="s">
        <v>300</v>
      </c>
      <c r="D175" s="171">
        <v>57353</v>
      </c>
      <c r="E175" s="172" t="s">
        <v>309</v>
      </c>
      <c r="F175" s="171">
        <v>6</v>
      </c>
      <c r="G175" s="171">
        <v>1</v>
      </c>
      <c r="J175" s="117"/>
      <c r="M175" s="171">
        <v>201910</v>
      </c>
      <c r="N175" s="172" t="s">
        <v>410</v>
      </c>
      <c r="O175" s="172" t="s">
        <v>47</v>
      </c>
      <c r="P175" s="171">
        <v>73</v>
      </c>
      <c r="Q175" s="172" t="s">
        <v>468</v>
      </c>
      <c r="R175" s="171">
        <v>23</v>
      </c>
      <c r="S175" s="171">
        <v>-2</v>
      </c>
    </row>
    <row r="176" spans="1:19" ht="15.75" customHeight="1" x14ac:dyDescent="0.25">
      <c r="A176" s="171">
        <v>201910</v>
      </c>
      <c r="B176" s="172" t="s">
        <v>388</v>
      </c>
      <c r="C176" s="172" t="s">
        <v>300</v>
      </c>
      <c r="D176" s="171">
        <v>57614</v>
      </c>
      <c r="E176" s="172" t="s">
        <v>316</v>
      </c>
      <c r="F176" s="171">
        <v>37</v>
      </c>
      <c r="G176" s="171">
        <v>1</v>
      </c>
      <c r="J176" s="117"/>
      <c r="M176" s="171">
        <v>201910</v>
      </c>
      <c r="N176" s="172" t="s">
        <v>421</v>
      </c>
      <c r="O176" s="172" t="s">
        <v>127</v>
      </c>
      <c r="P176" s="171">
        <v>132</v>
      </c>
      <c r="Q176" s="172" t="s">
        <v>128</v>
      </c>
      <c r="R176" s="171">
        <v>32</v>
      </c>
      <c r="S176" s="171">
        <v>-1</v>
      </c>
    </row>
    <row r="177" spans="1:19" ht="15.75" customHeight="1" x14ac:dyDescent="0.25">
      <c r="A177" s="171">
        <v>201910</v>
      </c>
      <c r="B177" s="172" t="s">
        <v>410</v>
      </c>
      <c r="C177" s="172" t="s">
        <v>78</v>
      </c>
      <c r="D177" s="171">
        <v>126</v>
      </c>
      <c r="E177" s="172" t="s">
        <v>481</v>
      </c>
      <c r="F177" s="171">
        <v>15</v>
      </c>
      <c r="G177" s="171">
        <v>4</v>
      </c>
      <c r="J177" s="117"/>
      <c r="M177" s="171">
        <v>201910</v>
      </c>
      <c r="N177" s="172" t="s">
        <v>422</v>
      </c>
      <c r="O177" s="172" t="s">
        <v>199</v>
      </c>
      <c r="P177" s="171">
        <v>51309</v>
      </c>
      <c r="Q177" s="172" t="s">
        <v>209</v>
      </c>
      <c r="R177" s="171">
        <v>20</v>
      </c>
      <c r="S177" s="171">
        <v>-1</v>
      </c>
    </row>
    <row r="178" spans="1:19" ht="15.75" customHeight="1" x14ac:dyDescent="0.25">
      <c r="A178" s="171">
        <v>201910</v>
      </c>
      <c r="B178" s="172" t="s">
        <v>410</v>
      </c>
      <c r="C178" s="172" t="s">
        <v>78</v>
      </c>
      <c r="D178" s="171">
        <v>127</v>
      </c>
      <c r="E178" s="172" t="s">
        <v>483</v>
      </c>
      <c r="F178" s="171">
        <v>13</v>
      </c>
      <c r="G178" s="171">
        <v>-1</v>
      </c>
      <c r="J178" s="117"/>
      <c r="M178" s="171">
        <v>201910</v>
      </c>
      <c r="N178" s="172" t="s">
        <v>422</v>
      </c>
      <c r="O178" s="172" t="s">
        <v>199</v>
      </c>
      <c r="P178" s="171">
        <v>51340</v>
      </c>
      <c r="Q178" s="172" t="s">
        <v>201</v>
      </c>
      <c r="R178" s="171">
        <v>34</v>
      </c>
      <c r="S178" s="171">
        <v>-2</v>
      </c>
    </row>
    <row r="179" spans="1:19" ht="15.75" customHeight="1" x14ac:dyDescent="0.25">
      <c r="A179" s="171">
        <v>201910</v>
      </c>
      <c r="B179" s="172" t="s">
        <v>410</v>
      </c>
      <c r="C179" s="172" t="s">
        <v>99</v>
      </c>
      <c r="D179" s="171">
        <v>12</v>
      </c>
      <c r="E179" s="172" t="s">
        <v>124</v>
      </c>
      <c r="F179" s="171">
        <v>3</v>
      </c>
      <c r="G179" s="171">
        <v>-1</v>
      </c>
      <c r="J179" s="117"/>
      <c r="M179" s="171">
        <v>201910</v>
      </c>
      <c r="N179" s="172" t="s">
        <v>422</v>
      </c>
      <c r="O179" s="172" t="s">
        <v>174</v>
      </c>
      <c r="P179" s="171">
        <v>51120</v>
      </c>
      <c r="Q179" s="172" t="s">
        <v>181</v>
      </c>
      <c r="R179" s="171">
        <v>17</v>
      </c>
      <c r="S179" s="171">
        <v>0</v>
      </c>
    </row>
    <row r="180" spans="1:19" ht="15.75" customHeight="1" x14ac:dyDescent="0.25">
      <c r="A180" s="171">
        <v>201910</v>
      </c>
      <c r="B180" s="172" t="s">
        <v>410</v>
      </c>
      <c r="C180" s="172" t="s">
        <v>99</v>
      </c>
      <c r="D180" s="171">
        <v>24</v>
      </c>
      <c r="E180" s="172" t="s">
        <v>493</v>
      </c>
      <c r="F180" s="171">
        <v>11</v>
      </c>
      <c r="G180" s="171">
        <v>-1</v>
      </c>
      <c r="J180" s="117"/>
      <c r="M180" s="171">
        <v>201910</v>
      </c>
      <c r="N180" s="172" t="s">
        <v>422</v>
      </c>
      <c r="O180" s="172" t="s">
        <v>174</v>
      </c>
      <c r="P180" s="171">
        <v>51381</v>
      </c>
      <c r="Q180" s="172" t="s">
        <v>501</v>
      </c>
      <c r="R180" s="171">
        <v>107</v>
      </c>
      <c r="S180" s="171">
        <v>3</v>
      </c>
    </row>
    <row r="181" spans="1:19" ht="15.75" customHeight="1" x14ac:dyDescent="0.25">
      <c r="A181" s="171">
        <v>201910</v>
      </c>
      <c r="B181" s="172" t="s">
        <v>421</v>
      </c>
      <c r="C181" s="172" t="s">
        <v>127</v>
      </c>
      <c r="D181" s="171">
        <v>143</v>
      </c>
      <c r="E181" s="172" t="s">
        <v>506</v>
      </c>
      <c r="F181" s="171">
        <v>33</v>
      </c>
      <c r="G181" s="171">
        <v>3</v>
      </c>
      <c r="J181" s="117"/>
      <c r="M181" s="171">
        <v>201910</v>
      </c>
      <c r="N181" s="172" t="s">
        <v>422</v>
      </c>
      <c r="O181" s="172" t="s">
        <v>185</v>
      </c>
      <c r="P181" s="171">
        <v>8819</v>
      </c>
      <c r="Q181" s="172" t="s">
        <v>191</v>
      </c>
      <c r="R181" s="171">
        <v>24</v>
      </c>
      <c r="S181" s="171">
        <v>6</v>
      </c>
    </row>
    <row r="182" spans="1:19" ht="15.75" customHeight="1" x14ac:dyDescent="0.25">
      <c r="A182" s="171">
        <v>201910</v>
      </c>
      <c r="B182" s="172" t="s">
        <v>421</v>
      </c>
      <c r="C182" s="172" t="s">
        <v>151</v>
      </c>
      <c r="D182" s="171">
        <v>185</v>
      </c>
      <c r="E182" s="172" t="s">
        <v>519</v>
      </c>
      <c r="F182" s="171">
        <v>13</v>
      </c>
      <c r="G182" s="171">
        <v>-2</v>
      </c>
      <c r="J182" s="117"/>
      <c r="M182" s="171">
        <v>201910</v>
      </c>
      <c r="N182" s="172" t="s">
        <v>387</v>
      </c>
      <c r="O182" s="172" t="s">
        <v>260</v>
      </c>
      <c r="P182" s="171">
        <v>54700</v>
      </c>
      <c r="Q182" s="172" t="s">
        <v>275</v>
      </c>
      <c r="R182" s="171">
        <v>4</v>
      </c>
      <c r="S182" s="173"/>
    </row>
    <row r="183" spans="1:19" ht="15.75" customHeight="1" x14ac:dyDescent="0.25">
      <c r="A183" s="171">
        <v>201910</v>
      </c>
      <c r="B183" s="172" t="s">
        <v>422</v>
      </c>
      <c r="C183" s="172" t="s">
        <v>199</v>
      </c>
      <c r="D183" s="171">
        <v>51306</v>
      </c>
      <c r="E183" s="172" t="s">
        <v>213</v>
      </c>
      <c r="F183" s="171">
        <v>12</v>
      </c>
      <c r="G183" s="171">
        <v>1</v>
      </c>
      <c r="J183" s="117"/>
      <c r="M183" s="171">
        <v>201910</v>
      </c>
      <c r="N183" s="172" t="s">
        <v>387</v>
      </c>
      <c r="O183" s="172" t="s">
        <v>260</v>
      </c>
      <c r="P183" s="171">
        <v>55456</v>
      </c>
      <c r="Q183" s="172" t="s">
        <v>268</v>
      </c>
      <c r="R183" s="171">
        <v>16</v>
      </c>
      <c r="S183" s="171">
        <v>-1</v>
      </c>
    </row>
    <row r="184" spans="1:19" ht="15.75" customHeight="1" x14ac:dyDescent="0.25">
      <c r="A184" s="171">
        <v>201910</v>
      </c>
      <c r="B184" s="172" t="s">
        <v>422</v>
      </c>
      <c r="C184" s="172" t="s">
        <v>185</v>
      </c>
      <c r="D184" s="171">
        <v>8860</v>
      </c>
      <c r="E184" s="172" t="s">
        <v>194</v>
      </c>
      <c r="F184" s="171">
        <v>14</v>
      </c>
      <c r="G184" s="171">
        <v>1</v>
      </c>
      <c r="J184" s="117"/>
      <c r="M184" s="171">
        <v>201910</v>
      </c>
      <c r="N184" s="172" t="s">
        <v>387</v>
      </c>
      <c r="O184" s="172" t="s">
        <v>239</v>
      </c>
      <c r="P184" s="171">
        <v>54416</v>
      </c>
      <c r="Q184" s="172" t="s">
        <v>249</v>
      </c>
      <c r="R184" s="171">
        <v>39</v>
      </c>
      <c r="S184" s="171">
        <v>-5</v>
      </c>
    </row>
    <row r="185" spans="1:19" ht="15.75" customHeight="1" x14ac:dyDescent="0.25">
      <c r="A185" s="171">
        <v>201910</v>
      </c>
      <c r="B185" s="172" t="s">
        <v>383</v>
      </c>
      <c r="C185" s="172" t="s">
        <v>29</v>
      </c>
      <c r="D185" s="171">
        <v>10511</v>
      </c>
      <c r="E185" s="172" t="s">
        <v>42</v>
      </c>
      <c r="F185" s="171">
        <v>9</v>
      </c>
      <c r="G185" s="171">
        <v>-2</v>
      </c>
      <c r="J185" s="117"/>
      <c r="M185" s="171">
        <v>201910</v>
      </c>
      <c r="N185" s="172" t="s">
        <v>387</v>
      </c>
      <c r="O185" s="172" t="s">
        <v>239</v>
      </c>
      <c r="P185" s="171">
        <v>54525</v>
      </c>
      <c r="Q185" s="172" t="s">
        <v>253</v>
      </c>
      <c r="R185" s="171">
        <v>3</v>
      </c>
      <c r="S185" s="173"/>
    </row>
    <row r="186" spans="1:19" ht="15.75" customHeight="1" x14ac:dyDescent="0.25">
      <c r="A186" s="171">
        <v>201910</v>
      </c>
      <c r="B186" s="172" t="s">
        <v>387</v>
      </c>
      <c r="C186" s="172" t="s">
        <v>220</v>
      </c>
      <c r="D186" s="171">
        <v>54356</v>
      </c>
      <c r="E186" s="172" t="s">
        <v>227</v>
      </c>
      <c r="F186" s="171">
        <v>5</v>
      </c>
      <c r="G186" s="171">
        <v>0</v>
      </c>
      <c r="J186" s="117"/>
      <c r="M186" s="171">
        <v>201910</v>
      </c>
      <c r="N186" s="172" t="s">
        <v>389</v>
      </c>
      <c r="O186" s="172" t="s">
        <v>361</v>
      </c>
      <c r="P186" s="171">
        <v>88186</v>
      </c>
      <c r="Q186" s="172" t="s">
        <v>362</v>
      </c>
      <c r="R186" s="171">
        <v>15</v>
      </c>
      <c r="S186" s="171">
        <v>-2</v>
      </c>
    </row>
    <row r="187" spans="1:19" ht="15.75" customHeight="1" x14ac:dyDescent="0.25">
      <c r="A187" s="171">
        <v>201910</v>
      </c>
      <c r="B187" s="172" t="s">
        <v>387</v>
      </c>
      <c r="C187" s="172" t="s">
        <v>260</v>
      </c>
      <c r="D187" s="171">
        <v>55231</v>
      </c>
      <c r="E187" s="172" t="s">
        <v>262</v>
      </c>
      <c r="F187" s="171">
        <v>13</v>
      </c>
      <c r="G187" s="171">
        <v>2</v>
      </c>
      <c r="J187" s="117"/>
      <c r="M187" s="171">
        <v>201910</v>
      </c>
      <c r="N187" s="172" t="s">
        <v>389</v>
      </c>
      <c r="O187" s="172" t="s">
        <v>361</v>
      </c>
      <c r="P187" s="171">
        <v>88316</v>
      </c>
      <c r="Q187" s="172" t="s">
        <v>364</v>
      </c>
      <c r="R187" s="171">
        <v>39</v>
      </c>
      <c r="S187" s="171">
        <v>1</v>
      </c>
    </row>
    <row r="188" spans="1:19" ht="15.75" customHeight="1" x14ac:dyDescent="0.25">
      <c r="A188" s="171">
        <v>201910</v>
      </c>
      <c r="B188" s="172" t="s">
        <v>387</v>
      </c>
      <c r="C188" s="172" t="s">
        <v>260</v>
      </c>
      <c r="D188" s="171">
        <v>55456</v>
      </c>
      <c r="E188" s="172" t="s">
        <v>268</v>
      </c>
      <c r="F188" s="171">
        <v>3</v>
      </c>
      <c r="G188" s="171">
        <v>1</v>
      </c>
      <c r="J188" s="117"/>
      <c r="M188" s="171">
        <v>201910</v>
      </c>
      <c r="N188" s="172" t="s">
        <v>388</v>
      </c>
      <c r="O188" s="172" t="s">
        <v>277</v>
      </c>
      <c r="P188" s="171">
        <v>57439</v>
      </c>
      <c r="Q188" s="172" t="s">
        <v>288</v>
      </c>
      <c r="R188" s="171">
        <v>37</v>
      </c>
      <c r="S188" s="171">
        <v>-2</v>
      </c>
    </row>
    <row r="189" spans="1:19" ht="15.75" customHeight="1" x14ac:dyDescent="0.25">
      <c r="A189" s="171">
        <v>201910</v>
      </c>
      <c r="B189" s="172" t="s">
        <v>387</v>
      </c>
      <c r="C189" s="172" t="s">
        <v>239</v>
      </c>
      <c r="D189" s="171">
        <v>54651</v>
      </c>
      <c r="E189" s="172" t="s">
        <v>521</v>
      </c>
      <c r="F189" s="171">
        <v>37</v>
      </c>
      <c r="G189" s="171">
        <v>0</v>
      </c>
      <c r="J189" s="117"/>
      <c r="M189" s="171">
        <v>201910</v>
      </c>
      <c r="N189" s="172" t="s">
        <v>388</v>
      </c>
      <c r="O189" s="172" t="s">
        <v>277</v>
      </c>
      <c r="P189" s="171">
        <v>57445</v>
      </c>
      <c r="Q189" s="172" t="s">
        <v>291</v>
      </c>
      <c r="R189" s="171">
        <v>17</v>
      </c>
      <c r="S189" s="171">
        <v>-3</v>
      </c>
    </row>
    <row r="190" spans="1:19" ht="15.75" customHeight="1" x14ac:dyDescent="0.25">
      <c r="A190" s="171">
        <v>201910</v>
      </c>
      <c r="B190" s="172" t="s">
        <v>389</v>
      </c>
      <c r="C190" s="172" t="s">
        <v>342</v>
      </c>
      <c r="D190" s="171">
        <v>88501</v>
      </c>
      <c r="E190" s="172" t="s">
        <v>355</v>
      </c>
      <c r="F190" s="171">
        <v>14</v>
      </c>
      <c r="G190" s="171">
        <v>3</v>
      </c>
      <c r="J190" s="117"/>
      <c r="M190" s="171">
        <v>201910</v>
      </c>
      <c r="N190" s="172" t="s">
        <v>388</v>
      </c>
      <c r="O190" s="172" t="s">
        <v>300</v>
      </c>
      <c r="P190" s="171">
        <v>57250</v>
      </c>
      <c r="Q190" s="172" t="s">
        <v>304</v>
      </c>
      <c r="R190" s="171">
        <v>16</v>
      </c>
      <c r="S190" s="171">
        <v>0</v>
      </c>
    </row>
    <row r="191" spans="1:19" ht="15.75" customHeight="1" x14ac:dyDescent="0.25">
      <c r="A191" s="171">
        <v>201910</v>
      </c>
      <c r="B191" s="172" t="s">
        <v>388</v>
      </c>
      <c r="C191" s="172" t="s">
        <v>320</v>
      </c>
      <c r="D191" s="171">
        <v>57182</v>
      </c>
      <c r="E191" s="172" t="s">
        <v>323</v>
      </c>
      <c r="F191" s="171">
        <v>4</v>
      </c>
      <c r="G191" s="171">
        <v>2</v>
      </c>
      <c r="J191" s="117"/>
      <c r="M191" s="171">
        <v>201910</v>
      </c>
      <c r="N191" s="172" t="s">
        <v>410</v>
      </c>
      <c r="O191" s="172" t="s">
        <v>78</v>
      </c>
      <c r="P191" s="171">
        <v>14</v>
      </c>
      <c r="Q191" s="172" t="s">
        <v>530</v>
      </c>
      <c r="R191" s="171">
        <v>15</v>
      </c>
      <c r="S191" s="171">
        <v>-5</v>
      </c>
    </row>
    <row r="192" spans="1:19" ht="15.75" customHeight="1" x14ac:dyDescent="0.25">
      <c r="A192" s="171">
        <v>201910</v>
      </c>
      <c r="B192" s="172" t="s">
        <v>410</v>
      </c>
      <c r="C192" s="172" t="s">
        <v>47</v>
      </c>
      <c r="D192" s="171">
        <v>31</v>
      </c>
      <c r="E192" s="172" t="s">
        <v>471</v>
      </c>
      <c r="F192" s="171">
        <v>22</v>
      </c>
      <c r="G192" s="171">
        <v>3</v>
      </c>
      <c r="J192" s="117"/>
      <c r="M192" s="171">
        <v>201910</v>
      </c>
      <c r="N192" s="172" t="s">
        <v>410</v>
      </c>
      <c r="O192" s="172" t="s">
        <v>78</v>
      </c>
      <c r="P192" s="171">
        <v>111</v>
      </c>
      <c r="Q192" s="172" t="s">
        <v>474</v>
      </c>
      <c r="R192" s="171">
        <v>41</v>
      </c>
      <c r="S192" s="171">
        <v>-1</v>
      </c>
    </row>
    <row r="193" spans="1:19" ht="15.75" customHeight="1" x14ac:dyDescent="0.25">
      <c r="A193" s="171">
        <v>201910</v>
      </c>
      <c r="B193" s="172" t="s">
        <v>410</v>
      </c>
      <c r="C193" s="172" t="s">
        <v>47</v>
      </c>
      <c r="D193" s="171">
        <v>77</v>
      </c>
      <c r="E193" s="172" t="s">
        <v>76</v>
      </c>
      <c r="F193" s="171">
        <v>6</v>
      </c>
      <c r="G193" s="171">
        <v>2</v>
      </c>
      <c r="J193" s="117"/>
      <c r="M193" s="171">
        <v>201910</v>
      </c>
      <c r="N193" s="172" t="s">
        <v>410</v>
      </c>
      <c r="O193" s="172" t="s">
        <v>99</v>
      </c>
      <c r="P193" s="171">
        <v>47</v>
      </c>
      <c r="Q193" s="172" t="s">
        <v>110</v>
      </c>
      <c r="R193" s="171">
        <v>83</v>
      </c>
      <c r="S193" s="171">
        <v>4</v>
      </c>
    </row>
    <row r="194" spans="1:19" ht="15.75" customHeight="1" x14ac:dyDescent="0.25">
      <c r="A194" s="171">
        <v>201910</v>
      </c>
      <c r="B194" s="172" t="s">
        <v>410</v>
      </c>
      <c r="C194" s="172" t="s">
        <v>78</v>
      </c>
      <c r="D194" s="171">
        <v>15</v>
      </c>
      <c r="E194" s="172" t="s">
        <v>85</v>
      </c>
      <c r="F194" s="171">
        <v>19</v>
      </c>
      <c r="G194" s="171">
        <v>0</v>
      </c>
      <c r="J194" s="117"/>
      <c r="M194" s="171">
        <v>201910</v>
      </c>
      <c r="N194" s="172" t="s">
        <v>421</v>
      </c>
      <c r="O194" s="172" t="s">
        <v>127</v>
      </c>
      <c r="P194" s="171">
        <v>164</v>
      </c>
      <c r="Q194" s="172" t="s">
        <v>510</v>
      </c>
      <c r="R194" s="171">
        <v>13</v>
      </c>
      <c r="S194" s="171">
        <v>1</v>
      </c>
    </row>
    <row r="195" spans="1:19" ht="15.75" customHeight="1" x14ac:dyDescent="0.25">
      <c r="A195" s="171">
        <v>201910</v>
      </c>
      <c r="B195" s="172" t="s">
        <v>410</v>
      </c>
      <c r="C195" s="172" t="s">
        <v>99</v>
      </c>
      <c r="D195" s="171">
        <v>45</v>
      </c>
      <c r="E195" s="172" t="s">
        <v>494</v>
      </c>
      <c r="F195" s="171">
        <v>38</v>
      </c>
      <c r="G195" s="171">
        <v>1</v>
      </c>
      <c r="J195" s="117"/>
      <c r="M195" s="171">
        <v>201910</v>
      </c>
      <c r="N195" s="172" t="s">
        <v>421</v>
      </c>
      <c r="O195" s="172" t="s">
        <v>151</v>
      </c>
      <c r="P195" s="171">
        <v>185</v>
      </c>
      <c r="Q195" s="172" t="s">
        <v>519</v>
      </c>
      <c r="R195" s="171">
        <v>36</v>
      </c>
      <c r="S195" s="171">
        <v>3</v>
      </c>
    </row>
    <row r="196" spans="1:19" ht="15.75" customHeight="1" x14ac:dyDescent="0.25">
      <c r="A196" s="171">
        <v>201910</v>
      </c>
      <c r="B196" s="172" t="s">
        <v>421</v>
      </c>
      <c r="C196" s="172" t="s">
        <v>127</v>
      </c>
      <c r="D196" s="171">
        <v>167</v>
      </c>
      <c r="E196" s="172" t="s">
        <v>543</v>
      </c>
      <c r="F196" s="171">
        <v>4</v>
      </c>
      <c r="G196" s="171">
        <v>-1</v>
      </c>
      <c r="J196" s="117"/>
      <c r="M196" s="171">
        <v>201910</v>
      </c>
      <c r="N196" s="172" t="s">
        <v>421</v>
      </c>
      <c r="O196" s="172" t="s">
        <v>151</v>
      </c>
      <c r="P196" s="171">
        <v>186</v>
      </c>
      <c r="Q196" s="172" t="s">
        <v>512</v>
      </c>
      <c r="R196" s="171">
        <v>48</v>
      </c>
      <c r="S196" s="171">
        <v>6</v>
      </c>
    </row>
    <row r="197" spans="1:19" ht="15.75" customHeight="1" x14ac:dyDescent="0.25">
      <c r="A197" s="171">
        <v>201910</v>
      </c>
      <c r="B197" s="172" t="s">
        <v>421</v>
      </c>
      <c r="C197" s="172" t="s">
        <v>151</v>
      </c>
      <c r="D197" s="171">
        <v>194</v>
      </c>
      <c r="E197" s="172" t="s">
        <v>169</v>
      </c>
      <c r="F197" s="171">
        <v>29</v>
      </c>
      <c r="G197" s="171">
        <v>-3</v>
      </c>
      <c r="J197" s="117"/>
      <c r="M197" s="171">
        <v>201910</v>
      </c>
      <c r="N197" s="172" t="s">
        <v>421</v>
      </c>
      <c r="O197" s="172" t="s">
        <v>151</v>
      </c>
      <c r="P197" s="171">
        <v>194</v>
      </c>
      <c r="Q197" s="172" t="s">
        <v>169</v>
      </c>
      <c r="R197" s="171">
        <v>72</v>
      </c>
      <c r="S197" s="171">
        <v>-2</v>
      </c>
    </row>
    <row r="198" spans="1:19" ht="15.75" customHeight="1" x14ac:dyDescent="0.25">
      <c r="A198" s="171">
        <v>201910</v>
      </c>
      <c r="B198" s="172" t="s">
        <v>422</v>
      </c>
      <c r="C198" s="172" t="s">
        <v>199</v>
      </c>
      <c r="D198" s="171">
        <v>51308</v>
      </c>
      <c r="E198" s="172" t="s">
        <v>215</v>
      </c>
      <c r="F198" s="171">
        <v>61</v>
      </c>
      <c r="G198" s="171">
        <v>-3</v>
      </c>
      <c r="J198" s="117"/>
      <c r="M198" s="171">
        <v>201910</v>
      </c>
      <c r="N198" s="172" t="s">
        <v>422</v>
      </c>
      <c r="O198" s="172" t="s">
        <v>199</v>
      </c>
      <c r="P198" s="171">
        <v>51349</v>
      </c>
      <c r="Q198" s="172" t="s">
        <v>214</v>
      </c>
      <c r="R198" s="171">
        <v>38</v>
      </c>
      <c r="S198" s="171">
        <v>-1</v>
      </c>
    </row>
    <row r="199" spans="1:19" ht="15.75" customHeight="1" x14ac:dyDescent="0.25">
      <c r="A199" s="171">
        <v>201910</v>
      </c>
      <c r="B199" s="172" t="s">
        <v>422</v>
      </c>
      <c r="C199" s="172" t="s">
        <v>174</v>
      </c>
      <c r="D199" s="171">
        <v>51128</v>
      </c>
      <c r="E199" s="172" t="s">
        <v>180</v>
      </c>
      <c r="F199" s="171">
        <v>12</v>
      </c>
      <c r="G199" s="171">
        <v>0</v>
      </c>
      <c r="J199" s="117"/>
      <c r="M199" s="171">
        <v>201910</v>
      </c>
      <c r="N199" s="172" t="s">
        <v>422</v>
      </c>
      <c r="O199" s="172" t="s">
        <v>199</v>
      </c>
      <c r="P199" s="171">
        <v>51369</v>
      </c>
      <c r="Q199" s="172" t="s">
        <v>202</v>
      </c>
      <c r="R199" s="171">
        <v>81</v>
      </c>
      <c r="S199" s="171">
        <v>6</v>
      </c>
    </row>
    <row r="200" spans="1:19" ht="15.75" customHeight="1" x14ac:dyDescent="0.25">
      <c r="A200" s="171">
        <v>201910</v>
      </c>
      <c r="B200" s="172" t="s">
        <v>422</v>
      </c>
      <c r="C200" s="172" t="s">
        <v>174</v>
      </c>
      <c r="D200" s="171">
        <v>51330</v>
      </c>
      <c r="E200" s="172" t="s">
        <v>178</v>
      </c>
      <c r="F200" s="171">
        <v>3</v>
      </c>
      <c r="G200" s="171">
        <v>-4</v>
      </c>
      <c r="J200" s="117"/>
      <c r="M200" s="171">
        <v>201910</v>
      </c>
      <c r="N200" s="172" t="s">
        <v>422</v>
      </c>
      <c r="O200" s="172" t="s">
        <v>185</v>
      </c>
      <c r="P200" s="171">
        <v>8815</v>
      </c>
      <c r="Q200" s="172" t="s">
        <v>186</v>
      </c>
      <c r="R200" s="171">
        <v>34</v>
      </c>
      <c r="S200" s="171">
        <v>-2</v>
      </c>
    </row>
    <row r="201" spans="1:19" ht="15.75" customHeight="1" x14ac:dyDescent="0.25">
      <c r="A201" s="171">
        <v>201910</v>
      </c>
      <c r="B201" s="172" t="s">
        <v>422</v>
      </c>
      <c r="C201" s="172" t="s">
        <v>185</v>
      </c>
      <c r="D201" s="171">
        <v>8817</v>
      </c>
      <c r="E201" s="172" t="s">
        <v>188</v>
      </c>
      <c r="F201" s="171">
        <v>9</v>
      </c>
      <c r="G201" s="171">
        <v>2</v>
      </c>
      <c r="J201" s="117"/>
      <c r="M201" s="171">
        <v>201910</v>
      </c>
      <c r="N201" s="172" t="s">
        <v>387</v>
      </c>
      <c r="O201" s="172" t="s">
        <v>220</v>
      </c>
      <c r="P201" s="171">
        <v>54636</v>
      </c>
      <c r="Q201" s="172" t="s">
        <v>237</v>
      </c>
      <c r="R201" s="171">
        <v>17</v>
      </c>
      <c r="S201" s="171">
        <v>2</v>
      </c>
    </row>
    <row r="202" spans="1:19" ht="15.75" customHeight="1" x14ac:dyDescent="0.25">
      <c r="A202" s="171">
        <v>201910</v>
      </c>
      <c r="B202" s="172" t="s">
        <v>422</v>
      </c>
      <c r="C202" s="172" t="s">
        <v>185</v>
      </c>
      <c r="D202" s="171">
        <v>8819</v>
      </c>
      <c r="E202" s="172" t="s">
        <v>191</v>
      </c>
      <c r="F202" s="171">
        <v>9</v>
      </c>
      <c r="G202" s="171">
        <v>3</v>
      </c>
      <c r="J202" s="117"/>
      <c r="M202" s="171">
        <v>201910</v>
      </c>
      <c r="N202" s="172" t="s">
        <v>387</v>
      </c>
      <c r="O202" s="172" t="s">
        <v>260</v>
      </c>
      <c r="P202" s="171">
        <v>55566</v>
      </c>
      <c r="Q202" s="172" t="s">
        <v>269</v>
      </c>
      <c r="R202" s="171">
        <v>14</v>
      </c>
      <c r="S202" s="171">
        <v>1</v>
      </c>
    </row>
    <row r="203" spans="1:19" ht="15.75" customHeight="1" x14ac:dyDescent="0.25">
      <c r="A203" s="171">
        <v>201910</v>
      </c>
      <c r="B203" s="172" t="s">
        <v>422</v>
      </c>
      <c r="C203" s="172" t="s">
        <v>185</v>
      </c>
      <c r="D203" s="171">
        <v>8840</v>
      </c>
      <c r="E203" s="172" t="s">
        <v>192</v>
      </c>
      <c r="F203" s="171">
        <v>14</v>
      </c>
      <c r="G203" s="171">
        <v>2</v>
      </c>
      <c r="J203" s="117"/>
      <c r="M203" s="171">
        <v>201910</v>
      </c>
      <c r="N203" s="172" t="s">
        <v>389</v>
      </c>
      <c r="O203" s="172" t="s">
        <v>342</v>
      </c>
      <c r="P203" s="171">
        <v>88286</v>
      </c>
      <c r="Q203" s="172" t="s">
        <v>349</v>
      </c>
      <c r="R203" s="171">
        <v>88</v>
      </c>
      <c r="S203" s="171">
        <v>-5</v>
      </c>
    </row>
    <row r="204" spans="1:19" ht="15.75" customHeight="1" x14ac:dyDescent="0.25">
      <c r="A204" s="171">
        <v>201910</v>
      </c>
      <c r="B204" s="172" t="s">
        <v>383</v>
      </c>
      <c r="C204" s="172" t="s">
        <v>29</v>
      </c>
      <c r="D204" s="171">
        <v>10513</v>
      </c>
      <c r="E204" s="172" t="s">
        <v>458</v>
      </c>
      <c r="F204" s="171">
        <v>5</v>
      </c>
      <c r="G204" s="171">
        <v>1</v>
      </c>
      <c r="J204" s="117"/>
      <c r="M204" s="171">
        <v>201910</v>
      </c>
      <c r="N204" s="172" t="s">
        <v>389</v>
      </c>
      <c r="O204" s="172" t="s">
        <v>361</v>
      </c>
      <c r="P204" s="171">
        <v>88551</v>
      </c>
      <c r="Q204" s="172" t="s">
        <v>369</v>
      </c>
      <c r="R204" s="171">
        <v>13</v>
      </c>
      <c r="S204" s="171">
        <v>-2</v>
      </c>
    </row>
    <row r="205" spans="1:19" ht="15.75" customHeight="1" x14ac:dyDescent="0.25">
      <c r="A205" s="171">
        <v>201910</v>
      </c>
      <c r="B205" s="172" t="s">
        <v>383</v>
      </c>
      <c r="C205" s="172" t="s">
        <v>29</v>
      </c>
      <c r="D205" s="171">
        <v>10521</v>
      </c>
      <c r="E205" s="172" t="s">
        <v>40</v>
      </c>
      <c r="F205" s="171">
        <v>28</v>
      </c>
      <c r="G205" s="171">
        <v>1</v>
      </c>
      <c r="J205" s="117"/>
      <c r="M205" s="171">
        <v>201910</v>
      </c>
      <c r="N205" s="172" t="s">
        <v>388</v>
      </c>
      <c r="O205" s="172" t="s">
        <v>277</v>
      </c>
      <c r="P205" s="171">
        <v>57443</v>
      </c>
      <c r="Q205" s="172" t="s">
        <v>289</v>
      </c>
      <c r="R205" s="171">
        <v>92</v>
      </c>
      <c r="S205" s="171">
        <v>14</v>
      </c>
    </row>
    <row r="206" spans="1:19" ht="15.75" customHeight="1" x14ac:dyDescent="0.25">
      <c r="A206" s="171">
        <v>201910</v>
      </c>
      <c r="B206" s="172" t="s">
        <v>383</v>
      </c>
      <c r="C206" s="172" t="s">
        <v>29</v>
      </c>
      <c r="D206" s="171">
        <v>10530</v>
      </c>
      <c r="E206" s="172" t="s">
        <v>31</v>
      </c>
      <c r="F206" s="171">
        <v>9</v>
      </c>
      <c r="G206" s="171">
        <v>1</v>
      </c>
      <c r="J206" s="117"/>
      <c r="M206" s="171">
        <v>201910</v>
      </c>
      <c r="N206" s="172" t="s">
        <v>388</v>
      </c>
      <c r="O206" s="172" t="s">
        <v>300</v>
      </c>
      <c r="P206" s="171">
        <v>57165</v>
      </c>
      <c r="Q206" s="172" t="s">
        <v>302</v>
      </c>
      <c r="R206" s="171">
        <v>17</v>
      </c>
      <c r="S206" s="171">
        <v>3</v>
      </c>
    </row>
    <row r="207" spans="1:19" ht="15.75" customHeight="1" x14ac:dyDescent="0.25">
      <c r="A207" s="171">
        <v>201910</v>
      </c>
      <c r="B207" s="172" t="s">
        <v>383</v>
      </c>
      <c r="C207" s="172" t="s">
        <v>29</v>
      </c>
      <c r="D207" s="171">
        <v>10551</v>
      </c>
      <c r="E207" s="172" t="s">
        <v>457</v>
      </c>
      <c r="F207" s="171">
        <v>2</v>
      </c>
      <c r="G207" s="173"/>
      <c r="J207" s="117"/>
      <c r="M207" s="171">
        <v>201910</v>
      </c>
      <c r="N207" s="172" t="s">
        <v>388</v>
      </c>
      <c r="O207" s="172" t="s">
        <v>300</v>
      </c>
      <c r="P207" s="171">
        <v>57305</v>
      </c>
      <c r="Q207" s="172" t="s">
        <v>306</v>
      </c>
      <c r="R207" s="171">
        <v>20</v>
      </c>
      <c r="S207" s="171">
        <v>-1</v>
      </c>
    </row>
    <row r="208" spans="1:19" ht="15.75" customHeight="1" x14ac:dyDescent="0.25">
      <c r="A208" s="171">
        <v>201910</v>
      </c>
      <c r="B208" s="172" t="s">
        <v>387</v>
      </c>
      <c r="C208" s="172" t="s">
        <v>220</v>
      </c>
      <c r="D208" s="171">
        <v>54171</v>
      </c>
      <c r="E208" s="172" t="s">
        <v>224</v>
      </c>
      <c r="F208" s="171">
        <v>5</v>
      </c>
      <c r="G208" s="171">
        <v>3</v>
      </c>
      <c r="J208" s="117"/>
      <c r="M208" s="171">
        <v>201910</v>
      </c>
      <c r="N208" s="172" t="s">
        <v>388</v>
      </c>
      <c r="O208" s="172" t="s">
        <v>320</v>
      </c>
      <c r="P208" s="171">
        <v>57158</v>
      </c>
      <c r="Q208" s="172" t="s">
        <v>340</v>
      </c>
      <c r="R208" s="171">
        <v>17</v>
      </c>
      <c r="S208" s="171">
        <v>-6</v>
      </c>
    </row>
    <row r="209" spans="1:19" ht="15.75" customHeight="1" x14ac:dyDescent="0.25">
      <c r="A209" s="171">
        <v>201910</v>
      </c>
      <c r="B209" s="172" t="s">
        <v>387</v>
      </c>
      <c r="C209" s="172" t="s">
        <v>260</v>
      </c>
      <c r="D209" s="171">
        <v>55624</v>
      </c>
      <c r="E209" s="172" t="s">
        <v>271</v>
      </c>
      <c r="F209" s="171">
        <v>3</v>
      </c>
      <c r="G209" s="173"/>
      <c r="J209" s="117"/>
      <c r="M209" s="171">
        <v>201910</v>
      </c>
      <c r="N209" s="172" t="s">
        <v>388</v>
      </c>
      <c r="O209" s="172" t="s">
        <v>320</v>
      </c>
      <c r="P209" s="171">
        <v>57306</v>
      </c>
      <c r="Q209" s="172" t="s">
        <v>326</v>
      </c>
      <c r="R209" s="171">
        <v>14</v>
      </c>
      <c r="S209" s="171">
        <v>1</v>
      </c>
    </row>
    <row r="210" spans="1:19" ht="15.75" customHeight="1" x14ac:dyDescent="0.25">
      <c r="A210" s="171">
        <v>201910</v>
      </c>
      <c r="B210" s="172" t="s">
        <v>387</v>
      </c>
      <c r="C210" s="172" t="s">
        <v>239</v>
      </c>
      <c r="D210" s="171">
        <v>54321</v>
      </c>
      <c r="E210" s="172" t="s">
        <v>244</v>
      </c>
      <c r="F210" s="171">
        <v>5</v>
      </c>
      <c r="G210" s="171">
        <v>0</v>
      </c>
      <c r="J210" s="117"/>
      <c r="M210" s="171">
        <v>201910</v>
      </c>
      <c r="N210" s="172" t="s">
        <v>388</v>
      </c>
      <c r="O210" s="172" t="s">
        <v>320</v>
      </c>
      <c r="P210" s="171">
        <v>57307</v>
      </c>
      <c r="Q210" s="172" t="s">
        <v>327</v>
      </c>
      <c r="R210" s="171">
        <v>10</v>
      </c>
      <c r="S210" s="171">
        <v>-1</v>
      </c>
    </row>
    <row r="211" spans="1:19" ht="15.75" customHeight="1" x14ac:dyDescent="0.25">
      <c r="A211" s="171">
        <v>201910</v>
      </c>
      <c r="B211" s="172" t="s">
        <v>387</v>
      </c>
      <c r="C211" s="172" t="s">
        <v>239</v>
      </c>
      <c r="D211" s="171">
        <v>54531</v>
      </c>
      <c r="E211" s="172" t="s">
        <v>254</v>
      </c>
      <c r="F211" s="171">
        <v>4</v>
      </c>
      <c r="G211" s="171">
        <v>-2</v>
      </c>
      <c r="J211" s="117"/>
      <c r="M211" s="171">
        <v>201910</v>
      </c>
      <c r="N211" s="172" t="s">
        <v>388</v>
      </c>
      <c r="O211" s="172" t="s">
        <v>320</v>
      </c>
      <c r="P211" s="171">
        <v>57352</v>
      </c>
      <c r="Q211" s="172" t="s">
        <v>331</v>
      </c>
      <c r="R211" s="171">
        <v>9</v>
      </c>
      <c r="S211" s="171">
        <v>2</v>
      </c>
    </row>
    <row r="212" spans="1:19" ht="15.75" customHeight="1" x14ac:dyDescent="0.25">
      <c r="A212" s="171">
        <v>201910</v>
      </c>
      <c r="B212" s="172" t="s">
        <v>387</v>
      </c>
      <c r="C212" s="172" t="s">
        <v>239</v>
      </c>
      <c r="D212" s="171">
        <v>54535</v>
      </c>
      <c r="E212" s="172" t="s">
        <v>256</v>
      </c>
      <c r="F212" s="171">
        <v>44</v>
      </c>
      <c r="G212" s="171">
        <v>14</v>
      </c>
      <c r="J212" s="117"/>
      <c r="M212" s="171">
        <v>201910</v>
      </c>
      <c r="N212" s="172" t="s">
        <v>410</v>
      </c>
      <c r="O212" s="172" t="s">
        <v>47</v>
      </c>
      <c r="P212" s="171">
        <v>60</v>
      </c>
      <c r="Q212" s="172" t="s">
        <v>462</v>
      </c>
      <c r="R212" s="171">
        <v>92</v>
      </c>
      <c r="S212" s="171">
        <v>2</v>
      </c>
    </row>
    <row r="213" spans="1:19" ht="15.75" customHeight="1" x14ac:dyDescent="0.25">
      <c r="A213" s="171">
        <v>201910</v>
      </c>
      <c r="B213" s="172" t="s">
        <v>387</v>
      </c>
      <c r="C213" s="172" t="s">
        <v>239</v>
      </c>
      <c r="D213" s="171">
        <v>54696</v>
      </c>
      <c r="E213" s="172" t="s">
        <v>259</v>
      </c>
      <c r="F213" s="171">
        <v>29</v>
      </c>
      <c r="G213" s="171">
        <v>5</v>
      </c>
      <c r="J213" s="117"/>
      <c r="M213" s="171">
        <v>201910</v>
      </c>
      <c r="N213" s="172" t="s">
        <v>410</v>
      </c>
      <c r="O213" s="172" t="s">
        <v>47</v>
      </c>
      <c r="P213" s="171">
        <v>68</v>
      </c>
      <c r="Q213" s="172" t="s">
        <v>535</v>
      </c>
      <c r="R213" s="171">
        <v>8</v>
      </c>
      <c r="S213" s="171">
        <v>1</v>
      </c>
    </row>
    <row r="214" spans="1:19" ht="15.75" customHeight="1" x14ac:dyDescent="0.25">
      <c r="A214" s="171">
        <v>201910</v>
      </c>
      <c r="B214" s="172" t="s">
        <v>389</v>
      </c>
      <c r="C214" s="172" t="s">
        <v>342</v>
      </c>
      <c r="D214" s="171">
        <v>88281</v>
      </c>
      <c r="E214" s="172" t="s">
        <v>348</v>
      </c>
      <c r="F214" s="171">
        <v>10</v>
      </c>
      <c r="G214" s="171">
        <v>2</v>
      </c>
      <c r="J214" s="117"/>
      <c r="M214" s="171">
        <v>201910</v>
      </c>
      <c r="N214" s="172" t="s">
        <v>410</v>
      </c>
      <c r="O214" s="172" t="s">
        <v>47</v>
      </c>
      <c r="P214" s="171">
        <v>85</v>
      </c>
      <c r="Q214" s="172" t="s">
        <v>465</v>
      </c>
      <c r="R214" s="171">
        <v>67</v>
      </c>
      <c r="S214" s="171">
        <v>6</v>
      </c>
    </row>
    <row r="215" spans="1:19" ht="15.75" customHeight="1" x14ac:dyDescent="0.25">
      <c r="A215" s="171">
        <v>201910</v>
      </c>
      <c r="B215" s="172" t="s">
        <v>389</v>
      </c>
      <c r="C215" s="172" t="s">
        <v>342</v>
      </c>
      <c r="D215" s="171">
        <v>88631</v>
      </c>
      <c r="E215" s="172" t="s">
        <v>358</v>
      </c>
      <c r="F215" s="171">
        <v>12</v>
      </c>
      <c r="G215" s="171">
        <v>2</v>
      </c>
      <c r="J215" s="117"/>
      <c r="M215" s="171">
        <v>201910</v>
      </c>
      <c r="N215" s="172" t="s">
        <v>410</v>
      </c>
      <c r="O215" s="172" t="s">
        <v>78</v>
      </c>
      <c r="P215" s="171">
        <v>13</v>
      </c>
      <c r="Q215" s="172" t="s">
        <v>529</v>
      </c>
      <c r="R215" s="171">
        <v>8</v>
      </c>
      <c r="S215" s="171">
        <v>2</v>
      </c>
    </row>
    <row r="216" spans="1:19" ht="15.75" customHeight="1" x14ac:dyDescent="0.25">
      <c r="A216" s="171">
        <v>201910</v>
      </c>
      <c r="B216" s="172" t="s">
        <v>389</v>
      </c>
      <c r="C216" s="172" t="s">
        <v>342</v>
      </c>
      <c r="D216" s="171">
        <v>88716</v>
      </c>
      <c r="E216" s="172" t="s">
        <v>360</v>
      </c>
      <c r="F216" s="171">
        <v>6</v>
      </c>
      <c r="G216" s="171">
        <v>-3</v>
      </c>
      <c r="J216" s="117"/>
      <c r="M216" s="171">
        <v>201910</v>
      </c>
      <c r="N216" s="172" t="s">
        <v>410</v>
      </c>
      <c r="O216" s="172" t="s">
        <v>78</v>
      </c>
      <c r="P216" s="171">
        <v>15</v>
      </c>
      <c r="Q216" s="172" t="s">
        <v>85</v>
      </c>
      <c r="R216" s="171">
        <v>34</v>
      </c>
      <c r="S216" s="171">
        <v>-2</v>
      </c>
    </row>
    <row r="217" spans="1:19" ht="15.75" customHeight="1" x14ac:dyDescent="0.25">
      <c r="A217" s="171">
        <v>201910</v>
      </c>
      <c r="B217" s="172" t="s">
        <v>389</v>
      </c>
      <c r="C217" s="172" t="s">
        <v>361</v>
      </c>
      <c r="D217" s="171">
        <v>88326</v>
      </c>
      <c r="E217" s="172" t="s">
        <v>365</v>
      </c>
      <c r="F217" s="171">
        <v>34</v>
      </c>
      <c r="G217" s="171">
        <v>6</v>
      </c>
      <c r="J217" s="117"/>
      <c r="M217" s="171">
        <v>201910</v>
      </c>
      <c r="N217" s="172" t="s">
        <v>410</v>
      </c>
      <c r="O217" s="172" t="s">
        <v>78</v>
      </c>
      <c r="P217" s="171">
        <v>116</v>
      </c>
      <c r="Q217" s="172" t="s">
        <v>89</v>
      </c>
      <c r="R217" s="171">
        <v>80</v>
      </c>
      <c r="S217" s="171">
        <v>-2</v>
      </c>
    </row>
    <row r="218" spans="1:19" ht="15.75" customHeight="1" x14ac:dyDescent="0.25">
      <c r="A218" s="171">
        <v>201910</v>
      </c>
      <c r="B218" s="172" t="s">
        <v>388</v>
      </c>
      <c r="C218" s="172" t="s">
        <v>320</v>
      </c>
      <c r="D218" s="171">
        <v>57350</v>
      </c>
      <c r="E218" s="172" t="s">
        <v>330</v>
      </c>
      <c r="F218" s="171">
        <v>29</v>
      </c>
      <c r="G218" s="171">
        <v>1</v>
      </c>
      <c r="J218" s="117"/>
      <c r="M218" s="171">
        <v>201910</v>
      </c>
      <c r="N218" s="172" t="s">
        <v>410</v>
      </c>
      <c r="O218" s="172" t="s">
        <v>99</v>
      </c>
      <c r="P218" s="171">
        <v>28</v>
      </c>
      <c r="Q218" s="172" t="s">
        <v>487</v>
      </c>
      <c r="R218" s="171">
        <v>35</v>
      </c>
      <c r="S218" s="171">
        <v>-5</v>
      </c>
    </row>
    <row r="219" spans="1:19" ht="15.75" customHeight="1" x14ac:dyDescent="0.25">
      <c r="A219" s="171">
        <v>201910</v>
      </c>
      <c r="B219" s="172" t="s">
        <v>410</v>
      </c>
      <c r="C219" s="172" t="s">
        <v>47</v>
      </c>
      <c r="D219" s="171">
        <v>57</v>
      </c>
      <c r="E219" s="172" t="s">
        <v>48</v>
      </c>
      <c r="F219" s="171">
        <v>16</v>
      </c>
      <c r="G219" s="171">
        <v>5</v>
      </c>
      <c r="J219" s="117"/>
      <c r="M219" s="171">
        <v>201910</v>
      </c>
      <c r="N219" s="172" t="s">
        <v>410</v>
      </c>
      <c r="O219" s="172" t="s">
        <v>99</v>
      </c>
      <c r="P219" s="171">
        <v>37</v>
      </c>
      <c r="Q219" s="172" t="s">
        <v>102</v>
      </c>
      <c r="R219" s="171">
        <v>28</v>
      </c>
      <c r="S219" s="171">
        <v>3</v>
      </c>
    </row>
    <row r="220" spans="1:19" ht="15.75" customHeight="1" x14ac:dyDescent="0.25">
      <c r="A220" s="171">
        <v>201910</v>
      </c>
      <c r="B220" s="172" t="s">
        <v>410</v>
      </c>
      <c r="C220" s="172" t="s">
        <v>47</v>
      </c>
      <c r="D220" s="171">
        <v>60</v>
      </c>
      <c r="E220" s="172" t="s">
        <v>462</v>
      </c>
      <c r="F220" s="171">
        <v>49</v>
      </c>
      <c r="G220" s="171">
        <v>2</v>
      </c>
      <c r="J220" s="117"/>
      <c r="M220" s="171">
        <v>201910</v>
      </c>
      <c r="N220" s="172" t="s">
        <v>410</v>
      </c>
      <c r="O220" s="172" t="s">
        <v>99</v>
      </c>
      <c r="P220" s="171">
        <v>40</v>
      </c>
      <c r="Q220" s="172" t="s">
        <v>118</v>
      </c>
      <c r="R220" s="171">
        <v>20</v>
      </c>
      <c r="S220" s="171">
        <v>0</v>
      </c>
    </row>
    <row r="221" spans="1:19" ht="15.75" customHeight="1" x14ac:dyDescent="0.25">
      <c r="A221" s="171">
        <v>201910</v>
      </c>
      <c r="B221" s="172" t="s">
        <v>410</v>
      </c>
      <c r="C221" s="172" t="s">
        <v>78</v>
      </c>
      <c r="D221" s="171">
        <v>119</v>
      </c>
      <c r="E221" s="172" t="s">
        <v>482</v>
      </c>
      <c r="F221" s="171">
        <v>30</v>
      </c>
      <c r="G221" s="171">
        <v>-1</v>
      </c>
      <c r="J221" s="117"/>
      <c r="M221" s="171">
        <v>201910</v>
      </c>
      <c r="N221" s="172" t="s">
        <v>421</v>
      </c>
      <c r="O221" s="172" t="s">
        <v>151</v>
      </c>
      <c r="P221" s="171">
        <v>192</v>
      </c>
      <c r="Q221" s="172" t="s">
        <v>157</v>
      </c>
      <c r="R221" s="171">
        <v>13</v>
      </c>
      <c r="S221" s="171">
        <v>3</v>
      </c>
    </row>
    <row r="222" spans="1:19" ht="15.75" customHeight="1" x14ac:dyDescent="0.25">
      <c r="A222" s="171">
        <v>201910</v>
      </c>
      <c r="B222" s="172" t="s">
        <v>410</v>
      </c>
      <c r="C222" s="172" t="s">
        <v>99</v>
      </c>
      <c r="D222" s="171">
        <v>26</v>
      </c>
      <c r="E222" s="172" t="s">
        <v>111</v>
      </c>
      <c r="F222" s="171">
        <v>2</v>
      </c>
      <c r="G222" s="173"/>
      <c r="J222" s="117"/>
      <c r="M222" s="171">
        <v>201910</v>
      </c>
      <c r="N222" s="172" t="s">
        <v>421</v>
      </c>
      <c r="O222" s="172" t="s">
        <v>151</v>
      </c>
      <c r="P222" s="171">
        <v>195</v>
      </c>
      <c r="Q222" s="172" t="s">
        <v>513</v>
      </c>
      <c r="R222" s="171">
        <v>54</v>
      </c>
      <c r="S222" s="171">
        <v>7</v>
      </c>
    </row>
    <row r="223" spans="1:19" ht="15.75" customHeight="1" x14ac:dyDescent="0.25">
      <c r="A223" s="171">
        <v>201910</v>
      </c>
      <c r="B223" s="172" t="s">
        <v>421</v>
      </c>
      <c r="C223" s="172" t="s">
        <v>127</v>
      </c>
      <c r="D223" s="171">
        <v>134</v>
      </c>
      <c r="E223" s="172" t="s">
        <v>498</v>
      </c>
      <c r="F223" s="171">
        <v>9</v>
      </c>
      <c r="G223" s="171">
        <v>3</v>
      </c>
      <c r="J223" s="117"/>
      <c r="M223" s="171">
        <v>201910</v>
      </c>
      <c r="N223" s="172" t="s">
        <v>422</v>
      </c>
      <c r="O223" s="172" t="s">
        <v>185</v>
      </c>
      <c r="P223" s="171">
        <v>8802</v>
      </c>
      <c r="Q223" s="172" t="s">
        <v>189</v>
      </c>
      <c r="R223" s="171">
        <v>26</v>
      </c>
      <c r="S223" s="171">
        <v>3</v>
      </c>
    </row>
    <row r="224" spans="1:19" ht="15.75" customHeight="1" x14ac:dyDescent="0.25">
      <c r="A224" s="171">
        <v>201910</v>
      </c>
      <c r="B224" s="172" t="s">
        <v>421</v>
      </c>
      <c r="C224" s="172" t="s">
        <v>127</v>
      </c>
      <c r="D224" s="171">
        <v>156</v>
      </c>
      <c r="E224" s="172" t="s">
        <v>541</v>
      </c>
      <c r="F224" s="171">
        <v>4</v>
      </c>
      <c r="G224" s="173"/>
      <c r="J224" s="117"/>
      <c r="M224" s="171">
        <v>201910</v>
      </c>
      <c r="N224" s="172" t="s">
        <v>383</v>
      </c>
      <c r="O224" s="172" t="s">
        <v>17</v>
      </c>
      <c r="P224" s="171">
        <v>10560</v>
      </c>
      <c r="Q224" s="172" t="s">
        <v>18</v>
      </c>
      <c r="R224" s="171">
        <v>6</v>
      </c>
      <c r="S224" s="171">
        <v>2</v>
      </c>
    </row>
    <row r="225" spans="1:19" ht="15.75" customHeight="1" x14ac:dyDescent="0.25">
      <c r="A225" s="171">
        <v>201910</v>
      </c>
      <c r="B225" s="172" t="s">
        <v>421</v>
      </c>
      <c r="C225" s="172" t="s">
        <v>151</v>
      </c>
      <c r="D225" s="171">
        <v>195</v>
      </c>
      <c r="E225" s="172" t="s">
        <v>513</v>
      </c>
      <c r="F225" s="171">
        <v>28</v>
      </c>
      <c r="G225" s="171">
        <v>2</v>
      </c>
      <c r="J225" s="117"/>
      <c r="M225" s="171">
        <v>201910</v>
      </c>
      <c r="N225" s="172" t="s">
        <v>387</v>
      </c>
      <c r="O225" s="172" t="s">
        <v>220</v>
      </c>
      <c r="P225" s="171">
        <v>54431</v>
      </c>
      <c r="Q225" s="172" t="s">
        <v>229</v>
      </c>
      <c r="R225" s="171">
        <v>16</v>
      </c>
      <c r="S225" s="171">
        <v>2</v>
      </c>
    </row>
    <row r="226" spans="1:19" ht="15.75" customHeight="1" x14ac:dyDescent="0.25">
      <c r="A226" s="171">
        <v>201910</v>
      </c>
      <c r="B226" s="172" t="s">
        <v>422</v>
      </c>
      <c r="C226" s="172" t="s">
        <v>199</v>
      </c>
      <c r="D226" s="171">
        <v>51350</v>
      </c>
      <c r="E226" s="172" t="s">
        <v>207</v>
      </c>
      <c r="F226" s="171">
        <v>50</v>
      </c>
      <c r="G226" s="171">
        <v>6</v>
      </c>
      <c r="J226" s="117"/>
      <c r="M226" s="171">
        <v>201910</v>
      </c>
      <c r="N226" s="172" t="s">
        <v>387</v>
      </c>
      <c r="O226" s="172" t="s">
        <v>239</v>
      </c>
      <c r="P226" s="171">
        <v>54321</v>
      </c>
      <c r="Q226" s="172" t="s">
        <v>244</v>
      </c>
      <c r="R226" s="171">
        <v>16</v>
      </c>
      <c r="S226" s="171">
        <v>2</v>
      </c>
    </row>
    <row r="227" spans="1:19" ht="15.75" customHeight="1" x14ac:dyDescent="0.25">
      <c r="A227" s="171">
        <v>201910</v>
      </c>
      <c r="B227" s="172" t="s">
        <v>383</v>
      </c>
      <c r="C227" s="172" t="s">
        <v>17</v>
      </c>
      <c r="D227" s="171">
        <v>10566</v>
      </c>
      <c r="E227" s="172" t="s">
        <v>21</v>
      </c>
      <c r="F227" s="171">
        <v>40</v>
      </c>
      <c r="G227" s="171">
        <v>-3</v>
      </c>
      <c r="J227" s="117"/>
      <c r="M227" s="171">
        <v>201910</v>
      </c>
      <c r="N227" s="172" t="s">
        <v>389</v>
      </c>
      <c r="O227" s="172" t="s">
        <v>342</v>
      </c>
      <c r="P227" s="171">
        <v>88706</v>
      </c>
      <c r="Q227" s="172" t="s">
        <v>359</v>
      </c>
      <c r="R227" s="171">
        <v>28</v>
      </c>
      <c r="S227" s="171">
        <v>3</v>
      </c>
    </row>
    <row r="228" spans="1:19" ht="15.75" customHeight="1" x14ac:dyDescent="0.25">
      <c r="A228" s="171">
        <v>201910</v>
      </c>
      <c r="B228" s="172" t="s">
        <v>383</v>
      </c>
      <c r="C228" s="172" t="s">
        <v>17</v>
      </c>
      <c r="D228" s="171">
        <v>51151</v>
      </c>
      <c r="E228" s="172" t="s">
        <v>28</v>
      </c>
      <c r="F228" s="171">
        <v>8</v>
      </c>
      <c r="G228" s="171">
        <v>0</v>
      </c>
      <c r="J228" s="117"/>
      <c r="M228" s="171">
        <v>201910</v>
      </c>
      <c r="N228" s="172" t="s">
        <v>388</v>
      </c>
      <c r="O228" s="172" t="s">
        <v>277</v>
      </c>
      <c r="P228" s="171">
        <v>57433</v>
      </c>
      <c r="Q228" s="172" t="s">
        <v>282</v>
      </c>
      <c r="R228" s="171">
        <v>17</v>
      </c>
      <c r="S228" s="171">
        <v>1</v>
      </c>
    </row>
    <row r="229" spans="1:19" ht="15.75" customHeight="1" x14ac:dyDescent="0.25">
      <c r="A229" s="171">
        <v>201910</v>
      </c>
      <c r="B229" s="172" t="s">
        <v>383</v>
      </c>
      <c r="C229" s="172" t="s">
        <v>17</v>
      </c>
      <c r="D229" s="171">
        <v>51156</v>
      </c>
      <c r="E229" s="172" t="s">
        <v>26</v>
      </c>
      <c r="F229" s="171">
        <v>34</v>
      </c>
      <c r="G229" s="171">
        <v>4</v>
      </c>
      <c r="J229" s="117"/>
      <c r="M229" s="171">
        <v>201910</v>
      </c>
      <c r="N229" s="172" t="s">
        <v>388</v>
      </c>
      <c r="O229" s="172" t="s">
        <v>277</v>
      </c>
      <c r="P229" s="171">
        <v>57712</v>
      </c>
      <c r="Q229" s="172" t="s">
        <v>524</v>
      </c>
      <c r="R229" s="171">
        <v>26</v>
      </c>
      <c r="S229" s="171">
        <v>5</v>
      </c>
    </row>
    <row r="230" spans="1:19" ht="15.75" customHeight="1" x14ac:dyDescent="0.25">
      <c r="A230" s="171">
        <v>201910</v>
      </c>
      <c r="B230" s="172" t="s">
        <v>387</v>
      </c>
      <c r="C230" s="172" t="s">
        <v>220</v>
      </c>
      <c r="D230" s="171">
        <v>54491</v>
      </c>
      <c r="E230" s="172" t="s">
        <v>234</v>
      </c>
      <c r="F230" s="171">
        <v>8</v>
      </c>
      <c r="G230" s="171">
        <v>0</v>
      </c>
      <c r="J230" s="117"/>
      <c r="M230" s="171">
        <v>201910</v>
      </c>
      <c r="N230" s="172" t="s">
        <v>410</v>
      </c>
      <c r="O230" s="172" t="s">
        <v>47</v>
      </c>
      <c r="P230" s="171">
        <v>59</v>
      </c>
      <c r="Q230" s="172" t="s">
        <v>50</v>
      </c>
      <c r="R230" s="171">
        <v>5</v>
      </c>
      <c r="S230" s="173"/>
    </row>
    <row r="231" spans="1:19" ht="15.75" customHeight="1" x14ac:dyDescent="0.25">
      <c r="A231" s="171">
        <v>201910</v>
      </c>
      <c r="B231" s="172" t="s">
        <v>387</v>
      </c>
      <c r="C231" s="172" t="s">
        <v>260</v>
      </c>
      <c r="D231" s="171">
        <v>55678</v>
      </c>
      <c r="E231" s="172" t="s">
        <v>273</v>
      </c>
      <c r="F231" s="171">
        <v>45</v>
      </c>
      <c r="G231" s="171">
        <v>6</v>
      </c>
      <c r="J231" s="117"/>
      <c r="M231" s="171">
        <v>201910</v>
      </c>
      <c r="N231" s="172" t="s">
        <v>410</v>
      </c>
      <c r="O231" s="172" t="s">
        <v>78</v>
      </c>
      <c r="P231" s="171">
        <v>8</v>
      </c>
      <c r="Q231" s="172" t="s">
        <v>476</v>
      </c>
      <c r="R231" s="171">
        <v>37</v>
      </c>
      <c r="S231" s="171">
        <v>0</v>
      </c>
    </row>
    <row r="232" spans="1:19" ht="15.75" customHeight="1" x14ac:dyDescent="0.25">
      <c r="A232" s="171">
        <v>201910</v>
      </c>
      <c r="B232" s="172" t="s">
        <v>387</v>
      </c>
      <c r="C232" s="172" t="s">
        <v>239</v>
      </c>
      <c r="D232" s="171">
        <v>54355</v>
      </c>
      <c r="E232" s="172" t="s">
        <v>245</v>
      </c>
      <c r="F232" s="171">
        <v>10</v>
      </c>
      <c r="G232" s="171">
        <v>2</v>
      </c>
      <c r="J232" s="117"/>
      <c r="M232" s="171">
        <v>201910</v>
      </c>
      <c r="N232" s="172" t="s">
        <v>410</v>
      </c>
      <c r="O232" s="172" t="s">
        <v>78</v>
      </c>
      <c r="P232" s="171">
        <v>108</v>
      </c>
      <c r="Q232" s="172" t="s">
        <v>345</v>
      </c>
      <c r="R232" s="171">
        <v>19</v>
      </c>
      <c r="S232" s="171">
        <v>1</v>
      </c>
    </row>
    <row r="233" spans="1:19" ht="15.75" customHeight="1" x14ac:dyDescent="0.25">
      <c r="A233" s="171">
        <v>201910</v>
      </c>
      <c r="B233" s="172" t="s">
        <v>387</v>
      </c>
      <c r="C233" s="172" t="s">
        <v>239</v>
      </c>
      <c r="D233" s="171">
        <v>54496</v>
      </c>
      <c r="E233" s="172" t="s">
        <v>251</v>
      </c>
      <c r="F233" s="171">
        <v>5</v>
      </c>
      <c r="G233" s="171">
        <v>1</v>
      </c>
      <c r="J233" s="117"/>
      <c r="M233" s="171">
        <v>201910</v>
      </c>
      <c r="N233" s="172" t="s">
        <v>410</v>
      </c>
      <c r="O233" s="172" t="s">
        <v>78</v>
      </c>
      <c r="P233" s="171">
        <v>126</v>
      </c>
      <c r="Q233" s="172" t="s">
        <v>481</v>
      </c>
      <c r="R233" s="171">
        <v>33</v>
      </c>
      <c r="S233" s="171">
        <v>5</v>
      </c>
    </row>
    <row r="234" spans="1:19" ht="15.75" customHeight="1" x14ac:dyDescent="0.25">
      <c r="A234" s="171">
        <v>201910</v>
      </c>
      <c r="B234" s="172" t="s">
        <v>387</v>
      </c>
      <c r="C234" s="172" t="s">
        <v>239</v>
      </c>
      <c r="D234" s="171">
        <v>54506</v>
      </c>
      <c r="E234" s="172" t="s">
        <v>241</v>
      </c>
      <c r="F234" s="171">
        <v>5</v>
      </c>
      <c r="G234" s="171">
        <v>0</v>
      </c>
      <c r="J234" s="117"/>
      <c r="M234" s="171">
        <v>201910</v>
      </c>
      <c r="N234" s="172" t="s">
        <v>410</v>
      </c>
      <c r="O234" s="172" t="s">
        <v>78</v>
      </c>
      <c r="P234" s="171">
        <v>129</v>
      </c>
      <c r="Q234" s="172" t="s">
        <v>480</v>
      </c>
      <c r="R234" s="171">
        <v>16</v>
      </c>
      <c r="S234" s="171">
        <v>0</v>
      </c>
    </row>
    <row r="235" spans="1:19" ht="15.75" customHeight="1" x14ac:dyDescent="0.25">
      <c r="A235" s="171">
        <v>201910</v>
      </c>
      <c r="B235" s="172" t="s">
        <v>389</v>
      </c>
      <c r="C235" s="172" t="s">
        <v>342</v>
      </c>
      <c r="D235" s="171">
        <v>88286</v>
      </c>
      <c r="E235" s="172" t="s">
        <v>349</v>
      </c>
      <c r="F235" s="171">
        <v>44</v>
      </c>
      <c r="G235" s="171">
        <v>-3</v>
      </c>
      <c r="J235" s="117"/>
      <c r="M235" s="171">
        <v>201910</v>
      </c>
      <c r="N235" s="172" t="s">
        <v>410</v>
      </c>
      <c r="O235" s="172" t="s">
        <v>99</v>
      </c>
      <c r="P235" s="171">
        <v>29</v>
      </c>
      <c r="Q235" s="172" t="s">
        <v>492</v>
      </c>
      <c r="R235" s="171">
        <v>24</v>
      </c>
      <c r="S235" s="171">
        <v>0</v>
      </c>
    </row>
    <row r="236" spans="1:19" ht="15.75" customHeight="1" x14ac:dyDescent="0.25">
      <c r="A236" s="171">
        <v>201910</v>
      </c>
      <c r="B236" s="172" t="s">
        <v>389</v>
      </c>
      <c r="C236" s="172" t="s">
        <v>361</v>
      </c>
      <c r="D236" s="171">
        <v>88461</v>
      </c>
      <c r="E236" s="172" t="s">
        <v>368</v>
      </c>
      <c r="F236" s="171">
        <v>6</v>
      </c>
      <c r="G236" s="171">
        <v>0</v>
      </c>
      <c r="J236" s="117"/>
      <c r="M236" s="171">
        <v>201910</v>
      </c>
      <c r="N236" s="172" t="s">
        <v>421</v>
      </c>
      <c r="O236" s="172" t="s">
        <v>127</v>
      </c>
      <c r="P236" s="171">
        <v>148</v>
      </c>
      <c r="Q236" s="172" t="s">
        <v>142</v>
      </c>
      <c r="R236" s="171">
        <v>22</v>
      </c>
      <c r="S236" s="171">
        <v>0</v>
      </c>
    </row>
    <row r="237" spans="1:19" ht="15.75" customHeight="1" x14ac:dyDescent="0.25">
      <c r="A237" s="171">
        <v>201910</v>
      </c>
      <c r="B237" s="172" t="s">
        <v>388</v>
      </c>
      <c r="C237" s="172" t="s">
        <v>277</v>
      </c>
      <c r="D237" s="171">
        <v>57432</v>
      </c>
      <c r="E237" s="172" t="s">
        <v>281</v>
      </c>
      <c r="F237" s="171">
        <v>2</v>
      </c>
      <c r="G237" s="171">
        <v>-2</v>
      </c>
      <c r="J237" s="117"/>
      <c r="M237" s="171">
        <v>201910</v>
      </c>
      <c r="N237" s="172" t="s">
        <v>421</v>
      </c>
      <c r="O237" s="172" t="s">
        <v>127</v>
      </c>
      <c r="P237" s="171">
        <v>167</v>
      </c>
      <c r="Q237" s="172" t="s">
        <v>543</v>
      </c>
      <c r="R237" s="171">
        <v>12</v>
      </c>
      <c r="S237" s="171">
        <v>1</v>
      </c>
    </row>
    <row r="238" spans="1:19" ht="15.75" customHeight="1" x14ac:dyDescent="0.25">
      <c r="A238" s="171">
        <v>201910</v>
      </c>
      <c r="B238" s="172" t="s">
        <v>388</v>
      </c>
      <c r="C238" s="172" t="s">
        <v>277</v>
      </c>
      <c r="D238" s="171">
        <v>57712</v>
      </c>
      <c r="E238" s="172" t="s">
        <v>524</v>
      </c>
      <c r="F238" s="171">
        <v>5</v>
      </c>
      <c r="G238" s="171">
        <v>2</v>
      </c>
      <c r="J238" s="117"/>
      <c r="M238" s="171">
        <v>201910</v>
      </c>
      <c r="N238" s="172" t="s">
        <v>421</v>
      </c>
      <c r="O238" s="172" t="s">
        <v>151</v>
      </c>
      <c r="P238" s="171">
        <v>181</v>
      </c>
      <c r="Q238" s="172" t="s">
        <v>171</v>
      </c>
      <c r="R238" s="171">
        <v>47</v>
      </c>
      <c r="S238" s="171">
        <v>1</v>
      </c>
    </row>
    <row r="239" spans="1:19" ht="15.75" customHeight="1" x14ac:dyDescent="0.25">
      <c r="A239" s="171">
        <v>201910</v>
      </c>
      <c r="B239" s="172" t="s">
        <v>388</v>
      </c>
      <c r="C239" s="172" t="s">
        <v>300</v>
      </c>
      <c r="D239" s="171">
        <v>57458</v>
      </c>
      <c r="E239" s="172" t="s">
        <v>311</v>
      </c>
      <c r="F239" s="171">
        <v>5</v>
      </c>
      <c r="G239" s="171">
        <v>2</v>
      </c>
      <c r="J239" s="117"/>
      <c r="M239" s="171">
        <v>201910</v>
      </c>
      <c r="N239" s="172" t="s">
        <v>422</v>
      </c>
      <c r="O239" s="172" t="s">
        <v>174</v>
      </c>
      <c r="P239" s="171">
        <v>51128</v>
      </c>
      <c r="Q239" s="172" t="s">
        <v>180</v>
      </c>
      <c r="R239" s="171">
        <v>24</v>
      </c>
      <c r="S239" s="171">
        <v>-2</v>
      </c>
    </row>
    <row r="240" spans="1:19" ht="15.75" customHeight="1" x14ac:dyDescent="0.25">
      <c r="A240" s="171">
        <v>201910</v>
      </c>
      <c r="B240" s="172" t="s">
        <v>388</v>
      </c>
      <c r="C240" s="172" t="s">
        <v>320</v>
      </c>
      <c r="D240" s="171">
        <v>57352</v>
      </c>
      <c r="E240" s="172" t="s">
        <v>331</v>
      </c>
      <c r="F240" s="171">
        <v>3</v>
      </c>
      <c r="G240" s="171">
        <v>2</v>
      </c>
      <c r="J240" s="117"/>
      <c r="M240" s="171">
        <v>201910</v>
      </c>
      <c r="N240" s="172" t="s">
        <v>422</v>
      </c>
      <c r="O240" s="172" t="s">
        <v>185</v>
      </c>
      <c r="P240" s="171">
        <v>8801</v>
      </c>
      <c r="Q240" s="172" t="s">
        <v>187</v>
      </c>
      <c r="R240" s="171">
        <v>134</v>
      </c>
      <c r="S240" s="171">
        <v>2</v>
      </c>
    </row>
    <row r="241" spans="1:19" ht="15.75" customHeight="1" x14ac:dyDescent="0.25">
      <c r="A241" s="171">
        <v>201910</v>
      </c>
      <c r="B241" s="172" t="s">
        <v>388</v>
      </c>
      <c r="C241" s="172" t="s">
        <v>320</v>
      </c>
      <c r="D241" s="171">
        <v>57633</v>
      </c>
      <c r="E241" s="172" t="s">
        <v>337</v>
      </c>
      <c r="F241" s="171">
        <v>1</v>
      </c>
      <c r="G241" s="173"/>
      <c r="J241" s="117"/>
      <c r="M241" s="171">
        <v>201910</v>
      </c>
      <c r="N241" s="172" t="s">
        <v>422</v>
      </c>
      <c r="O241" s="172" t="s">
        <v>185</v>
      </c>
      <c r="P241" s="171">
        <v>8839</v>
      </c>
      <c r="Q241" s="172" t="s">
        <v>190</v>
      </c>
      <c r="R241" s="171">
        <v>23</v>
      </c>
      <c r="S241" s="171">
        <v>-2</v>
      </c>
    </row>
    <row r="242" spans="1:19" ht="15.75" customHeight="1" x14ac:dyDescent="0.25">
      <c r="A242" s="171">
        <v>201910</v>
      </c>
      <c r="B242" s="172" t="s">
        <v>388</v>
      </c>
      <c r="C242" s="172" t="s">
        <v>320</v>
      </c>
      <c r="D242" s="171">
        <v>57634</v>
      </c>
      <c r="E242" s="172" t="s">
        <v>338</v>
      </c>
      <c r="F242" s="171">
        <v>2</v>
      </c>
      <c r="G242" s="173"/>
      <c r="J242" s="117"/>
      <c r="M242" s="171">
        <v>201910</v>
      </c>
      <c r="N242" s="172" t="s">
        <v>383</v>
      </c>
      <c r="O242" s="172" t="s">
        <v>29</v>
      </c>
      <c r="P242" s="171">
        <v>10521</v>
      </c>
      <c r="Q242" s="172" t="s">
        <v>40</v>
      </c>
      <c r="R242" s="171">
        <v>85</v>
      </c>
      <c r="S242" s="171">
        <v>5</v>
      </c>
    </row>
    <row r="243" spans="1:19" ht="15.75" customHeight="1" x14ac:dyDescent="0.25">
      <c r="A243" s="171">
        <v>201910</v>
      </c>
      <c r="B243" s="172" t="s">
        <v>410</v>
      </c>
      <c r="C243" s="172" t="s">
        <v>99</v>
      </c>
      <c r="D243" s="171">
        <v>23</v>
      </c>
      <c r="E243" s="172" t="s">
        <v>125</v>
      </c>
      <c r="F243" s="171">
        <v>11</v>
      </c>
      <c r="G243" s="171">
        <v>0</v>
      </c>
      <c r="J243" s="117"/>
      <c r="M243" s="171">
        <v>201910</v>
      </c>
      <c r="N243" s="172" t="s">
        <v>387</v>
      </c>
      <c r="O243" s="172" t="s">
        <v>220</v>
      </c>
      <c r="P243" s="171">
        <v>54116</v>
      </c>
      <c r="Q243" s="172" t="s">
        <v>221</v>
      </c>
      <c r="R243" s="171">
        <v>17</v>
      </c>
      <c r="S243" s="171">
        <v>-1</v>
      </c>
    </row>
    <row r="244" spans="1:19" ht="15.75" customHeight="1" x14ac:dyDescent="0.25">
      <c r="A244" s="171">
        <v>201910</v>
      </c>
      <c r="B244" s="172" t="s">
        <v>410</v>
      </c>
      <c r="C244" s="172" t="s">
        <v>99</v>
      </c>
      <c r="D244" s="171">
        <v>27</v>
      </c>
      <c r="E244" s="172" t="s">
        <v>491</v>
      </c>
      <c r="F244" s="171">
        <v>38</v>
      </c>
      <c r="G244" s="171">
        <v>4</v>
      </c>
      <c r="J244" s="117"/>
      <c r="M244" s="171">
        <v>201910</v>
      </c>
      <c r="N244" s="172" t="s">
        <v>387</v>
      </c>
      <c r="O244" s="172" t="s">
        <v>260</v>
      </c>
      <c r="P244" s="171">
        <v>55678</v>
      </c>
      <c r="Q244" s="172" t="s">
        <v>273</v>
      </c>
      <c r="R244" s="171">
        <v>126</v>
      </c>
      <c r="S244" s="171">
        <v>2</v>
      </c>
    </row>
    <row r="245" spans="1:19" ht="15.75" customHeight="1" x14ac:dyDescent="0.25">
      <c r="A245" s="171">
        <v>201910</v>
      </c>
      <c r="B245" s="172" t="s">
        <v>410</v>
      </c>
      <c r="C245" s="172" t="s">
        <v>99</v>
      </c>
      <c r="D245" s="171">
        <v>47</v>
      </c>
      <c r="E245" s="172" t="s">
        <v>110</v>
      </c>
      <c r="F245" s="171">
        <v>32</v>
      </c>
      <c r="G245" s="171">
        <v>12</v>
      </c>
      <c r="J245" s="117"/>
      <c r="M245" s="171">
        <v>201910</v>
      </c>
      <c r="N245" s="172" t="s">
        <v>387</v>
      </c>
      <c r="O245" s="172" t="s">
        <v>239</v>
      </c>
      <c r="P245" s="171">
        <v>54516</v>
      </c>
      <c r="Q245" s="172" t="s">
        <v>252</v>
      </c>
      <c r="R245" s="171">
        <v>13</v>
      </c>
      <c r="S245" s="171">
        <v>0</v>
      </c>
    </row>
    <row r="246" spans="1:19" ht="15.75" customHeight="1" x14ac:dyDescent="0.25">
      <c r="A246" s="171">
        <v>201910</v>
      </c>
      <c r="B246" s="172" t="s">
        <v>421</v>
      </c>
      <c r="C246" s="172" t="s">
        <v>127</v>
      </c>
      <c r="D246" s="171">
        <v>157</v>
      </c>
      <c r="E246" s="172" t="s">
        <v>508</v>
      </c>
      <c r="F246" s="171">
        <v>11</v>
      </c>
      <c r="G246" s="171">
        <v>2</v>
      </c>
      <c r="J246" s="117"/>
      <c r="M246" s="171">
        <v>201910</v>
      </c>
      <c r="N246" s="172" t="s">
        <v>389</v>
      </c>
      <c r="O246" s="172" t="s">
        <v>342</v>
      </c>
      <c r="P246" s="171">
        <v>88501</v>
      </c>
      <c r="Q246" s="172" t="s">
        <v>355</v>
      </c>
      <c r="R246" s="171">
        <v>37</v>
      </c>
      <c r="S246" s="171">
        <v>4</v>
      </c>
    </row>
    <row r="247" spans="1:19" ht="15.75" customHeight="1" x14ac:dyDescent="0.25">
      <c r="A247" s="171">
        <v>201910</v>
      </c>
      <c r="B247" s="172" t="s">
        <v>421</v>
      </c>
      <c r="C247" s="172" t="s">
        <v>127</v>
      </c>
      <c r="D247" s="171">
        <v>159</v>
      </c>
      <c r="E247" s="172" t="s">
        <v>140</v>
      </c>
      <c r="F247" s="171">
        <v>13</v>
      </c>
      <c r="G247" s="171">
        <v>3</v>
      </c>
      <c r="J247" s="117"/>
      <c r="M247" s="171">
        <v>201910</v>
      </c>
      <c r="N247" s="172" t="s">
        <v>389</v>
      </c>
      <c r="O247" s="172" t="s">
        <v>342</v>
      </c>
      <c r="P247" s="171">
        <v>88511</v>
      </c>
      <c r="Q247" s="172" t="s">
        <v>356</v>
      </c>
      <c r="R247" s="171">
        <v>8</v>
      </c>
      <c r="S247" s="173"/>
    </row>
    <row r="248" spans="1:19" ht="15.75" customHeight="1" x14ac:dyDescent="0.25">
      <c r="A248" s="171">
        <v>201910</v>
      </c>
      <c r="B248" s="172" t="s">
        <v>421</v>
      </c>
      <c r="C248" s="172" t="s">
        <v>151</v>
      </c>
      <c r="D248" s="171">
        <v>187</v>
      </c>
      <c r="E248" s="172" t="s">
        <v>167</v>
      </c>
      <c r="F248" s="171">
        <v>5</v>
      </c>
      <c r="G248" s="171">
        <v>1</v>
      </c>
      <c r="J248" s="117"/>
      <c r="M248" s="171">
        <v>201910</v>
      </c>
      <c r="N248" s="172" t="s">
        <v>389</v>
      </c>
      <c r="O248" s="172" t="s">
        <v>342</v>
      </c>
      <c r="P248" s="171">
        <v>88631</v>
      </c>
      <c r="Q248" s="172" t="s">
        <v>358</v>
      </c>
      <c r="R248" s="171">
        <v>35</v>
      </c>
      <c r="S248" s="171">
        <v>5</v>
      </c>
    </row>
    <row r="249" spans="1:19" ht="15.75" customHeight="1" x14ac:dyDescent="0.25">
      <c r="A249" s="171">
        <v>201910</v>
      </c>
      <c r="B249" s="172" t="s">
        <v>421</v>
      </c>
      <c r="C249" s="172" t="s">
        <v>151</v>
      </c>
      <c r="D249" s="171">
        <v>192</v>
      </c>
      <c r="E249" s="172" t="s">
        <v>157</v>
      </c>
      <c r="F249" s="171">
        <v>5</v>
      </c>
      <c r="G249" s="171">
        <v>0</v>
      </c>
      <c r="J249" s="117"/>
      <c r="M249" s="171">
        <v>201910</v>
      </c>
      <c r="N249" s="172" t="s">
        <v>388</v>
      </c>
      <c r="O249" s="172" t="s">
        <v>277</v>
      </c>
      <c r="P249" s="171">
        <v>57446</v>
      </c>
      <c r="Q249" s="172" t="s">
        <v>292</v>
      </c>
      <c r="R249" s="171">
        <v>69</v>
      </c>
      <c r="S249" s="171">
        <v>1</v>
      </c>
    </row>
    <row r="250" spans="1:19" ht="15.75" customHeight="1" x14ac:dyDescent="0.25">
      <c r="A250" s="171">
        <v>201910</v>
      </c>
      <c r="B250" s="172" t="s">
        <v>422</v>
      </c>
      <c r="C250" s="172" t="s">
        <v>199</v>
      </c>
      <c r="D250" s="171">
        <v>51369</v>
      </c>
      <c r="E250" s="172" t="s">
        <v>202</v>
      </c>
      <c r="F250" s="171">
        <v>28</v>
      </c>
      <c r="G250" s="171">
        <v>-11</v>
      </c>
      <c r="J250" s="117"/>
      <c r="M250" s="171">
        <v>201910</v>
      </c>
      <c r="N250" s="172" t="s">
        <v>388</v>
      </c>
      <c r="O250" s="172" t="s">
        <v>300</v>
      </c>
      <c r="P250" s="171">
        <v>57345</v>
      </c>
      <c r="Q250" s="172" t="s">
        <v>308</v>
      </c>
      <c r="R250" s="171">
        <v>22</v>
      </c>
      <c r="S250" s="171">
        <v>3</v>
      </c>
    </row>
    <row r="251" spans="1:19" ht="15.75" customHeight="1" x14ac:dyDescent="0.25">
      <c r="A251" s="171">
        <v>201910</v>
      </c>
      <c r="B251" s="172" t="s">
        <v>387</v>
      </c>
      <c r="C251" s="172" t="s">
        <v>220</v>
      </c>
      <c r="D251" s="171">
        <v>54161</v>
      </c>
      <c r="E251" s="172" t="s">
        <v>222</v>
      </c>
      <c r="F251" s="171">
        <v>2</v>
      </c>
      <c r="G251" s="171">
        <v>1</v>
      </c>
      <c r="J251" s="117"/>
      <c r="M251" s="171">
        <v>201910</v>
      </c>
      <c r="N251" s="172" t="s">
        <v>388</v>
      </c>
      <c r="O251" s="172" t="s">
        <v>320</v>
      </c>
      <c r="P251" s="171">
        <v>57350</v>
      </c>
      <c r="Q251" s="172" t="s">
        <v>330</v>
      </c>
      <c r="R251" s="171">
        <v>100</v>
      </c>
      <c r="S251" s="171">
        <v>-7</v>
      </c>
    </row>
    <row r="252" spans="1:19" ht="15.75" customHeight="1" x14ac:dyDescent="0.25">
      <c r="A252" s="171">
        <v>201910</v>
      </c>
      <c r="B252" s="172" t="s">
        <v>387</v>
      </c>
      <c r="C252" s="172" t="s">
        <v>260</v>
      </c>
      <c r="D252" s="171">
        <v>55406</v>
      </c>
      <c r="E252" s="172" t="s">
        <v>264</v>
      </c>
      <c r="F252" s="171">
        <v>3</v>
      </c>
      <c r="G252" s="171">
        <v>-1</v>
      </c>
      <c r="J252" s="117"/>
      <c r="M252" s="171">
        <v>201910</v>
      </c>
      <c r="N252" s="172" t="s">
        <v>410</v>
      </c>
      <c r="O252" s="172" t="s">
        <v>47</v>
      </c>
      <c r="P252" s="171">
        <v>74</v>
      </c>
      <c r="Q252" s="172" t="s">
        <v>469</v>
      </c>
      <c r="R252" s="171">
        <v>10</v>
      </c>
      <c r="S252" s="171">
        <v>-3</v>
      </c>
    </row>
    <row r="253" spans="1:19" ht="15.75" customHeight="1" x14ac:dyDescent="0.25">
      <c r="A253" s="171">
        <v>201910</v>
      </c>
      <c r="B253" s="172" t="s">
        <v>389</v>
      </c>
      <c r="C253" s="172" t="s">
        <v>342</v>
      </c>
      <c r="D253" s="171">
        <v>88706</v>
      </c>
      <c r="E253" s="172" t="s">
        <v>359</v>
      </c>
      <c r="F253" s="171">
        <v>10</v>
      </c>
      <c r="G253" s="171">
        <v>4</v>
      </c>
      <c r="J253" s="117"/>
      <c r="M253" s="171">
        <v>201910</v>
      </c>
      <c r="N253" s="172" t="s">
        <v>410</v>
      </c>
      <c r="O253" s="172" t="s">
        <v>78</v>
      </c>
      <c r="P253" s="171">
        <v>109</v>
      </c>
      <c r="Q253" s="172" t="s">
        <v>479</v>
      </c>
      <c r="R253" s="171">
        <v>20</v>
      </c>
      <c r="S253" s="171">
        <v>-2</v>
      </c>
    </row>
    <row r="254" spans="1:19" ht="15.75" customHeight="1" x14ac:dyDescent="0.25">
      <c r="A254" s="171">
        <v>201910</v>
      </c>
      <c r="B254" s="172" t="s">
        <v>389</v>
      </c>
      <c r="C254" s="172" t="s">
        <v>361</v>
      </c>
      <c r="D254" s="171">
        <v>88551</v>
      </c>
      <c r="E254" s="172" t="s">
        <v>369</v>
      </c>
      <c r="F254" s="171">
        <v>5</v>
      </c>
      <c r="G254" s="171">
        <v>0</v>
      </c>
      <c r="J254" s="117"/>
      <c r="M254" s="171">
        <v>201910</v>
      </c>
      <c r="N254" s="172" t="s">
        <v>410</v>
      </c>
      <c r="O254" s="172" t="s">
        <v>99</v>
      </c>
      <c r="P254" s="171">
        <v>26</v>
      </c>
      <c r="Q254" s="172" t="s">
        <v>111</v>
      </c>
      <c r="R254" s="171">
        <v>6</v>
      </c>
      <c r="S254" s="171">
        <v>-1</v>
      </c>
    </row>
    <row r="255" spans="1:19" ht="15.75" customHeight="1" x14ac:dyDescent="0.25">
      <c r="A255" s="171">
        <v>201910</v>
      </c>
      <c r="B255" s="172" t="s">
        <v>388</v>
      </c>
      <c r="C255" s="172" t="s">
        <v>277</v>
      </c>
      <c r="D255" s="171">
        <v>57559</v>
      </c>
      <c r="E255" s="172" t="s">
        <v>296</v>
      </c>
      <c r="F255" s="171">
        <v>16</v>
      </c>
      <c r="G255" s="171">
        <v>1</v>
      </c>
      <c r="J255" s="117"/>
      <c r="M255" s="171">
        <v>201910</v>
      </c>
      <c r="N255" s="172" t="s">
        <v>410</v>
      </c>
      <c r="O255" s="172" t="s">
        <v>99</v>
      </c>
      <c r="P255" s="171">
        <v>39</v>
      </c>
      <c r="Q255" s="172" t="s">
        <v>490</v>
      </c>
      <c r="R255" s="171">
        <v>21</v>
      </c>
      <c r="S255" s="171">
        <v>0</v>
      </c>
    </row>
    <row r="256" spans="1:19" ht="15.75" customHeight="1" x14ac:dyDescent="0.25">
      <c r="A256" s="171">
        <v>201910</v>
      </c>
      <c r="B256" s="172" t="s">
        <v>388</v>
      </c>
      <c r="C256" s="172" t="s">
        <v>300</v>
      </c>
      <c r="D256" s="171">
        <v>57523</v>
      </c>
      <c r="E256" s="172" t="s">
        <v>313</v>
      </c>
      <c r="F256" s="171">
        <v>10</v>
      </c>
      <c r="G256" s="171">
        <v>1</v>
      </c>
      <c r="J256" s="117"/>
      <c r="M256" s="171">
        <v>201910</v>
      </c>
      <c r="N256" s="172" t="s">
        <v>421</v>
      </c>
      <c r="O256" s="172" t="s">
        <v>151</v>
      </c>
      <c r="P256" s="171">
        <v>170</v>
      </c>
      <c r="Q256" s="172" t="s">
        <v>517</v>
      </c>
      <c r="R256" s="171">
        <v>55</v>
      </c>
      <c r="S256" s="171">
        <v>-6</v>
      </c>
    </row>
    <row r="257" spans="1:19" ht="15.75" customHeight="1" x14ac:dyDescent="0.25">
      <c r="A257" s="171">
        <v>201910</v>
      </c>
      <c r="B257" s="172" t="s">
        <v>388</v>
      </c>
      <c r="C257" s="172" t="s">
        <v>320</v>
      </c>
      <c r="D257" s="171">
        <v>57158</v>
      </c>
      <c r="E257" s="172" t="s">
        <v>340</v>
      </c>
      <c r="F257" s="171">
        <v>3</v>
      </c>
      <c r="G257" s="173"/>
      <c r="J257" s="117"/>
      <c r="M257" s="171">
        <v>201910</v>
      </c>
      <c r="N257" s="172" t="s">
        <v>422</v>
      </c>
      <c r="O257" s="172" t="s">
        <v>174</v>
      </c>
      <c r="P257" s="171">
        <v>51110</v>
      </c>
      <c r="Q257" s="172" t="s">
        <v>175</v>
      </c>
      <c r="R257" s="171">
        <v>41</v>
      </c>
      <c r="S257" s="171">
        <v>1</v>
      </c>
    </row>
    <row r="258" spans="1:19" ht="15.75" customHeight="1" x14ac:dyDescent="0.25">
      <c r="A258" s="171">
        <v>201910</v>
      </c>
      <c r="B258" s="172" t="s">
        <v>410</v>
      </c>
      <c r="C258" s="172" t="s">
        <v>47</v>
      </c>
      <c r="D258" s="171">
        <v>67</v>
      </c>
      <c r="E258" s="172" t="s">
        <v>467</v>
      </c>
      <c r="F258" s="171">
        <v>10</v>
      </c>
      <c r="G258" s="171">
        <v>-4</v>
      </c>
      <c r="J258" s="117"/>
      <c r="M258" s="171">
        <v>201910</v>
      </c>
      <c r="N258" s="172" t="s">
        <v>422</v>
      </c>
      <c r="O258" s="172" t="s">
        <v>174</v>
      </c>
      <c r="P258" s="171">
        <v>51166</v>
      </c>
      <c r="Q258" s="172" t="s">
        <v>184</v>
      </c>
      <c r="R258" s="171">
        <v>27</v>
      </c>
      <c r="S258" s="171">
        <v>1</v>
      </c>
    </row>
    <row r="259" spans="1:19" ht="15.75" customHeight="1" x14ac:dyDescent="0.25">
      <c r="A259" s="171">
        <v>201910</v>
      </c>
      <c r="B259" s="172" t="s">
        <v>410</v>
      </c>
      <c r="C259" s="172" t="s">
        <v>78</v>
      </c>
      <c r="D259" s="171">
        <v>13</v>
      </c>
      <c r="E259" s="172" t="s">
        <v>529</v>
      </c>
      <c r="F259" s="171">
        <v>2</v>
      </c>
      <c r="G259" s="171">
        <v>-1</v>
      </c>
      <c r="J259" s="117"/>
      <c r="M259" s="171">
        <v>201910</v>
      </c>
      <c r="N259" s="172" t="s">
        <v>422</v>
      </c>
      <c r="O259" s="172" t="s">
        <v>185</v>
      </c>
      <c r="P259" s="171">
        <v>8814</v>
      </c>
      <c r="Q259" s="172" t="s">
        <v>198</v>
      </c>
      <c r="R259" s="171">
        <v>11</v>
      </c>
      <c r="S259" s="171">
        <v>-1</v>
      </c>
    </row>
    <row r="260" spans="1:19" ht="15.75" customHeight="1" x14ac:dyDescent="0.25">
      <c r="A260" s="171">
        <v>201910</v>
      </c>
      <c r="B260" s="172" t="s">
        <v>410</v>
      </c>
      <c r="C260" s="172" t="s">
        <v>78</v>
      </c>
      <c r="D260" s="171">
        <v>109</v>
      </c>
      <c r="E260" s="172" t="s">
        <v>479</v>
      </c>
      <c r="F260" s="171">
        <v>14</v>
      </c>
      <c r="G260" s="171">
        <v>4</v>
      </c>
      <c r="J260" s="117"/>
      <c r="M260" s="171">
        <v>201910</v>
      </c>
      <c r="N260" s="172" t="s">
        <v>422</v>
      </c>
      <c r="O260" s="172" t="s">
        <v>185</v>
      </c>
      <c r="P260" s="171">
        <v>8822</v>
      </c>
      <c r="Q260" s="172" t="s">
        <v>185</v>
      </c>
      <c r="R260" s="171">
        <v>51</v>
      </c>
      <c r="S260" s="171">
        <v>4</v>
      </c>
    </row>
    <row r="261" spans="1:19" ht="15.75" customHeight="1" x14ac:dyDescent="0.25">
      <c r="A261" s="171">
        <v>201910</v>
      </c>
      <c r="B261" s="172" t="s">
        <v>410</v>
      </c>
      <c r="C261" s="172" t="s">
        <v>78</v>
      </c>
      <c r="D261" s="171">
        <v>110</v>
      </c>
      <c r="E261" s="172" t="s">
        <v>96</v>
      </c>
      <c r="F261" s="171">
        <v>5</v>
      </c>
      <c r="G261" s="171">
        <v>-3</v>
      </c>
      <c r="J261" s="117"/>
      <c r="M261" s="171">
        <v>201910</v>
      </c>
      <c r="N261" s="172" t="s">
        <v>422</v>
      </c>
      <c r="O261" s="172" t="s">
        <v>185</v>
      </c>
      <c r="P261" s="171">
        <v>8840</v>
      </c>
      <c r="Q261" s="172" t="s">
        <v>192</v>
      </c>
      <c r="R261" s="171">
        <v>40</v>
      </c>
      <c r="S261" s="171">
        <v>4</v>
      </c>
    </row>
    <row r="262" spans="1:19" ht="15.75" customHeight="1" x14ac:dyDescent="0.25">
      <c r="A262" s="171">
        <v>201910</v>
      </c>
      <c r="B262" s="172" t="s">
        <v>410</v>
      </c>
      <c r="C262" s="172" t="s">
        <v>78</v>
      </c>
      <c r="D262" s="171">
        <v>121</v>
      </c>
      <c r="E262" s="172" t="s">
        <v>484</v>
      </c>
      <c r="F262" s="171">
        <v>15</v>
      </c>
      <c r="G262" s="171">
        <v>-2</v>
      </c>
      <c r="J262" s="117"/>
      <c r="M262" s="171">
        <v>201910</v>
      </c>
      <c r="N262" s="172" t="s">
        <v>383</v>
      </c>
      <c r="O262" s="172" t="s">
        <v>17</v>
      </c>
      <c r="P262" s="171">
        <v>10539</v>
      </c>
      <c r="Q262" s="172" t="s">
        <v>20</v>
      </c>
      <c r="R262" s="171">
        <v>7</v>
      </c>
      <c r="S262" s="171">
        <v>-1</v>
      </c>
    </row>
    <row r="263" spans="1:19" ht="15.75" customHeight="1" x14ac:dyDescent="0.25">
      <c r="A263" s="171">
        <v>201910</v>
      </c>
      <c r="B263" s="172" t="s">
        <v>410</v>
      </c>
      <c r="C263" s="172" t="s">
        <v>99</v>
      </c>
      <c r="D263" s="171">
        <v>19</v>
      </c>
      <c r="E263" s="172" t="s">
        <v>108</v>
      </c>
      <c r="F263" s="171">
        <v>36</v>
      </c>
      <c r="G263" s="171">
        <v>5</v>
      </c>
      <c r="J263" s="117"/>
      <c r="M263" s="171">
        <v>201910</v>
      </c>
      <c r="N263" s="172" t="s">
        <v>387</v>
      </c>
      <c r="O263" s="172" t="s">
        <v>260</v>
      </c>
      <c r="P263" s="171">
        <v>55624</v>
      </c>
      <c r="Q263" s="172" t="s">
        <v>271</v>
      </c>
      <c r="R263" s="171">
        <v>14</v>
      </c>
      <c r="S263" s="171">
        <v>-3</v>
      </c>
    </row>
    <row r="264" spans="1:19" ht="15.75" customHeight="1" x14ac:dyDescent="0.25">
      <c r="A264" s="171">
        <v>201910</v>
      </c>
      <c r="B264" s="172" t="s">
        <v>410</v>
      </c>
      <c r="C264" s="172" t="s">
        <v>99</v>
      </c>
      <c r="D264" s="171">
        <v>28</v>
      </c>
      <c r="E264" s="172" t="s">
        <v>487</v>
      </c>
      <c r="F264" s="171">
        <v>18</v>
      </c>
      <c r="G264" s="171">
        <v>0</v>
      </c>
      <c r="J264" s="117"/>
      <c r="M264" s="171">
        <v>201910</v>
      </c>
      <c r="N264" s="172" t="s">
        <v>387</v>
      </c>
      <c r="O264" s="172" t="s">
        <v>239</v>
      </c>
      <c r="P264" s="171">
        <v>54531</v>
      </c>
      <c r="Q264" s="172" t="s">
        <v>254</v>
      </c>
      <c r="R264" s="171">
        <v>12</v>
      </c>
      <c r="S264" s="171">
        <v>-1</v>
      </c>
    </row>
    <row r="265" spans="1:19" ht="15.75" customHeight="1" x14ac:dyDescent="0.25">
      <c r="A265" s="171">
        <v>201910</v>
      </c>
      <c r="B265" s="172" t="s">
        <v>421</v>
      </c>
      <c r="C265" s="172" t="s">
        <v>127</v>
      </c>
      <c r="D265" s="171">
        <v>130</v>
      </c>
      <c r="E265" s="172" t="s">
        <v>129</v>
      </c>
      <c r="F265" s="171">
        <v>60</v>
      </c>
      <c r="G265" s="171">
        <v>1</v>
      </c>
      <c r="J265" s="117"/>
      <c r="M265" s="171">
        <v>201910</v>
      </c>
      <c r="N265" s="172" t="s">
        <v>389</v>
      </c>
      <c r="O265" s="172" t="s">
        <v>361</v>
      </c>
      <c r="P265" s="171">
        <v>88246</v>
      </c>
      <c r="Q265" s="172" t="s">
        <v>363</v>
      </c>
      <c r="R265" s="171">
        <v>30</v>
      </c>
      <c r="S265" s="171">
        <v>6</v>
      </c>
    </row>
    <row r="266" spans="1:19" ht="15.75" customHeight="1" x14ac:dyDescent="0.25">
      <c r="A266" s="171">
        <v>201910</v>
      </c>
      <c r="B266" s="172" t="s">
        <v>421</v>
      </c>
      <c r="C266" s="172" t="s">
        <v>127</v>
      </c>
      <c r="D266" s="171">
        <v>147</v>
      </c>
      <c r="E266" s="172" t="s">
        <v>503</v>
      </c>
      <c r="F266" s="171">
        <v>20</v>
      </c>
      <c r="G266" s="171">
        <v>0</v>
      </c>
      <c r="J266" s="117"/>
      <c r="M266" s="171">
        <v>201910</v>
      </c>
      <c r="N266" s="172" t="s">
        <v>389</v>
      </c>
      <c r="O266" s="172" t="s">
        <v>361</v>
      </c>
      <c r="P266" s="171">
        <v>88587</v>
      </c>
      <c r="Q266" s="172" t="s">
        <v>371</v>
      </c>
      <c r="R266" s="171">
        <v>48</v>
      </c>
      <c r="S266" s="171">
        <v>4</v>
      </c>
    </row>
    <row r="267" spans="1:19" ht="15.75" customHeight="1" x14ac:dyDescent="0.25">
      <c r="A267" s="171">
        <v>201910</v>
      </c>
      <c r="B267" s="172" t="s">
        <v>421</v>
      </c>
      <c r="C267" s="172" t="s">
        <v>127</v>
      </c>
      <c r="D267" s="171">
        <v>162</v>
      </c>
      <c r="E267" s="172" t="s">
        <v>502</v>
      </c>
      <c r="F267" s="171">
        <v>15</v>
      </c>
      <c r="G267" s="171">
        <v>-4</v>
      </c>
      <c r="J267" s="117"/>
      <c r="M267" s="171">
        <v>201910</v>
      </c>
      <c r="N267" s="172" t="s">
        <v>388</v>
      </c>
      <c r="O267" s="172" t="s">
        <v>320</v>
      </c>
      <c r="P267" s="171">
        <v>57192</v>
      </c>
      <c r="Q267" s="172" t="s">
        <v>324</v>
      </c>
      <c r="R267" s="171">
        <v>5</v>
      </c>
      <c r="S267" s="171">
        <v>-2</v>
      </c>
    </row>
    <row r="268" spans="1:19" ht="15.75" customHeight="1" x14ac:dyDescent="0.25">
      <c r="A268" s="171">
        <v>201910</v>
      </c>
      <c r="B268" s="172" t="s">
        <v>421</v>
      </c>
      <c r="C268" s="172" t="s">
        <v>151</v>
      </c>
      <c r="D268" s="171">
        <v>178</v>
      </c>
      <c r="E268" s="172" t="s">
        <v>166</v>
      </c>
      <c r="F268" s="171">
        <v>24</v>
      </c>
      <c r="G268" s="171">
        <v>2</v>
      </c>
      <c r="J268" s="117"/>
      <c r="M268" s="171">
        <v>201910</v>
      </c>
      <c r="N268" s="172" t="s">
        <v>388</v>
      </c>
      <c r="O268" s="172" t="s">
        <v>320</v>
      </c>
      <c r="P268" s="171">
        <v>57303</v>
      </c>
      <c r="Q268" s="172" t="s">
        <v>325</v>
      </c>
      <c r="R268" s="171">
        <v>24</v>
      </c>
      <c r="S268" s="171">
        <v>2</v>
      </c>
    </row>
    <row r="269" spans="1:19" ht="15.75" customHeight="1" x14ac:dyDescent="0.25">
      <c r="A269" s="171">
        <v>201910</v>
      </c>
      <c r="B269" s="172" t="s">
        <v>421</v>
      </c>
      <c r="C269" s="172" t="s">
        <v>151</v>
      </c>
      <c r="D269" s="171">
        <v>181</v>
      </c>
      <c r="E269" s="172" t="s">
        <v>171</v>
      </c>
      <c r="F269" s="171">
        <v>24</v>
      </c>
      <c r="G269" s="171">
        <v>3</v>
      </c>
      <c r="J269" s="117"/>
      <c r="M269" s="171">
        <v>201910</v>
      </c>
      <c r="N269" s="172" t="s">
        <v>388</v>
      </c>
      <c r="O269" s="172" t="s">
        <v>320</v>
      </c>
      <c r="P269" s="171">
        <v>57634</v>
      </c>
      <c r="Q269" s="172" t="s">
        <v>338</v>
      </c>
      <c r="R269" s="171">
        <v>3</v>
      </c>
      <c r="S269" s="171">
        <v>-2</v>
      </c>
    </row>
    <row r="270" spans="1:19" ht="15.75" customHeight="1" x14ac:dyDescent="0.25">
      <c r="A270" s="171">
        <v>201910</v>
      </c>
      <c r="B270" s="172" t="s">
        <v>422</v>
      </c>
      <c r="C270" s="172" t="s">
        <v>199</v>
      </c>
      <c r="D270" s="171">
        <v>51361</v>
      </c>
      <c r="E270" s="172" t="s">
        <v>206</v>
      </c>
      <c r="F270" s="171">
        <v>4</v>
      </c>
      <c r="G270" s="171">
        <v>-1</v>
      </c>
      <c r="J270" s="117"/>
      <c r="M270" s="171">
        <v>201910</v>
      </c>
      <c r="N270" s="172" t="s">
        <v>410</v>
      </c>
      <c r="O270" s="172" t="s">
        <v>99</v>
      </c>
      <c r="P270" s="171">
        <v>6</v>
      </c>
      <c r="Q270" s="172" t="s">
        <v>121</v>
      </c>
      <c r="R270" s="171">
        <v>92</v>
      </c>
      <c r="S270" s="171">
        <v>-1</v>
      </c>
    </row>
    <row r="271" spans="1:19" ht="15.75" customHeight="1" x14ac:dyDescent="0.25">
      <c r="A271" s="171">
        <v>201910</v>
      </c>
      <c r="B271" s="172" t="s">
        <v>422</v>
      </c>
      <c r="C271" s="172" t="s">
        <v>174</v>
      </c>
      <c r="D271" s="171">
        <v>51166</v>
      </c>
      <c r="E271" s="172" t="s">
        <v>184</v>
      </c>
      <c r="F271" s="171">
        <v>5</v>
      </c>
      <c r="G271" s="171">
        <v>1</v>
      </c>
      <c r="J271" s="117"/>
      <c r="M271" s="171">
        <v>201910</v>
      </c>
      <c r="N271" s="172" t="s">
        <v>421</v>
      </c>
      <c r="O271" s="172" t="s">
        <v>127</v>
      </c>
      <c r="P271" s="171">
        <v>134</v>
      </c>
      <c r="Q271" s="172" t="s">
        <v>498</v>
      </c>
      <c r="R271" s="171">
        <v>27</v>
      </c>
      <c r="S271" s="171">
        <v>-1</v>
      </c>
    </row>
    <row r="272" spans="1:19" ht="15.75" customHeight="1" x14ac:dyDescent="0.25">
      <c r="A272" s="171">
        <v>201910</v>
      </c>
      <c r="B272" s="172" t="s">
        <v>422</v>
      </c>
      <c r="C272" s="172" t="s">
        <v>185</v>
      </c>
      <c r="D272" s="171">
        <v>8801</v>
      </c>
      <c r="E272" s="172" t="s">
        <v>187</v>
      </c>
      <c r="F272" s="171">
        <v>38</v>
      </c>
      <c r="G272" s="171">
        <v>-2</v>
      </c>
      <c r="J272" s="117"/>
      <c r="M272" s="171">
        <v>201910</v>
      </c>
      <c r="N272" s="172" t="s">
        <v>421</v>
      </c>
      <c r="O272" s="172" t="s">
        <v>127</v>
      </c>
      <c r="P272" s="171">
        <v>160</v>
      </c>
      <c r="Q272" s="172" t="s">
        <v>511</v>
      </c>
      <c r="R272" s="171">
        <v>31</v>
      </c>
      <c r="S272" s="171">
        <v>0</v>
      </c>
    </row>
    <row r="273" spans="1:19" ht="15.75" customHeight="1" x14ac:dyDescent="0.25">
      <c r="A273" s="171">
        <v>201910</v>
      </c>
      <c r="B273" s="172" t="s">
        <v>422</v>
      </c>
      <c r="C273" s="172" t="s">
        <v>185</v>
      </c>
      <c r="D273" s="171">
        <v>8815</v>
      </c>
      <c r="E273" s="172" t="s">
        <v>186</v>
      </c>
      <c r="F273" s="171">
        <v>16</v>
      </c>
      <c r="G273" s="171">
        <v>4</v>
      </c>
      <c r="J273" s="117"/>
      <c r="M273" s="171">
        <v>201910</v>
      </c>
      <c r="N273" s="172" t="s">
        <v>421</v>
      </c>
      <c r="O273" s="172" t="s">
        <v>151</v>
      </c>
      <c r="P273" s="171">
        <v>174</v>
      </c>
      <c r="Q273" s="172" t="s">
        <v>516</v>
      </c>
      <c r="R273" s="171">
        <v>23</v>
      </c>
      <c r="S273" s="171">
        <v>-2</v>
      </c>
    </row>
    <row r="274" spans="1:19" ht="15.75" customHeight="1" x14ac:dyDescent="0.25">
      <c r="A274" s="171">
        <v>201910</v>
      </c>
      <c r="B274" s="172" t="s">
        <v>383</v>
      </c>
      <c r="C274" s="172" t="s">
        <v>29</v>
      </c>
      <c r="D274" s="171">
        <v>10556</v>
      </c>
      <c r="E274" s="172" t="s">
        <v>33</v>
      </c>
      <c r="F274" s="171">
        <v>18</v>
      </c>
      <c r="G274" s="171">
        <v>-5</v>
      </c>
      <c r="J274" s="117"/>
      <c r="M274" s="171">
        <v>201910</v>
      </c>
      <c r="N274" s="172" t="s">
        <v>421</v>
      </c>
      <c r="O274" s="172" t="s">
        <v>151</v>
      </c>
      <c r="P274" s="171">
        <v>191</v>
      </c>
      <c r="Q274" s="172" t="s">
        <v>153</v>
      </c>
      <c r="R274" s="171">
        <v>10</v>
      </c>
      <c r="S274" s="171">
        <v>0</v>
      </c>
    </row>
    <row r="275" spans="1:19" ht="15.75" customHeight="1" x14ac:dyDescent="0.25">
      <c r="A275" s="171">
        <v>201910</v>
      </c>
      <c r="B275" s="172" t="s">
        <v>387</v>
      </c>
      <c r="C275" s="172" t="s">
        <v>220</v>
      </c>
      <c r="D275" s="171">
        <v>54166</v>
      </c>
      <c r="E275" s="172" t="s">
        <v>223</v>
      </c>
      <c r="F275" s="171">
        <v>2</v>
      </c>
      <c r="G275" s="171">
        <v>1</v>
      </c>
      <c r="J275" s="117"/>
      <c r="M275" s="171">
        <v>201910</v>
      </c>
      <c r="N275" s="172" t="s">
        <v>422</v>
      </c>
      <c r="O275" s="172" t="s">
        <v>199</v>
      </c>
      <c r="P275" s="171">
        <v>51350</v>
      </c>
      <c r="Q275" s="172" t="s">
        <v>207</v>
      </c>
      <c r="R275" s="171">
        <v>96</v>
      </c>
      <c r="S275" s="171">
        <v>-6</v>
      </c>
    </row>
    <row r="276" spans="1:19" ht="15.75" customHeight="1" x14ac:dyDescent="0.25">
      <c r="A276" s="171">
        <v>201910</v>
      </c>
      <c r="B276" s="172" t="s">
        <v>387</v>
      </c>
      <c r="C276" s="172" t="s">
        <v>220</v>
      </c>
      <c r="D276" s="171">
        <v>54636</v>
      </c>
      <c r="E276" s="172" t="s">
        <v>237</v>
      </c>
      <c r="F276" s="171">
        <v>8</v>
      </c>
      <c r="G276" s="171">
        <v>2</v>
      </c>
      <c r="J276" s="117"/>
      <c r="M276" s="171">
        <v>201910</v>
      </c>
      <c r="N276" s="172" t="s">
        <v>422</v>
      </c>
      <c r="O276" s="172" t="s">
        <v>199</v>
      </c>
      <c r="P276" s="171">
        <v>51370</v>
      </c>
      <c r="Q276" s="172" t="s">
        <v>497</v>
      </c>
      <c r="R276" s="171">
        <v>100</v>
      </c>
      <c r="S276" s="171">
        <v>-3</v>
      </c>
    </row>
    <row r="277" spans="1:19" ht="15.75" customHeight="1" x14ac:dyDescent="0.25">
      <c r="A277" s="171">
        <v>201910</v>
      </c>
      <c r="B277" s="172" t="s">
        <v>387</v>
      </c>
      <c r="C277" s="172" t="s">
        <v>239</v>
      </c>
      <c r="D277" s="171">
        <v>54184</v>
      </c>
      <c r="E277" s="172" t="s">
        <v>507</v>
      </c>
      <c r="F277" s="171">
        <v>3</v>
      </c>
      <c r="G277" s="171">
        <v>0</v>
      </c>
      <c r="J277" s="117"/>
      <c r="M277" s="171">
        <v>201910</v>
      </c>
      <c r="N277" s="172" t="s">
        <v>422</v>
      </c>
      <c r="O277" s="172" t="s">
        <v>185</v>
      </c>
      <c r="P277" s="171">
        <v>8833</v>
      </c>
      <c r="Q277" s="172" t="s">
        <v>196</v>
      </c>
      <c r="R277" s="171">
        <v>20</v>
      </c>
      <c r="S277" s="171">
        <v>6</v>
      </c>
    </row>
    <row r="278" spans="1:19" ht="15.75" customHeight="1" x14ac:dyDescent="0.25">
      <c r="A278" s="171">
        <v>201910</v>
      </c>
      <c r="B278" s="172" t="s">
        <v>387</v>
      </c>
      <c r="C278" s="172" t="s">
        <v>239</v>
      </c>
      <c r="D278" s="171">
        <v>54196</v>
      </c>
      <c r="E278" s="172" t="s">
        <v>242</v>
      </c>
      <c r="F278" s="171">
        <v>8</v>
      </c>
      <c r="G278" s="171">
        <v>0</v>
      </c>
      <c r="J278" s="117"/>
      <c r="M278" s="171">
        <v>201910</v>
      </c>
      <c r="N278" s="172" t="s">
        <v>383</v>
      </c>
      <c r="O278" s="172" t="s">
        <v>29</v>
      </c>
      <c r="P278" s="171">
        <v>10524</v>
      </c>
      <c r="Q278" s="172" t="s">
        <v>39</v>
      </c>
      <c r="R278" s="171">
        <v>103</v>
      </c>
      <c r="S278" s="171">
        <v>5</v>
      </c>
    </row>
    <row r="279" spans="1:19" ht="15.75" customHeight="1" x14ac:dyDescent="0.25">
      <c r="A279" s="171">
        <v>201910</v>
      </c>
      <c r="B279" s="172" t="s">
        <v>387</v>
      </c>
      <c r="C279" s="172" t="s">
        <v>239</v>
      </c>
      <c r="D279" s="171">
        <v>54357</v>
      </c>
      <c r="E279" s="172" t="s">
        <v>509</v>
      </c>
      <c r="F279" s="171">
        <v>8</v>
      </c>
      <c r="G279" s="171">
        <v>-1</v>
      </c>
      <c r="J279" s="117"/>
      <c r="M279" s="171">
        <v>201910</v>
      </c>
      <c r="N279" s="172" t="s">
        <v>383</v>
      </c>
      <c r="O279" s="172" t="s">
        <v>17</v>
      </c>
      <c r="P279" s="171">
        <v>10566</v>
      </c>
      <c r="Q279" s="172" t="s">
        <v>21</v>
      </c>
      <c r="R279" s="171">
        <v>87</v>
      </c>
      <c r="S279" s="171">
        <v>1</v>
      </c>
    </row>
    <row r="280" spans="1:19" ht="15.75" customHeight="1" x14ac:dyDescent="0.25">
      <c r="A280" s="171">
        <v>201910</v>
      </c>
      <c r="B280" s="172" t="s">
        <v>387</v>
      </c>
      <c r="C280" s="172" t="s">
        <v>239</v>
      </c>
      <c r="D280" s="171">
        <v>54533</v>
      </c>
      <c r="E280" s="172" t="s">
        <v>255</v>
      </c>
      <c r="F280" s="171">
        <v>1</v>
      </c>
      <c r="G280" s="173"/>
      <c r="J280" s="117"/>
      <c r="M280" s="171">
        <v>201910</v>
      </c>
      <c r="N280" s="172" t="s">
        <v>383</v>
      </c>
      <c r="O280" s="172" t="s">
        <v>17</v>
      </c>
      <c r="P280" s="171">
        <v>51154</v>
      </c>
      <c r="Q280" s="172" t="s">
        <v>23</v>
      </c>
      <c r="R280" s="171">
        <v>24</v>
      </c>
      <c r="S280" s="171">
        <v>0</v>
      </c>
    </row>
    <row r="281" spans="1:19" ht="15.75" customHeight="1" x14ac:dyDescent="0.25">
      <c r="A281" s="171">
        <v>201910</v>
      </c>
      <c r="B281" s="172" t="s">
        <v>388</v>
      </c>
      <c r="C281" s="172" t="s">
        <v>277</v>
      </c>
      <c r="D281" s="171">
        <v>57178</v>
      </c>
      <c r="E281" s="172" t="s">
        <v>279</v>
      </c>
      <c r="F281" s="171">
        <v>7</v>
      </c>
      <c r="G281" s="171">
        <v>0</v>
      </c>
      <c r="J281" s="117"/>
      <c r="M281" s="171">
        <v>201910</v>
      </c>
      <c r="N281" s="172" t="s">
        <v>383</v>
      </c>
      <c r="O281" s="172" t="s">
        <v>17</v>
      </c>
      <c r="P281" s="171">
        <v>51157</v>
      </c>
      <c r="Q281" s="172" t="s">
        <v>27</v>
      </c>
      <c r="R281" s="171">
        <v>12</v>
      </c>
      <c r="S281" s="171">
        <v>-1</v>
      </c>
    </row>
    <row r="282" spans="1:19" ht="15.75" customHeight="1" x14ac:dyDescent="0.25">
      <c r="A282" s="171">
        <v>201910</v>
      </c>
      <c r="B282" s="172" t="s">
        <v>388</v>
      </c>
      <c r="C282" s="172" t="s">
        <v>300</v>
      </c>
      <c r="D282" s="171">
        <v>57435</v>
      </c>
      <c r="E282" s="172" t="s">
        <v>310</v>
      </c>
      <c r="F282" s="171">
        <v>4</v>
      </c>
      <c r="G282" s="171">
        <v>1</v>
      </c>
      <c r="J282" s="117"/>
      <c r="M282" s="171">
        <v>201910</v>
      </c>
      <c r="N282" s="172" t="s">
        <v>387</v>
      </c>
      <c r="O282" s="172" t="s">
        <v>220</v>
      </c>
      <c r="P282" s="171">
        <v>54166</v>
      </c>
      <c r="Q282" s="172" t="s">
        <v>223</v>
      </c>
      <c r="R282" s="171">
        <v>18</v>
      </c>
      <c r="S282" s="171">
        <v>1</v>
      </c>
    </row>
    <row r="283" spans="1:19" ht="15.75" customHeight="1" x14ac:dyDescent="0.25">
      <c r="A283" s="171">
        <v>201910</v>
      </c>
      <c r="B283" s="172" t="s">
        <v>388</v>
      </c>
      <c r="C283" s="172" t="s">
        <v>320</v>
      </c>
      <c r="D283" s="171">
        <v>57622</v>
      </c>
      <c r="E283" s="172" t="s">
        <v>334</v>
      </c>
      <c r="F283" s="171">
        <v>2</v>
      </c>
      <c r="G283" s="171">
        <v>-1</v>
      </c>
      <c r="J283" s="117"/>
      <c r="M283" s="171">
        <v>201910</v>
      </c>
      <c r="N283" s="172" t="s">
        <v>387</v>
      </c>
      <c r="O283" s="172" t="s">
        <v>220</v>
      </c>
      <c r="P283" s="171">
        <v>54481</v>
      </c>
      <c r="Q283" s="172" t="s">
        <v>232</v>
      </c>
      <c r="R283" s="171">
        <v>109</v>
      </c>
      <c r="S283" s="171">
        <v>4</v>
      </c>
    </row>
    <row r="284" spans="1:19" ht="15.75" customHeight="1" x14ac:dyDescent="0.25">
      <c r="A284" s="171">
        <v>201910</v>
      </c>
      <c r="B284" s="172" t="s">
        <v>410</v>
      </c>
      <c r="C284" s="172" t="s">
        <v>47</v>
      </c>
      <c r="D284" s="171">
        <v>68</v>
      </c>
      <c r="E284" s="172" t="s">
        <v>535</v>
      </c>
      <c r="F284" s="171">
        <v>6</v>
      </c>
      <c r="G284" s="171">
        <v>0</v>
      </c>
      <c r="J284" s="117"/>
      <c r="M284" s="171">
        <v>201910</v>
      </c>
      <c r="N284" s="172" t="s">
        <v>387</v>
      </c>
      <c r="O284" s="172" t="s">
        <v>220</v>
      </c>
      <c r="P284" s="171">
        <v>54671</v>
      </c>
      <c r="Q284" s="172" t="s">
        <v>238</v>
      </c>
      <c r="R284" s="171">
        <v>27</v>
      </c>
      <c r="S284" s="171">
        <v>-3</v>
      </c>
    </row>
    <row r="285" spans="1:19" ht="15.75" customHeight="1" x14ac:dyDescent="0.25">
      <c r="A285" s="171">
        <v>201910</v>
      </c>
      <c r="B285" s="172" t="s">
        <v>410</v>
      </c>
      <c r="C285" s="172" t="s">
        <v>47</v>
      </c>
      <c r="D285" s="171">
        <v>73</v>
      </c>
      <c r="E285" s="172" t="s">
        <v>468</v>
      </c>
      <c r="F285" s="171">
        <v>15</v>
      </c>
      <c r="G285" s="171">
        <v>-1</v>
      </c>
      <c r="J285" s="117"/>
      <c r="M285" s="171">
        <v>201910</v>
      </c>
      <c r="N285" s="172" t="s">
        <v>387</v>
      </c>
      <c r="O285" s="172" t="s">
        <v>239</v>
      </c>
      <c r="P285" s="171">
        <v>54257</v>
      </c>
      <c r="Q285" s="172" t="s">
        <v>243</v>
      </c>
      <c r="R285" s="171">
        <v>11</v>
      </c>
      <c r="S285" s="171">
        <v>-3</v>
      </c>
    </row>
    <row r="286" spans="1:19" ht="15.75" customHeight="1" x14ac:dyDescent="0.25">
      <c r="A286" s="171">
        <v>201910</v>
      </c>
      <c r="B286" s="172" t="s">
        <v>410</v>
      </c>
      <c r="C286" s="172" t="s">
        <v>47</v>
      </c>
      <c r="D286" s="171">
        <v>95</v>
      </c>
      <c r="E286" s="172" t="s">
        <v>65</v>
      </c>
      <c r="F286" s="171">
        <v>12</v>
      </c>
      <c r="G286" s="171">
        <v>0</v>
      </c>
      <c r="J286" s="117"/>
      <c r="M286" s="171">
        <v>201910</v>
      </c>
      <c r="N286" s="172" t="s">
        <v>387</v>
      </c>
      <c r="O286" s="172" t="s">
        <v>239</v>
      </c>
      <c r="P286" s="171">
        <v>54357</v>
      </c>
      <c r="Q286" s="172" t="s">
        <v>509</v>
      </c>
      <c r="R286" s="171">
        <v>26</v>
      </c>
      <c r="S286" s="171">
        <v>1</v>
      </c>
    </row>
    <row r="287" spans="1:19" ht="15.75" customHeight="1" x14ac:dyDescent="0.25">
      <c r="A287" s="171">
        <v>201910</v>
      </c>
      <c r="B287" s="172" t="s">
        <v>410</v>
      </c>
      <c r="C287" s="172" t="s">
        <v>78</v>
      </c>
      <c r="D287" s="171">
        <v>111</v>
      </c>
      <c r="E287" s="172" t="s">
        <v>474</v>
      </c>
      <c r="F287" s="171">
        <v>21</v>
      </c>
      <c r="G287" s="171">
        <v>1</v>
      </c>
      <c r="J287" s="117"/>
      <c r="M287" s="171">
        <v>201910</v>
      </c>
      <c r="N287" s="172" t="s">
        <v>387</v>
      </c>
      <c r="O287" s="172" t="s">
        <v>239</v>
      </c>
      <c r="P287" s="171">
        <v>54466</v>
      </c>
      <c r="Q287" s="172" t="s">
        <v>250</v>
      </c>
      <c r="R287" s="171">
        <v>2</v>
      </c>
      <c r="S287" s="171">
        <v>-1</v>
      </c>
    </row>
    <row r="288" spans="1:19" ht="15.75" customHeight="1" x14ac:dyDescent="0.25">
      <c r="A288" s="171">
        <v>201910</v>
      </c>
      <c r="B288" s="172" t="s">
        <v>410</v>
      </c>
      <c r="C288" s="172" t="s">
        <v>78</v>
      </c>
      <c r="D288" s="171">
        <v>116</v>
      </c>
      <c r="E288" s="172" t="s">
        <v>89</v>
      </c>
      <c r="F288" s="171">
        <v>27</v>
      </c>
      <c r="G288" s="171">
        <v>0</v>
      </c>
      <c r="J288" s="117"/>
      <c r="M288" s="171">
        <v>201910</v>
      </c>
      <c r="N288" s="172" t="s">
        <v>409</v>
      </c>
      <c r="O288" s="172" t="s">
        <v>409</v>
      </c>
      <c r="P288" s="171">
        <v>10593</v>
      </c>
      <c r="Q288" s="172" t="s">
        <v>559</v>
      </c>
      <c r="R288" s="171">
        <v>2</v>
      </c>
      <c r="S288" s="171">
        <v>-1</v>
      </c>
    </row>
    <row r="289" spans="1:19" ht="15.75" customHeight="1" x14ac:dyDescent="0.25">
      <c r="A289" s="171">
        <v>201910</v>
      </c>
      <c r="B289" s="172" t="s">
        <v>410</v>
      </c>
      <c r="C289" s="172" t="s">
        <v>99</v>
      </c>
      <c r="D289" s="171">
        <v>6</v>
      </c>
      <c r="E289" s="172" t="s">
        <v>121</v>
      </c>
      <c r="F289" s="171">
        <v>31</v>
      </c>
      <c r="G289" s="171">
        <v>-1</v>
      </c>
      <c r="J289" s="117"/>
      <c r="M289" s="171">
        <v>201910</v>
      </c>
      <c r="N289" s="172" t="s">
        <v>389</v>
      </c>
      <c r="O289" s="172" t="s">
        <v>342</v>
      </c>
      <c r="P289" s="171">
        <v>88216</v>
      </c>
      <c r="Q289" s="172" t="s">
        <v>528</v>
      </c>
      <c r="R289" s="171">
        <v>6</v>
      </c>
      <c r="S289" s="171">
        <v>-3</v>
      </c>
    </row>
    <row r="290" spans="1:19" ht="15.75" customHeight="1" x14ac:dyDescent="0.25">
      <c r="A290" s="171">
        <v>201910</v>
      </c>
      <c r="B290" s="172" t="s">
        <v>410</v>
      </c>
      <c r="C290" s="172" t="s">
        <v>99</v>
      </c>
      <c r="D290" s="171">
        <v>38</v>
      </c>
      <c r="E290" s="172" t="s">
        <v>104</v>
      </c>
      <c r="F290" s="171">
        <v>29</v>
      </c>
      <c r="G290" s="171">
        <v>4</v>
      </c>
      <c r="J290" s="117"/>
      <c r="M290" s="171">
        <v>201910</v>
      </c>
      <c r="N290" s="172" t="s">
        <v>388</v>
      </c>
      <c r="O290" s="172" t="s">
        <v>300</v>
      </c>
      <c r="P290" s="171">
        <v>57308</v>
      </c>
      <c r="Q290" s="172" t="s">
        <v>307</v>
      </c>
      <c r="R290" s="171">
        <v>79</v>
      </c>
      <c r="S290" s="171">
        <v>2</v>
      </c>
    </row>
    <row r="291" spans="1:19" ht="15.75" customHeight="1" x14ac:dyDescent="0.25">
      <c r="A291" s="171">
        <v>201910</v>
      </c>
      <c r="B291" s="172" t="s">
        <v>421</v>
      </c>
      <c r="C291" s="172" t="s">
        <v>151</v>
      </c>
      <c r="D291" s="171">
        <v>183</v>
      </c>
      <c r="E291" s="172" t="s">
        <v>520</v>
      </c>
      <c r="F291" s="171">
        <v>17</v>
      </c>
      <c r="G291" s="171">
        <v>2</v>
      </c>
      <c r="J291" s="117"/>
      <c r="M291" s="171">
        <v>201910</v>
      </c>
      <c r="N291" s="172" t="s">
        <v>388</v>
      </c>
      <c r="O291" s="172" t="s">
        <v>300</v>
      </c>
      <c r="P291" s="171">
        <v>57523</v>
      </c>
      <c r="Q291" s="172" t="s">
        <v>313</v>
      </c>
      <c r="R291" s="171">
        <v>26</v>
      </c>
      <c r="S291" s="171">
        <v>0</v>
      </c>
    </row>
    <row r="292" spans="1:19" ht="15.75" customHeight="1" x14ac:dyDescent="0.25">
      <c r="A292" s="171">
        <v>201910</v>
      </c>
      <c r="B292" s="172" t="s">
        <v>422</v>
      </c>
      <c r="C292" s="172" t="s">
        <v>199</v>
      </c>
      <c r="D292" s="171">
        <v>51309</v>
      </c>
      <c r="E292" s="172" t="s">
        <v>209</v>
      </c>
      <c r="F292" s="171">
        <v>6</v>
      </c>
      <c r="G292" s="173"/>
      <c r="J292" s="117"/>
      <c r="M292" s="171">
        <v>201910</v>
      </c>
      <c r="N292" s="172" t="s">
        <v>410</v>
      </c>
      <c r="O292" s="172" t="s">
        <v>47</v>
      </c>
      <c r="P292" s="171">
        <v>92</v>
      </c>
      <c r="Q292" s="172" t="s">
        <v>463</v>
      </c>
      <c r="R292" s="171">
        <v>27</v>
      </c>
      <c r="S292" s="171">
        <v>0</v>
      </c>
    </row>
    <row r="293" spans="1:19" ht="15.75" customHeight="1" x14ac:dyDescent="0.25">
      <c r="A293" s="171">
        <v>201910</v>
      </c>
      <c r="B293" s="172" t="s">
        <v>422</v>
      </c>
      <c r="C293" s="172" t="s">
        <v>174</v>
      </c>
      <c r="D293" s="171">
        <v>51120</v>
      </c>
      <c r="E293" s="172" t="s">
        <v>181</v>
      </c>
      <c r="F293" s="171">
        <v>6</v>
      </c>
      <c r="G293" s="171">
        <v>1</v>
      </c>
      <c r="J293" s="117"/>
      <c r="M293" s="171">
        <v>201910</v>
      </c>
      <c r="N293" s="172" t="s">
        <v>410</v>
      </c>
      <c r="O293" s="172" t="s">
        <v>99</v>
      </c>
      <c r="P293" s="171">
        <v>10</v>
      </c>
      <c r="Q293" s="172" t="s">
        <v>119</v>
      </c>
      <c r="R293" s="171">
        <v>24</v>
      </c>
      <c r="S293" s="171">
        <v>-1</v>
      </c>
    </row>
    <row r="294" spans="1:19" ht="15.75" customHeight="1" x14ac:dyDescent="0.25">
      <c r="A294" s="171">
        <v>201910</v>
      </c>
      <c r="B294" s="172" t="s">
        <v>383</v>
      </c>
      <c r="C294" s="172" t="s">
        <v>29</v>
      </c>
      <c r="D294" s="171">
        <v>10550</v>
      </c>
      <c r="E294" s="172" t="s">
        <v>32</v>
      </c>
      <c r="F294" s="171">
        <v>27</v>
      </c>
      <c r="G294" s="171">
        <v>-6</v>
      </c>
      <c r="J294" s="117"/>
      <c r="M294" s="171">
        <v>201910</v>
      </c>
      <c r="N294" s="172" t="s">
        <v>410</v>
      </c>
      <c r="O294" s="172" t="s">
        <v>99</v>
      </c>
      <c r="P294" s="171">
        <v>18</v>
      </c>
      <c r="Q294" s="172" t="s">
        <v>115</v>
      </c>
      <c r="R294" s="171">
        <v>129</v>
      </c>
      <c r="S294" s="171">
        <v>20</v>
      </c>
    </row>
    <row r="295" spans="1:19" ht="15.75" customHeight="1" x14ac:dyDescent="0.25">
      <c r="A295" s="171">
        <v>201910</v>
      </c>
      <c r="B295" s="172" t="s">
        <v>383</v>
      </c>
      <c r="C295" s="172" t="s">
        <v>29</v>
      </c>
      <c r="D295" s="171">
        <v>10583</v>
      </c>
      <c r="E295" s="172" t="s">
        <v>30</v>
      </c>
      <c r="F295" s="171">
        <v>5</v>
      </c>
      <c r="G295" s="171">
        <v>1</v>
      </c>
      <c r="J295" s="117"/>
      <c r="M295" s="171">
        <v>201910</v>
      </c>
      <c r="N295" s="172" t="s">
        <v>410</v>
      </c>
      <c r="O295" s="172" t="s">
        <v>99</v>
      </c>
      <c r="P295" s="171">
        <v>23</v>
      </c>
      <c r="Q295" s="172" t="s">
        <v>125</v>
      </c>
      <c r="R295" s="171">
        <v>46</v>
      </c>
      <c r="S295" s="171">
        <v>2</v>
      </c>
    </row>
    <row r="296" spans="1:19" ht="15.75" customHeight="1" x14ac:dyDescent="0.25">
      <c r="A296" s="171">
        <v>201910</v>
      </c>
      <c r="B296" s="172" t="s">
        <v>383</v>
      </c>
      <c r="C296" s="172" t="s">
        <v>17</v>
      </c>
      <c r="D296" s="171">
        <v>10590</v>
      </c>
      <c r="E296" s="172" t="s">
        <v>22</v>
      </c>
      <c r="F296" s="171">
        <v>9</v>
      </c>
      <c r="G296" s="171">
        <v>4</v>
      </c>
      <c r="J296" s="117"/>
      <c r="M296" s="171">
        <v>201910</v>
      </c>
      <c r="N296" s="172" t="s">
        <v>410</v>
      </c>
      <c r="O296" s="172" t="s">
        <v>99</v>
      </c>
      <c r="P296" s="171">
        <v>25</v>
      </c>
      <c r="Q296" s="172" t="s">
        <v>112</v>
      </c>
      <c r="R296" s="171">
        <v>41</v>
      </c>
      <c r="S296" s="171">
        <v>-2</v>
      </c>
    </row>
    <row r="297" spans="1:19" ht="15.75" customHeight="1" x14ac:dyDescent="0.25">
      <c r="A297" s="171">
        <v>201910</v>
      </c>
      <c r="B297" s="172" t="s">
        <v>387</v>
      </c>
      <c r="C297" s="172" t="s">
        <v>220</v>
      </c>
      <c r="D297" s="171">
        <v>54116</v>
      </c>
      <c r="E297" s="172" t="s">
        <v>221</v>
      </c>
      <c r="F297" s="171">
        <v>6</v>
      </c>
      <c r="G297" s="171">
        <v>-1</v>
      </c>
      <c r="J297" s="117"/>
      <c r="M297" s="171">
        <v>201910</v>
      </c>
      <c r="N297" s="172" t="s">
        <v>422</v>
      </c>
      <c r="O297" s="172" t="s">
        <v>199</v>
      </c>
      <c r="P297" s="171">
        <v>51301</v>
      </c>
      <c r="Q297" s="172" t="s">
        <v>211</v>
      </c>
      <c r="R297" s="171">
        <v>120</v>
      </c>
      <c r="S297" s="171">
        <v>0</v>
      </c>
    </row>
    <row r="298" spans="1:19" ht="15.75" customHeight="1" x14ac:dyDescent="0.25">
      <c r="A298" s="171">
        <v>201910</v>
      </c>
      <c r="B298" s="172" t="s">
        <v>387</v>
      </c>
      <c r="C298" s="172" t="s">
        <v>220</v>
      </c>
      <c r="D298" s="171">
        <v>54266</v>
      </c>
      <c r="E298" s="172" t="s">
        <v>225</v>
      </c>
      <c r="F298" s="171">
        <v>2</v>
      </c>
      <c r="G298" s="171">
        <v>-1</v>
      </c>
      <c r="J298" s="117"/>
      <c r="M298" s="171">
        <v>201910</v>
      </c>
      <c r="N298" s="172" t="s">
        <v>422</v>
      </c>
      <c r="O298" s="172" t="s">
        <v>199</v>
      </c>
      <c r="P298" s="171">
        <v>51310</v>
      </c>
      <c r="Q298" s="172" t="s">
        <v>208</v>
      </c>
      <c r="R298" s="171">
        <v>43</v>
      </c>
      <c r="S298" s="171">
        <v>1</v>
      </c>
    </row>
    <row r="299" spans="1:19" ht="15.75" customHeight="1" x14ac:dyDescent="0.25">
      <c r="A299" s="171">
        <v>201910</v>
      </c>
      <c r="B299" s="172" t="s">
        <v>387</v>
      </c>
      <c r="C299" s="172" t="s">
        <v>220</v>
      </c>
      <c r="D299" s="171">
        <v>54426</v>
      </c>
      <c r="E299" s="172" t="s">
        <v>228</v>
      </c>
      <c r="F299" s="171">
        <v>28</v>
      </c>
      <c r="G299" s="171">
        <v>3</v>
      </c>
      <c r="J299" s="117"/>
      <c r="M299" s="171">
        <v>201910</v>
      </c>
      <c r="N299" s="172" t="s">
        <v>422</v>
      </c>
      <c r="O299" s="172" t="s">
        <v>199</v>
      </c>
      <c r="P299" s="171">
        <v>51361</v>
      </c>
      <c r="Q299" s="172" t="s">
        <v>206</v>
      </c>
      <c r="R299" s="171">
        <v>10</v>
      </c>
      <c r="S299" s="171">
        <v>-1</v>
      </c>
    </row>
    <row r="300" spans="1:19" ht="15.75" customHeight="1" x14ac:dyDescent="0.25">
      <c r="A300" s="171">
        <v>201910</v>
      </c>
      <c r="B300" s="172" t="s">
        <v>387</v>
      </c>
      <c r="C300" s="172" t="s">
        <v>260</v>
      </c>
      <c r="D300" s="171">
        <v>54412</v>
      </c>
      <c r="E300" s="172" t="s">
        <v>265</v>
      </c>
      <c r="F300" s="171">
        <v>3</v>
      </c>
      <c r="G300" s="173"/>
      <c r="J300" s="117"/>
      <c r="M300" s="171">
        <v>201910</v>
      </c>
      <c r="N300" s="172" t="s">
        <v>422</v>
      </c>
      <c r="O300" s="172" t="s">
        <v>174</v>
      </c>
      <c r="P300" s="171">
        <v>51103</v>
      </c>
      <c r="Q300" s="172" t="s">
        <v>177</v>
      </c>
      <c r="R300" s="171">
        <v>23</v>
      </c>
      <c r="S300" s="171">
        <v>1</v>
      </c>
    </row>
    <row r="301" spans="1:19" ht="15.75" customHeight="1" x14ac:dyDescent="0.25">
      <c r="A301" s="171">
        <v>201910</v>
      </c>
      <c r="B301" s="172" t="s">
        <v>409</v>
      </c>
      <c r="C301" s="172" t="s">
        <v>409</v>
      </c>
      <c r="D301" s="171">
        <v>10593</v>
      </c>
      <c r="E301" s="172" t="s">
        <v>559</v>
      </c>
      <c r="F301" s="171">
        <v>2</v>
      </c>
      <c r="G301" s="173"/>
      <c r="J301" s="117"/>
      <c r="M301" s="171">
        <v>201910</v>
      </c>
      <c r="N301" s="172" t="s">
        <v>422</v>
      </c>
      <c r="O301" s="172" t="s">
        <v>185</v>
      </c>
      <c r="P301" s="171">
        <v>8860</v>
      </c>
      <c r="Q301" s="172" t="s">
        <v>194</v>
      </c>
      <c r="R301" s="171">
        <v>34</v>
      </c>
      <c r="S301" s="171">
        <v>-4</v>
      </c>
    </row>
    <row r="302" spans="1:19" ht="15.75" customHeight="1" x14ac:dyDescent="0.25">
      <c r="A302" s="171">
        <v>201910</v>
      </c>
      <c r="B302" s="172" t="s">
        <v>389</v>
      </c>
      <c r="C302" s="172" t="s">
        <v>342</v>
      </c>
      <c r="D302" s="171">
        <v>88261</v>
      </c>
      <c r="E302" s="172" t="s">
        <v>347</v>
      </c>
      <c r="F302" s="171">
        <v>2</v>
      </c>
      <c r="G302" s="171">
        <v>1</v>
      </c>
      <c r="J302" s="117"/>
      <c r="M302" s="171">
        <v>201910</v>
      </c>
      <c r="N302" s="172" t="s">
        <v>383</v>
      </c>
      <c r="O302" s="172" t="s">
        <v>29</v>
      </c>
      <c r="P302" s="171">
        <v>10520</v>
      </c>
      <c r="Q302" s="172" t="s">
        <v>38</v>
      </c>
      <c r="R302" s="171">
        <v>30</v>
      </c>
      <c r="S302" s="171">
        <v>-5</v>
      </c>
    </row>
    <row r="303" spans="1:19" ht="15.75" customHeight="1" x14ac:dyDescent="0.25">
      <c r="A303" s="171">
        <v>201910</v>
      </c>
      <c r="B303" s="172" t="s">
        <v>388</v>
      </c>
      <c r="C303" s="172" t="s">
        <v>277</v>
      </c>
      <c r="D303" s="171">
        <v>57437</v>
      </c>
      <c r="E303" s="172" t="s">
        <v>525</v>
      </c>
      <c r="F303" s="171">
        <v>5</v>
      </c>
      <c r="G303" s="171">
        <v>2</v>
      </c>
      <c r="J303" s="117"/>
      <c r="M303" s="171">
        <v>201910</v>
      </c>
      <c r="N303" s="172" t="s">
        <v>387</v>
      </c>
      <c r="O303" s="172" t="s">
        <v>239</v>
      </c>
      <c r="P303" s="171">
        <v>54355</v>
      </c>
      <c r="Q303" s="172" t="s">
        <v>245</v>
      </c>
      <c r="R303" s="171">
        <v>35</v>
      </c>
      <c r="S303" s="171">
        <v>0</v>
      </c>
    </row>
    <row r="304" spans="1:19" ht="15.75" customHeight="1" x14ac:dyDescent="0.25">
      <c r="A304" s="171">
        <v>201910</v>
      </c>
      <c r="B304" s="172" t="s">
        <v>388</v>
      </c>
      <c r="C304" s="172" t="s">
        <v>277</v>
      </c>
      <c r="D304" s="171">
        <v>57440</v>
      </c>
      <c r="E304" s="172" t="s">
        <v>286</v>
      </c>
      <c r="F304" s="171">
        <v>3</v>
      </c>
      <c r="G304" s="171">
        <v>-1</v>
      </c>
      <c r="J304" s="117"/>
      <c r="M304" s="171">
        <v>201910</v>
      </c>
      <c r="N304" s="172" t="s">
        <v>387</v>
      </c>
      <c r="O304" s="172" t="s">
        <v>239</v>
      </c>
      <c r="P304" s="171">
        <v>54533</v>
      </c>
      <c r="Q304" s="172" t="s">
        <v>255</v>
      </c>
      <c r="R304" s="171">
        <v>3</v>
      </c>
      <c r="S304" s="171">
        <v>0</v>
      </c>
    </row>
    <row r="305" spans="1:19" ht="15.75" customHeight="1" x14ac:dyDescent="0.25">
      <c r="A305" s="171">
        <v>201910</v>
      </c>
      <c r="B305" s="172" t="s">
        <v>388</v>
      </c>
      <c r="C305" s="172" t="s">
        <v>277</v>
      </c>
      <c r="D305" s="171">
        <v>57459</v>
      </c>
      <c r="E305" s="172" t="s">
        <v>295</v>
      </c>
      <c r="F305" s="171">
        <v>1</v>
      </c>
      <c r="G305" s="173"/>
      <c r="J305" s="117"/>
      <c r="M305" s="171">
        <v>201910</v>
      </c>
      <c r="N305" s="172" t="s">
        <v>389</v>
      </c>
      <c r="O305" s="172" t="s">
        <v>342</v>
      </c>
      <c r="P305" s="171">
        <v>88206</v>
      </c>
      <c r="Q305" s="172" t="s">
        <v>344</v>
      </c>
      <c r="R305" s="171">
        <v>29</v>
      </c>
      <c r="S305" s="171">
        <v>0</v>
      </c>
    </row>
    <row r="306" spans="1:19" ht="15.75" customHeight="1" x14ac:dyDescent="0.25">
      <c r="A306" s="171">
        <v>201910</v>
      </c>
      <c r="B306" s="172" t="s">
        <v>388</v>
      </c>
      <c r="C306" s="172" t="s">
        <v>300</v>
      </c>
      <c r="D306" s="171">
        <v>57345</v>
      </c>
      <c r="E306" s="172" t="s">
        <v>308</v>
      </c>
      <c r="F306" s="171">
        <v>2</v>
      </c>
      <c r="G306" s="171">
        <v>-5</v>
      </c>
      <c r="J306" s="117"/>
      <c r="M306" s="171">
        <v>201910</v>
      </c>
      <c r="N306" s="172" t="s">
        <v>389</v>
      </c>
      <c r="O306" s="172" t="s">
        <v>342</v>
      </c>
      <c r="P306" s="171">
        <v>88288</v>
      </c>
      <c r="Q306" s="172" t="s">
        <v>351</v>
      </c>
      <c r="R306" s="171">
        <v>31</v>
      </c>
      <c r="S306" s="171">
        <v>3</v>
      </c>
    </row>
    <row r="307" spans="1:19" ht="15.75" customHeight="1" x14ac:dyDescent="0.25">
      <c r="A307" s="171">
        <v>201910</v>
      </c>
      <c r="B307" s="172" t="s">
        <v>388</v>
      </c>
      <c r="C307" s="172" t="s">
        <v>320</v>
      </c>
      <c r="D307" s="171">
        <v>57347</v>
      </c>
      <c r="E307" s="172" t="s">
        <v>328</v>
      </c>
      <c r="F307" s="171">
        <v>8</v>
      </c>
      <c r="G307" s="171">
        <v>1</v>
      </c>
      <c r="J307" s="117"/>
      <c r="M307" s="171">
        <v>201910</v>
      </c>
      <c r="N307" s="172" t="s">
        <v>389</v>
      </c>
      <c r="O307" s="172" t="s">
        <v>361</v>
      </c>
      <c r="P307" s="171">
        <v>88346</v>
      </c>
      <c r="Q307" s="172" t="s">
        <v>366</v>
      </c>
      <c r="R307" s="171">
        <v>7</v>
      </c>
      <c r="S307" s="171">
        <v>2</v>
      </c>
    </row>
    <row r="308" spans="1:19" ht="15.75" customHeight="1" x14ac:dyDescent="0.25">
      <c r="A308" s="171">
        <v>201910</v>
      </c>
      <c r="B308" s="172" t="s">
        <v>410</v>
      </c>
      <c r="C308" s="172" t="s">
        <v>47</v>
      </c>
      <c r="D308" s="171">
        <v>30</v>
      </c>
      <c r="E308" s="172" t="s">
        <v>461</v>
      </c>
      <c r="F308" s="171">
        <v>49</v>
      </c>
      <c r="G308" s="171">
        <v>11</v>
      </c>
      <c r="J308" s="117"/>
      <c r="M308" s="171">
        <v>201910</v>
      </c>
      <c r="N308" s="172" t="s">
        <v>388</v>
      </c>
      <c r="O308" s="172" t="s">
        <v>277</v>
      </c>
      <c r="P308" s="171">
        <v>57559</v>
      </c>
      <c r="Q308" s="172" t="s">
        <v>296</v>
      </c>
      <c r="R308" s="171">
        <v>37</v>
      </c>
      <c r="S308" s="171">
        <v>-5</v>
      </c>
    </row>
    <row r="309" spans="1:19" ht="15.75" customHeight="1" x14ac:dyDescent="0.25">
      <c r="A309" s="171">
        <v>201910</v>
      </c>
      <c r="B309" s="172" t="s">
        <v>410</v>
      </c>
      <c r="C309" s="172" t="s">
        <v>47</v>
      </c>
      <c r="D309" s="171">
        <v>74</v>
      </c>
      <c r="E309" s="172" t="s">
        <v>469</v>
      </c>
      <c r="F309" s="171">
        <v>4</v>
      </c>
      <c r="G309" s="171">
        <v>-3</v>
      </c>
      <c r="J309" s="117"/>
      <c r="M309" s="171">
        <v>201910</v>
      </c>
      <c r="N309" s="172" t="s">
        <v>388</v>
      </c>
      <c r="O309" s="172" t="s">
        <v>300</v>
      </c>
      <c r="P309" s="171">
        <v>57626</v>
      </c>
      <c r="Q309" s="172" t="s">
        <v>318</v>
      </c>
      <c r="R309" s="171">
        <v>4</v>
      </c>
      <c r="S309" s="173"/>
    </row>
    <row r="310" spans="1:19" ht="15.75" customHeight="1" x14ac:dyDescent="0.25">
      <c r="A310" s="171">
        <v>201910</v>
      </c>
      <c r="B310" s="172" t="s">
        <v>410</v>
      </c>
      <c r="C310" s="172" t="s">
        <v>47</v>
      </c>
      <c r="D310" s="171">
        <v>82</v>
      </c>
      <c r="E310" s="172" t="s">
        <v>460</v>
      </c>
      <c r="F310" s="171">
        <v>17</v>
      </c>
      <c r="G310" s="171">
        <v>3</v>
      </c>
      <c r="J310" s="117"/>
      <c r="M310" s="171">
        <v>201910</v>
      </c>
      <c r="N310" s="172" t="s">
        <v>388</v>
      </c>
      <c r="O310" s="172" t="s">
        <v>320</v>
      </c>
      <c r="P310" s="171">
        <v>57628</v>
      </c>
      <c r="Q310" s="172" t="s">
        <v>335</v>
      </c>
      <c r="R310" s="171">
        <v>7</v>
      </c>
      <c r="S310" s="171">
        <v>1</v>
      </c>
    </row>
    <row r="311" spans="1:19" ht="15.75" customHeight="1" x14ac:dyDescent="0.25">
      <c r="A311" s="171">
        <v>201910</v>
      </c>
      <c r="B311" s="172" t="s">
        <v>410</v>
      </c>
      <c r="C311" s="172" t="s">
        <v>47</v>
      </c>
      <c r="D311" s="171">
        <v>93</v>
      </c>
      <c r="E311" s="172" t="s">
        <v>539</v>
      </c>
      <c r="F311" s="171">
        <v>3</v>
      </c>
      <c r="G311" s="171">
        <v>0</v>
      </c>
      <c r="J311" s="117"/>
      <c r="M311" s="171">
        <v>201910</v>
      </c>
      <c r="N311" s="172" t="s">
        <v>410</v>
      </c>
      <c r="O311" s="172" t="s">
        <v>47</v>
      </c>
      <c r="P311" s="171">
        <v>70</v>
      </c>
      <c r="Q311" s="172" t="s">
        <v>536</v>
      </c>
      <c r="R311" s="171">
        <v>9</v>
      </c>
      <c r="S311" s="171">
        <v>-1</v>
      </c>
    </row>
    <row r="312" spans="1:19" ht="15.75" customHeight="1" x14ac:dyDescent="0.25">
      <c r="A312" s="171">
        <v>201910</v>
      </c>
      <c r="B312" s="172" t="s">
        <v>421</v>
      </c>
      <c r="C312" s="172" t="s">
        <v>151</v>
      </c>
      <c r="D312" s="171">
        <v>191</v>
      </c>
      <c r="E312" s="172" t="s">
        <v>153</v>
      </c>
      <c r="F312" s="171">
        <v>4</v>
      </c>
      <c r="G312" s="171">
        <v>2</v>
      </c>
      <c r="J312" s="117"/>
      <c r="M312" s="171">
        <v>201910</v>
      </c>
      <c r="N312" s="172" t="s">
        <v>410</v>
      </c>
      <c r="O312" s="172" t="s">
        <v>47</v>
      </c>
      <c r="P312" s="171">
        <v>89</v>
      </c>
      <c r="Q312" s="172" t="s">
        <v>66</v>
      </c>
      <c r="R312" s="171">
        <v>13</v>
      </c>
      <c r="S312" s="171">
        <v>2</v>
      </c>
    </row>
    <row r="313" spans="1:19" ht="15.75" customHeight="1" x14ac:dyDescent="0.25">
      <c r="A313" s="171">
        <v>201910</v>
      </c>
      <c r="B313" s="172" t="s">
        <v>422</v>
      </c>
      <c r="C313" s="172" t="s">
        <v>199</v>
      </c>
      <c r="D313" s="171">
        <v>51301</v>
      </c>
      <c r="E313" s="172" t="s">
        <v>211</v>
      </c>
      <c r="F313" s="171">
        <v>50</v>
      </c>
      <c r="G313" s="171">
        <v>4</v>
      </c>
      <c r="J313" s="117"/>
      <c r="M313" s="171">
        <v>201910</v>
      </c>
      <c r="N313" s="172" t="s">
        <v>410</v>
      </c>
      <c r="O313" s="172" t="s">
        <v>78</v>
      </c>
      <c r="P313" s="171">
        <v>7</v>
      </c>
      <c r="Q313" s="172" t="s">
        <v>478</v>
      </c>
      <c r="R313" s="171">
        <v>83</v>
      </c>
      <c r="S313" s="171">
        <v>5</v>
      </c>
    </row>
    <row r="314" spans="1:19" ht="15.75" customHeight="1" x14ac:dyDescent="0.25">
      <c r="A314" s="171">
        <v>201910</v>
      </c>
      <c r="B314" s="172" t="s">
        <v>422</v>
      </c>
      <c r="C314" s="172" t="s">
        <v>199</v>
      </c>
      <c r="D314" s="171">
        <v>51340</v>
      </c>
      <c r="E314" s="172" t="s">
        <v>201</v>
      </c>
      <c r="F314" s="171">
        <v>15</v>
      </c>
      <c r="G314" s="171">
        <v>0</v>
      </c>
      <c r="J314" s="117"/>
      <c r="M314" s="171">
        <v>201910</v>
      </c>
      <c r="N314" s="172" t="s">
        <v>410</v>
      </c>
      <c r="O314" s="172" t="s">
        <v>78</v>
      </c>
      <c r="P314" s="171">
        <v>127</v>
      </c>
      <c r="Q314" s="172" t="s">
        <v>483</v>
      </c>
      <c r="R314" s="171">
        <v>30</v>
      </c>
      <c r="S314" s="171">
        <v>-1</v>
      </c>
    </row>
    <row r="315" spans="1:19" ht="15.75" customHeight="1" x14ac:dyDescent="0.25">
      <c r="A315" s="171">
        <v>201910</v>
      </c>
      <c r="B315" s="172" t="s">
        <v>422</v>
      </c>
      <c r="C315" s="172" t="s">
        <v>174</v>
      </c>
      <c r="D315" s="171">
        <v>51115</v>
      </c>
      <c r="E315" s="172" t="s">
        <v>489</v>
      </c>
      <c r="F315" s="171">
        <v>2</v>
      </c>
      <c r="G315" s="173"/>
      <c r="J315" s="117"/>
      <c r="M315" s="171">
        <v>201910</v>
      </c>
      <c r="N315" s="172" t="s">
        <v>410</v>
      </c>
      <c r="O315" s="172" t="s">
        <v>99</v>
      </c>
      <c r="P315" s="171">
        <v>20</v>
      </c>
      <c r="Q315" s="172" t="s">
        <v>122</v>
      </c>
      <c r="R315" s="171">
        <v>62</v>
      </c>
      <c r="S315" s="171">
        <v>-7</v>
      </c>
    </row>
    <row r="316" spans="1:19" ht="15.75" customHeight="1" x14ac:dyDescent="0.25">
      <c r="A316" s="171">
        <v>201910</v>
      </c>
      <c r="B316" s="172" t="s">
        <v>387</v>
      </c>
      <c r="C316" s="172" t="s">
        <v>260</v>
      </c>
      <c r="D316" s="171">
        <v>55298</v>
      </c>
      <c r="E316" s="172" t="s">
        <v>263</v>
      </c>
      <c r="F316" s="171">
        <v>4</v>
      </c>
      <c r="G316" s="171">
        <v>2</v>
      </c>
      <c r="J316" s="117"/>
      <c r="M316" s="171">
        <v>201910</v>
      </c>
      <c r="N316" s="172" t="s">
        <v>410</v>
      </c>
      <c r="O316" s="172" t="s">
        <v>99</v>
      </c>
      <c r="P316" s="171">
        <v>33</v>
      </c>
      <c r="Q316" s="172" t="s">
        <v>488</v>
      </c>
      <c r="R316" s="171">
        <v>30</v>
      </c>
      <c r="S316" s="171">
        <v>-1</v>
      </c>
    </row>
    <row r="317" spans="1:19" ht="15.75" customHeight="1" x14ac:dyDescent="0.25">
      <c r="A317" s="171">
        <v>201910</v>
      </c>
      <c r="B317" s="172" t="s">
        <v>387</v>
      </c>
      <c r="C317" s="172" t="s">
        <v>260</v>
      </c>
      <c r="D317" s="171">
        <v>55679</v>
      </c>
      <c r="E317" s="172" t="s">
        <v>274</v>
      </c>
      <c r="F317" s="171">
        <v>7</v>
      </c>
      <c r="G317" s="171">
        <v>0</v>
      </c>
      <c r="J317" s="117"/>
      <c r="M317" s="171">
        <v>201910</v>
      </c>
      <c r="N317" s="172" t="s">
        <v>410</v>
      </c>
      <c r="O317" s="172" t="s">
        <v>99</v>
      </c>
      <c r="P317" s="171">
        <v>43</v>
      </c>
      <c r="Q317" s="172" t="s">
        <v>114</v>
      </c>
      <c r="R317" s="171">
        <v>89</v>
      </c>
      <c r="S317" s="171">
        <v>2</v>
      </c>
    </row>
    <row r="318" spans="1:19" ht="15.75" customHeight="1" x14ac:dyDescent="0.25">
      <c r="A318" s="171">
        <v>201910</v>
      </c>
      <c r="B318" s="172" t="s">
        <v>387</v>
      </c>
      <c r="C318" s="172" t="s">
        <v>239</v>
      </c>
      <c r="D318" s="171">
        <v>54257</v>
      </c>
      <c r="E318" s="172" t="s">
        <v>243</v>
      </c>
      <c r="F318" s="171">
        <v>3</v>
      </c>
      <c r="G318" s="171">
        <v>1</v>
      </c>
      <c r="J318" s="117"/>
      <c r="M318" s="171">
        <v>201910</v>
      </c>
      <c r="N318" s="172" t="s">
        <v>421</v>
      </c>
      <c r="O318" s="172" t="s">
        <v>127</v>
      </c>
      <c r="P318" s="171">
        <v>159</v>
      </c>
      <c r="Q318" s="172" t="s">
        <v>140</v>
      </c>
      <c r="R318" s="171">
        <v>20</v>
      </c>
      <c r="S318" s="171">
        <v>1</v>
      </c>
    </row>
    <row r="319" spans="1:19" ht="15.75" customHeight="1" x14ac:dyDescent="0.25">
      <c r="A319" s="171">
        <v>201910</v>
      </c>
      <c r="B319" s="172" t="s">
        <v>387</v>
      </c>
      <c r="C319" s="172" t="s">
        <v>239</v>
      </c>
      <c r="D319" s="171">
        <v>54686</v>
      </c>
      <c r="E319" s="172" t="s">
        <v>258</v>
      </c>
      <c r="F319" s="171">
        <v>3</v>
      </c>
      <c r="G319" s="171">
        <v>0</v>
      </c>
      <c r="J319" s="117"/>
      <c r="M319" s="171">
        <v>201910</v>
      </c>
      <c r="N319" s="172" t="s">
        <v>422</v>
      </c>
      <c r="O319" s="172" t="s">
        <v>199</v>
      </c>
      <c r="P319" s="171">
        <v>51307</v>
      </c>
      <c r="Q319" s="172" t="s">
        <v>216</v>
      </c>
      <c r="R319" s="171">
        <v>29</v>
      </c>
      <c r="S319" s="171">
        <v>4</v>
      </c>
    </row>
    <row r="320" spans="1:19" ht="15.75" customHeight="1" x14ac:dyDescent="0.25">
      <c r="A320" s="171">
        <v>201910</v>
      </c>
      <c r="B320" s="172" t="s">
        <v>389</v>
      </c>
      <c r="C320" s="172" t="s">
        <v>342</v>
      </c>
      <c r="D320" s="171">
        <v>88256</v>
      </c>
      <c r="E320" s="172" t="s">
        <v>346</v>
      </c>
      <c r="F320" s="171">
        <v>9</v>
      </c>
      <c r="G320" s="171">
        <v>-1</v>
      </c>
      <c r="J320" s="117"/>
      <c r="M320" s="171">
        <v>201910</v>
      </c>
      <c r="N320" s="172" t="s">
        <v>422</v>
      </c>
      <c r="O320" s="172" t="s">
        <v>174</v>
      </c>
      <c r="P320" s="171">
        <v>51101</v>
      </c>
      <c r="Q320" s="172" t="s">
        <v>176</v>
      </c>
      <c r="R320" s="171">
        <v>117</v>
      </c>
      <c r="S320" s="171">
        <v>2</v>
      </c>
    </row>
    <row r="321" spans="1:19" ht="15.75" customHeight="1" x14ac:dyDescent="0.25">
      <c r="A321" s="171">
        <v>201910</v>
      </c>
      <c r="B321" s="172" t="s">
        <v>389</v>
      </c>
      <c r="C321" s="172" t="s">
        <v>361</v>
      </c>
      <c r="D321" s="171">
        <v>88186</v>
      </c>
      <c r="E321" s="172" t="s">
        <v>362</v>
      </c>
      <c r="F321" s="171">
        <v>5</v>
      </c>
      <c r="G321" s="171">
        <v>1</v>
      </c>
      <c r="J321" s="117"/>
      <c r="M321" s="171">
        <v>201910</v>
      </c>
      <c r="N321" s="172" t="s">
        <v>422</v>
      </c>
      <c r="O321" s="172" t="s">
        <v>174</v>
      </c>
      <c r="P321" s="171">
        <v>51330</v>
      </c>
      <c r="Q321" s="172" t="s">
        <v>178</v>
      </c>
      <c r="R321" s="171">
        <v>22</v>
      </c>
      <c r="S321" s="171">
        <v>-2</v>
      </c>
    </row>
    <row r="322" spans="1:19" ht="15.75" customHeight="1" x14ac:dyDescent="0.25">
      <c r="A322" s="171">
        <v>201910</v>
      </c>
      <c r="B322" s="172" t="s">
        <v>388</v>
      </c>
      <c r="C322" s="172" t="s">
        <v>300</v>
      </c>
      <c r="D322" s="171">
        <v>57503</v>
      </c>
      <c r="E322" s="172" t="s">
        <v>312</v>
      </c>
      <c r="F322" s="171">
        <v>4</v>
      </c>
      <c r="G322" s="171">
        <v>-1</v>
      </c>
      <c r="J322" s="117"/>
      <c r="M322" s="171">
        <v>201910</v>
      </c>
      <c r="N322" s="172" t="s">
        <v>420</v>
      </c>
      <c r="O322" s="172" t="s">
        <v>377</v>
      </c>
      <c r="P322" s="171">
        <v>17</v>
      </c>
      <c r="Q322" s="172" t="s">
        <v>377</v>
      </c>
      <c r="R322" s="171">
        <v>15</v>
      </c>
      <c r="S322" s="171">
        <v>-2</v>
      </c>
    </row>
    <row r="323" spans="1:19" ht="15.75" customHeight="1" x14ac:dyDescent="0.25">
      <c r="A323" s="171">
        <v>201910</v>
      </c>
      <c r="B323" s="172" t="s">
        <v>388</v>
      </c>
      <c r="C323" s="172" t="s">
        <v>320</v>
      </c>
      <c r="D323" s="171">
        <v>57192</v>
      </c>
      <c r="E323" s="172" t="s">
        <v>324</v>
      </c>
      <c r="F323" s="171">
        <v>2</v>
      </c>
      <c r="G323" s="171">
        <v>2</v>
      </c>
      <c r="J323" s="117"/>
      <c r="M323" s="171">
        <v>201910</v>
      </c>
      <c r="N323" s="172" t="s">
        <v>387</v>
      </c>
      <c r="O323" s="172" t="s">
        <v>220</v>
      </c>
      <c r="P323" s="171">
        <v>54356</v>
      </c>
      <c r="Q323" s="172" t="s">
        <v>227</v>
      </c>
      <c r="R323" s="171">
        <v>24</v>
      </c>
      <c r="S323" s="171">
        <v>1</v>
      </c>
    </row>
    <row r="324" spans="1:19" ht="15.75" customHeight="1" x14ac:dyDescent="0.25">
      <c r="A324" s="171">
        <v>201910</v>
      </c>
      <c r="B324" s="172" t="s">
        <v>388</v>
      </c>
      <c r="C324" s="172" t="s">
        <v>320</v>
      </c>
      <c r="D324" s="171">
        <v>57660</v>
      </c>
      <c r="E324" s="172" t="s">
        <v>523</v>
      </c>
      <c r="F324" s="171">
        <v>3</v>
      </c>
      <c r="G324" s="171">
        <v>1</v>
      </c>
      <c r="J324" s="117"/>
      <c r="M324" s="171">
        <v>201910</v>
      </c>
      <c r="N324" s="172" t="s">
        <v>387</v>
      </c>
      <c r="O324" s="172" t="s">
        <v>260</v>
      </c>
      <c r="P324" s="171">
        <v>55406</v>
      </c>
      <c r="Q324" s="172" t="s">
        <v>264</v>
      </c>
      <c r="R324" s="171">
        <v>16</v>
      </c>
      <c r="S324" s="173"/>
    </row>
    <row r="325" spans="1:19" ht="15.75" customHeight="1" x14ac:dyDescent="0.25">
      <c r="A325" s="171">
        <v>201910</v>
      </c>
      <c r="B325" s="172" t="s">
        <v>410</v>
      </c>
      <c r="C325" s="172" t="s">
        <v>47</v>
      </c>
      <c r="D325" s="171">
        <v>76</v>
      </c>
      <c r="E325" s="172" t="s">
        <v>537</v>
      </c>
      <c r="F325" s="171">
        <v>8</v>
      </c>
      <c r="G325" s="173"/>
      <c r="J325" s="117"/>
      <c r="M325" s="171">
        <v>201910</v>
      </c>
      <c r="N325" s="172" t="s">
        <v>387</v>
      </c>
      <c r="O325" s="172" t="s">
        <v>260</v>
      </c>
      <c r="P325" s="171">
        <v>55679</v>
      </c>
      <c r="Q325" s="172" t="s">
        <v>274</v>
      </c>
      <c r="R325" s="171">
        <v>16</v>
      </c>
      <c r="S325" s="171">
        <v>-1</v>
      </c>
    </row>
    <row r="326" spans="1:19" ht="15.75" customHeight="1" x14ac:dyDescent="0.25">
      <c r="A326" s="171">
        <v>201910</v>
      </c>
      <c r="B326" s="172" t="s">
        <v>410</v>
      </c>
      <c r="C326" s="172" t="s">
        <v>78</v>
      </c>
      <c r="D326" s="171">
        <v>8</v>
      </c>
      <c r="E326" s="172" t="s">
        <v>476</v>
      </c>
      <c r="F326" s="171">
        <v>16</v>
      </c>
      <c r="G326" s="171">
        <v>2</v>
      </c>
      <c r="J326" s="117"/>
      <c r="M326" s="171">
        <v>201910</v>
      </c>
      <c r="N326" s="172" t="s">
        <v>409</v>
      </c>
      <c r="O326" s="172" t="s">
        <v>409</v>
      </c>
      <c r="P326" s="171">
        <v>54894</v>
      </c>
      <c r="Q326" s="172" t="s">
        <v>626</v>
      </c>
      <c r="R326" s="171">
        <v>1</v>
      </c>
      <c r="S326" s="173"/>
    </row>
    <row r="327" spans="1:19" ht="15.75" customHeight="1" x14ac:dyDescent="0.25">
      <c r="A327" s="171">
        <v>201910</v>
      </c>
      <c r="B327" s="172" t="s">
        <v>410</v>
      </c>
      <c r="C327" s="172" t="s">
        <v>99</v>
      </c>
      <c r="D327" s="171">
        <v>39</v>
      </c>
      <c r="E327" s="172" t="s">
        <v>490</v>
      </c>
      <c r="F327" s="171">
        <v>8</v>
      </c>
      <c r="G327" s="171">
        <v>1</v>
      </c>
      <c r="J327" s="117"/>
      <c r="M327" s="171">
        <v>201910</v>
      </c>
      <c r="N327" s="172" t="s">
        <v>389</v>
      </c>
      <c r="O327" s="172" t="s">
        <v>342</v>
      </c>
      <c r="P327" s="171">
        <v>88201</v>
      </c>
      <c r="Q327" s="172" t="s">
        <v>343</v>
      </c>
      <c r="R327" s="171">
        <v>22</v>
      </c>
      <c r="S327" s="171">
        <v>2</v>
      </c>
    </row>
    <row r="328" spans="1:19" ht="15.75" customHeight="1" x14ac:dyDescent="0.25">
      <c r="A328" s="171">
        <v>201910</v>
      </c>
      <c r="B328" s="172" t="s">
        <v>421</v>
      </c>
      <c r="C328" s="172" t="s">
        <v>127</v>
      </c>
      <c r="D328" s="171">
        <v>141</v>
      </c>
      <c r="E328" s="172" t="s">
        <v>504</v>
      </c>
      <c r="F328" s="171">
        <v>14</v>
      </c>
      <c r="G328" s="171">
        <v>3</v>
      </c>
      <c r="J328" s="117"/>
      <c r="M328" s="171">
        <v>201910</v>
      </c>
      <c r="N328" s="172" t="s">
        <v>388</v>
      </c>
      <c r="O328" s="172" t="s">
        <v>277</v>
      </c>
      <c r="P328" s="171">
        <v>57437</v>
      </c>
      <c r="Q328" s="172" t="s">
        <v>525</v>
      </c>
      <c r="R328" s="171">
        <v>28</v>
      </c>
      <c r="S328" s="171">
        <v>2</v>
      </c>
    </row>
    <row r="329" spans="1:19" ht="15.75" customHeight="1" x14ac:dyDescent="0.25">
      <c r="A329" s="171">
        <v>201910</v>
      </c>
      <c r="B329" s="172" t="s">
        <v>421</v>
      </c>
      <c r="C329" s="172" t="s">
        <v>151</v>
      </c>
      <c r="D329" s="171">
        <v>184</v>
      </c>
      <c r="E329" s="172" t="s">
        <v>515</v>
      </c>
      <c r="F329" s="171">
        <v>17</v>
      </c>
      <c r="G329" s="171">
        <v>4</v>
      </c>
      <c r="J329" s="117"/>
      <c r="M329" s="171">
        <v>201910</v>
      </c>
      <c r="N329" s="172" t="s">
        <v>388</v>
      </c>
      <c r="O329" s="172" t="s">
        <v>277</v>
      </c>
      <c r="P329" s="171">
        <v>57612</v>
      </c>
      <c r="Q329" s="172" t="s">
        <v>298</v>
      </c>
      <c r="R329" s="171">
        <v>32</v>
      </c>
      <c r="S329" s="171">
        <v>-3</v>
      </c>
    </row>
    <row r="330" spans="1:19" ht="15.75" customHeight="1" x14ac:dyDescent="0.25">
      <c r="A330" s="171">
        <v>201910</v>
      </c>
      <c r="B330" s="172" t="s">
        <v>422</v>
      </c>
      <c r="C330" s="172" t="s">
        <v>199</v>
      </c>
      <c r="D330" s="171">
        <v>51370</v>
      </c>
      <c r="E330" s="172" t="s">
        <v>497</v>
      </c>
      <c r="F330" s="171">
        <v>43</v>
      </c>
      <c r="G330" s="171">
        <v>-2</v>
      </c>
      <c r="J330" s="117"/>
      <c r="M330" s="171">
        <v>201910</v>
      </c>
      <c r="N330" s="172" t="s">
        <v>388</v>
      </c>
      <c r="O330" s="172" t="s">
        <v>300</v>
      </c>
      <c r="P330" s="171">
        <v>57435</v>
      </c>
      <c r="Q330" s="172" t="s">
        <v>310</v>
      </c>
      <c r="R330" s="171">
        <v>19</v>
      </c>
      <c r="S330" s="171">
        <v>-5</v>
      </c>
    </row>
    <row r="331" spans="1:19" ht="15.75" customHeight="1" x14ac:dyDescent="0.25">
      <c r="A331" s="171">
        <v>201910</v>
      </c>
      <c r="B331" s="172" t="s">
        <v>422</v>
      </c>
      <c r="C331" s="172" t="s">
        <v>185</v>
      </c>
      <c r="D331" s="171">
        <v>8820</v>
      </c>
      <c r="E331" s="172" t="s">
        <v>197</v>
      </c>
      <c r="F331" s="171">
        <v>6</v>
      </c>
      <c r="G331" s="171">
        <v>1</v>
      </c>
      <c r="J331" s="117"/>
      <c r="M331" s="171">
        <v>201910</v>
      </c>
      <c r="N331" s="172" t="s">
        <v>410</v>
      </c>
      <c r="O331" s="172" t="s">
        <v>47</v>
      </c>
      <c r="P331" s="171">
        <v>31</v>
      </c>
      <c r="Q331" s="172" t="s">
        <v>471</v>
      </c>
      <c r="R331" s="171">
        <v>57</v>
      </c>
      <c r="S331" s="171">
        <v>2</v>
      </c>
    </row>
    <row r="332" spans="1:19" ht="15.75" customHeight="1" x14ac:dyDescent="0.25">
      <c r="A332" s="171">
        <v>201910</v>
      </c>
      <c r="B332" s="172" t="s">
        <v>383</v>
      </c>
      <c r="C332" s="172" t="s">
        <v>17</v>
      </c>
      <c r="D332" s="171">
        <v>10558</v>
      </c>
      <c r="E332" s="172" t="s">
        <v>19</v>
      </c>
      <c r="F332" s="171">
        <v>2</v>
      </c>
      <c r="G332" s="171">
        <v>-2</v>
      </c>
      <c r="J332" s="117"/>
      <c r="M332" s="171">
        <v>201910</v>
      </c>
      <c r="N332" s="172" t="s">
        <v>410</v>
      </c>
      <c r="O332" s="172" t="s">
        <v>47</v>
      </c>
      <c r="P332" s="171">
        <v>64</v>
      </c>
      <c r="Q332" s="172" t="s">
        <v>55</v>
      </c>
      <c r="R332" s="171">
        <v>23</v>
      </c>
      <c r="S332" s="171">
        <v>1</v>
      </c>
    </row>
    <row r="333" spans="1:19" ht="15.75" customHeight="1" x14ac:dyDescent="0.25">
      <c r="A333" s="171">
        <v>201910</v>
      </c>
      <c r="B333" s="172" t="s">
        <v>383</v>
      </c>
      <c r="C333" s="172" t="s">
        <v>17</v>
      </c>
      <c r="D333" s="171">
        <v>51154</v>
      </c>
      <c r="E333" s="172" t="s">
        <v>23</v>
      </c>
      <c r="F333" s="171">
        <v>4</v>
      </c>
      <c r="G333" s="171">
        <v>1</v>
      </c>
      <c r="J333" s="117"/>
      <c r="M333" s="171">
        <v>201910</v>
      </c>
      <c r="N333" s="172" t="s">
        <v>410</v>
      </c>
      <c r="O333" s="172" t="s">
        <v>47</v>
      </c>
      <c r="P333" s="171">
        <v>78</v>
      </c>
      <c r="Q333" s="172" t="s">
        <v>75</v>
      </c>
      <c r="R333" s="171">
        <v>7</v>
      </c>
      <c r="S333" s="171">
        <v>-1</v>
      </c>
    </row>
    <row r="334" spans="1:19" ht="15.75" customHeight="1" x14ac:dyDescent="0.25">
      <c r="A334" s="171">
        <v>201910</v>
      </c>
      <c r="B334" s="172" t="s">
        <v>387</v>
      </c>
      <c r="C334" s="172" t="s">
        <v>220</v>
      </c>
      <c r="D334" s="171">
        <v>54486</v>
      </c>
      <c r="E334" s="172" t="s">
        <v>233</v>
      </c>
      <c r="F334" s="171">
        <v>8</v>
      </c>
      <c r="G334" s="171">
        <v>0</v>
      </c>
      <c r="J334" s="117"/>
      <c r="M334" s="171">
        <v>201910</v>
      </c>
      <c r="N334" s="172" t="s">
        <v>410</v>
      </c>
      <c r="O334" s="172" t="s">
        <v>47</v>
      </c>
      <c r="P334" s="171">
        <v>87</v>
      </c>
      <c r="Q334" s="172" t="s">
        <v>67</v>
      </c>
      <c r="R334" s="171">
        <v>89</v>
      </c>
      <c r="S334" s="171">
        <v>-5</v>
      </c>
    </row>
    <row r="335" spans="1:19" ht="15.75" customHeight="1" x14ac:dyDescent="0.25">
      <c r="A335" s="171">
        <v>201910</v>
      </c>
      <c r="B335" s="172" t="s">
        <v>389</v>
      </c>
      <c r="C335" s="172" t="s">
        <v>342</v>
      </c>
      <c r="D335" s="171">
        <v>88206</v>
      </c>
      <c r="E335" s="172" t="s">
        <v>344</v>
      </c>
      <c r="F335" s="171">
        <v>12</v>
      </c>
      <c r="G335" s="171">
        <v>-1</v>
      </c>
      <c r="J335" s="117"/>
      <c r="M335" s="171">
        <v>201910</v>
      </c>
      <c r="N335" s="172" t="s">
        <v>410</v>
      </c>
      <c r="O335" s="172" t="s">
        <v>78</v>
      </c>
      <c r="P335" s="171">
        <v>121</v>
      </c>
      <c r="Q335" s="172" t="s">
        <v>484</v>
      </c>
      <c r="R335" s="171">
        <v>44</v>
      </c>
      <c r="S335" s="171">
        <v>0</v>
      </c>
    </row>
    <row r="336" spans="1:19" ht="15.75" customHeight="1" x14ac:dyDescent="0.25">
      <c r="J336" s="117"/>
      <c r="M336" s="171">
        <v>201910</v>
      </c>
      <c r="N336" s="172" t="s">
        <v>410</v>
      </c>
      <c r="O336" s="172" t="s">
        <v>99</v>
      </c>
      <c r="P336" s="171">
        <v>27</v>
      </c>
      <c r="Q336" s="172" t="s">
        <v>491</v>
      </c>
      <c r="R336" s="171">
        <v>82</v>
      </c>
      <c r="S336" s="171">
        <v>3</v>
      </c>
    </row>
    <row r="337" spans="10:19" ht="15.75" customHeight="1" x14ac:dyDescent="0.25">
      <c r="J337" s="117"/>
      <c r="M337" s="171">
        <v>201910</v>
      </c>
      <c r="N337" s="172" t="s">
        <v>421</v>
      </c>
      <c r="O337" s="172" t="s">
        <v>127</v>
      </c>
      <c r="P337" s="171">
        <v>141</v>
      </c>
      <c r="Q337" s="172" t="s">
        <v>504</v>
      </c>
      <c r="R337" s="171">
        <v>28</v>
      </c>
      <c r="S337" s="171">
        <v>4</v>
      </c>
    </row>
    <row r="338" spans="10:19" ht="15.75" customHeight="1" x14ac:dyDescent="0.25">
      <c r="J338" s="117"/>
      <c r="M338" s="171">
        <v>201910</v>
      </c>
      <c r="N338" s="172" t="s">
        <v>422</v>
      </c>
      <c r="O338" s="172" t="s">
        <v>185</v>
      </c>
      <c r="P338" s="171">
        <v>8817</v>
      </c>
      <c r="Q338" s="172" t="s">
        <v>188</v>
      </c>
      <c r="R338" s="171">
        <v>23</v>
      </c>
      <c r="S338" s="171">
        <v>-3</v>
      </c>
    </row>
    <row r="339" spans="10:19" ht="15.75" customHeight="1" x14ac:dyDescent="0.25">
      <c r="J339" s="117"/>
      <c r="M339" s="171">
        <v>201910</v>
      </c>
      <c r="N339" s="172" t="s">
        <v>383</v>
      </c>
      <c r="O339" s="172" t="s">
        <v>29</v>
      </c>
      <c r="P339" s="171">
        <v>10511</v>
      </c>
      <c r="Q339" s="172" t="s">
        <v>42</v>
      </c>
      <c r="R339" s="171">
        <v>28</v>
      </c>
      <c r="S339" s="171">
        <v>2</v>
      </c>
    </row>
    <row r="340" spans="10:19" ht="15.75" customHeight="1" x14ac:dyDescent="0.25">
      <c r="J340" s="117"/>
      <c r="M340" s="171">
        <v>201910</v>
      </c>
      <c r="N340" s="172" t="s">
        <v>383</v>
      </c>
      <c r="O340" s="172" t="s">
        <v>29</v>
      </c>
      <c r="P340" s="171">
        <v>10551</v>
      </c>
      <c r="Q340" s="172" t="s">
        <v>457</v>
      </c>
      <c r="R340" s="171">
        <v>3</v>
      </c>
      <c r="S340" s="173"/>
    </row>
    <row r="341" spans="10:19" x14ac:dyDescent="0.25">
      <c r="J341" s="117"/>
      <c r="M341" s="171">
        <v>201910</v>
      </c>
      <c r="N341" s="172" t="s">
        <v>387</v>
      </c>
      <c r="O341" s="172" t="s">
        <v>220</v>
      </c>
      <c r="P341" s="171">
        <v>54171</v>
      </c>
      <c r="Q341" s="172" t="s">
        <v>224</v>
      </c>
      <c r="R341" s="171">
        <v>15</v>
      </c>
      <c r="S341" s="171">
        <v>3</v>
      </c>
    </row>
    <row r="342" spans="10:19" x14ac:dyDescent="0.25">
      <c r="J342" s="117"/>
      <c r="M342" s="171">
        <v>201910</v>
      </c>
      <c r="N342" s="172" t="s">
        <v>387</v>
      </c>
      <c r="O342" s="172" t="s">
        <v>220</v>
      </c>
      <c r="P342" s="171">
        <v>54296</v>
      </c>
      <c r="Q342" s="172" t="s">
        <v>226</v>
      </c>
      <c r="R342" s="171">
        <v>23</v>
      </c>
      <c r="S342" s="171">
        <v>-1</v>
      </c>
    </row>
    <row r="343" spans="10:19" x14ac:dyDescent="0.25">
      <c r="J343" s="117"/>
      <c r="M343" s="171">
        <v>201910</v>
      </c>
      <c r="N343" s="172" t="s">
        <v>387</v>
      </c>
      <c r="O343" s="172" t="s">
        <v>220</v>
      </c>
      <c r="P343" s="171">
        <v>54611</v>
      </c>
      <c r="Q343" s="172" t="s">
        <v>236</v>
      </c>
      <c r="R343" s="171">
        <v>17</v>
      </c>
      <c r="S343" s="171">
        <v>0</v>
      </c>
    </row>
    <row r="344" spans="10:19" x14ac:dyDescent="0.25">
      <c r="J344" s="117"/>
      <c r="M344" s="171">
        <v>201910</v>
      </c>
      <c r="N344" s="172" t="s">
        <v>387</v>
      </c>
      <c r="O344" s="172" t="s">
        <v>260</v>
      </c>
      <c r="P344" s="171">
        <v>54414</v>
      </c>
      <c r="Q344" s="172" t="s">
        <v>267</v>
      </c>
      <c r="R344" s="171">
        <v>16</v>
      </c>
      <c r="S344" s="171">
        <v>-2</v>
      </c>
    </row>
    <row r="345" spans="10:19" x14ac:dyDescent="0.25">
      <c r="J345" s="117"/>
      <c r="M345" s="171">
        <v>201910</v>
      </c>
      <c r="N345" s="172" t="s">
        <v>387</v>
      </c>
      <c r="O345" s="172" t="s">
        <v>260</v>
      </c>
      <c r="P345" s="171">
        <v>55151</v>
      </c>
      <c r="Q345" s="172" t="s">
        <v>261</v>
      </c>
      <c r="R345" s="171">
        <v>57</v>
      </c>
      <c r="S345" s="171">
        <v>9</v>
      </c>
    </row>
    <row r="346" spans="10:19" x14ac:dyDescent="0.25">
      <c r="J346" s="117"/>
      <c r="M346" s="171">
        <v>201910</v>
      </c>
      <c r="N346" s="172" t="s">
        <v>387</v>
      </c>
      <c r="O346" s="172" t="s">
        <v>239</v>
      </c>
      <c r="P346" s="171">
        <v>54686</v>
      </c>
      <c r="Q346" s="172" t="s">
        <v>258</v>
      </c>
      <c r="R346" s="171">
        <v>13</v>
      </c>
      <c r="S346" s="171">
        <v>-1</v>
      </c>
    </row>
    <row r="347" spans="10:19" x14ac:dyDescent="0.25">
      <c r="J347" s="117"/>
    </row>
    <row r="348" spans="10:19" x14ac:dyDescent="0.25">
      <c r="J348" s="117"/>
    </row>
    <row r="349" spans="10:19" x14ac:dyDescent="0.25">
      <c r="J349" s="117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3"/>
  <sheetViews>
    <sheetView topLeftCell="A348" workbookViewId="0">
      <selection activeCell="E4" sqref="E4:E374"/>
    </sheetView>
  </sheetViews>
  <sheetFormatPr baseColWidth="10" defaultRowHeight="15" x14ac:dyDescent="0.25"/>
  <cols>
    <col min="1" max="1" width="7.140625" style="125" bestFit="1" customWidth="1"/>
    <col min="2" max="2" width="11" style="125" bestFit="1" customWidth="1"/>
    <col min="3" max="3" width="8.7109375" style="125" bestFit="1" customWidth="1"/>
    <col min="4" max="4" width="32" style="125" customWidth="1"/>
    <col min="5" max="5" width="11.42578125" style="125"/>
    <col min="8" max="8" width="31.28515625" bestFit="1" customWidth="1"/>
  </cols>
  <sheetData>
    <row r="1" spans="1:5" x14ac:dyDescent="0.25">
      <c r="A1" s="119"/>
      <c r="B1" s="119"/>
      <c r="C1" s="120">
        <v>1</v>
      </c>
      <c r="D1" s="120">
        <v>2</v>
      </c>
      <c r="E1" s="120">
        <v>314</v>
      </c>
    </row>
    <row r="2" spans="1:5" ht="38.25" x14ac:dyDescent="0.25">
      <c r="A2" s="121" t="s">
        <v>566</v>
      </c>
      <c r="B2" s="121" t="s">
        <v>567</v>
      </c>
      <c r="C2" s="121" t="s">
        <v>568</v>
      </c>
      <c r="D2" s="121" t="s">
        <v>569</v>
      </c>
      <c r="E2" s="142" t="s">
        <v>604</v>
      </c>
    </row>
    <row r="3" spans="1:5" x14ac:dyDescent="0.25">
      <c r="A3"/>
      <c r="B3"/>
      <c r="C3"/>
      <c r="D3" s="122"/>
      <c r="E3" s="143"/>
    </row>
    <row r="4" spans="1:5" x14ac:dyDescent="0.25">
      <c r="A4">
        <v>105006</v>
      </c>
      <c r="B4">
        <v>200262</v>
      </c>
      <c r="C4" s="31">
        <v>6</v>
      </c>
      <c r="D4" s="31" t="s">
        <v>121</v>
      </c>
      <c r="E4" s="144">
        <v>67.956300038206734</v>
      </c>
    </row>
    <row r="5" spans="1:5" x14ac:dyDescent="0.25">
      <c r="A5" s="123">
        <v>105101</v>
      </c>
      <c r="B5">
        <v>200262</v>
      </c>
      <c r="C5" s="31">
        <v>7</v>
      </c>
      <c r="D5" s="31" t="s">
        <v>478</v>
      </c>
      <c r="E5" s="144">
        <v>231.90650675581963</v>
      </c>
    </row>
    <row r="6" spans="1:5" x14ac:dyDescent="0.25">
      <c r="A6" s="123">
        <v>105101</v>
      </c>
      <c r="B6">
        <v>200262</v>
      </c>
      <c r="C6" s="31">
        <v>8</v>
      </c>
      <c r="D6" s="31" t="s">
        <v>476</v>
      </c>
      <c r="E6" s="144">
        <v>16.692474128207252</v>
      </c>
    </row>
    <row r="7" spans="1:5" x14ac:dyDescent="0.25">
      <c r="A7">
        <v>105006</v>
      </c>
      <c r="B7">
        <v>200262</v>
      </c>
      <c r="C7" s="31">
        <v>10</v>
      </c>
      <c r="D7" s="31" t="s">
        <v>119</v>
      </c>
      <c r="E7" s="144">
        <v>21.150520323143031</v>
      </c>
    </row>
    <row r="8" spans="1:5" x14ac:dyDescent="0.25">
      <c r="A8">
        <v>105006</v>
      </c>
      <c r="B8">
        <v>200262</v>
      </c>
      <c r="C8" s="31">
        <v>12</v>
      </c>
      <c r="D8" s="31" t="s">
        <v>124</v>
      </c>
      <c r="E8" s="144">
        <v>-8.7071454301714279</v>
      </c>
    </row>
    <row r="9" spans="1:5" x14ac:dyDescent="0.25">
      <c r="A9" s="123">
        <v>105101</v>
      </c>
      <c r="B9">
        <v>200262</v>
      </c>
      <c r="C9" s="31">
        <v>13</v>
      </c>
      <c r="D9" s="124" t="s">
        <v>529</v>
      </c>
      <c r="E9" s="144">
        <v>8.677861201107504</v>
      </c>
    </row>
    <row r="10" spans="1:5" x14ac:dyDescent="0.25">
      <c r="A10" s="123">
        <v>105101</v>
      </c>
      <c r="B10">
        <v>200262</v>
      </c>
      <c r="C10" s="31">
        <v>14</v>
      </c>
      <c r="D10" s="124" t="s">
        <v>530</v>
      </c>
      <c r="E10" s="144">
        <v>-9.8373418441570344</v>
      </c>
    </row>
    <row r="11" spans="1:5" x14ac:dyDescent="0.25">
      <c r="A11" s="123">
        <v>105101</v>
      </c>
      <c r="B11">
        <v>200262</v>
      </c>
      <c r="C11" s="31">
        <v>15</v>
      </c>
      <c r="D11" s="31" t="s">
        <v>85</v>
      </c>
      <c r="E11" s="144">
        <v>31.642297118694596</v>
      </c>
    </row>
    <row r="12" spans="1:5" x14ac:dyDescent="0.25">
      <c r="A12">
        <v>105006</v>
      </c>
      <c r="B12">
        <v>200262</v>
      </c>
      <c r="C12" s="31">
        <v>19</v>
      </c>
      <c r="D12" s="31" t="s">
        <v>108</v>
      </c>
      <c r="E12" s="144">
        <v>436.38590250208762</v>
      </c>
    </row>
    <row r="13" spans="1:5" x14ac:dyDescent="0.25">
      <c r="A13">
        <v>105006</v>
      </c>
      <c r="B13">
        <v>200262</v>
      </c>
      <c r="C13" s="31">
        <v>20</v>
      </c>
      <c r="D13" s="31" t="s">
        <v>122</v>
      </c>
      <c r="E13" s="144">
        <v>183.96046991838884</v>
      </c>
    </row>
    <row r="14" spans="1:5" x14ac:dyDescent="0.25">
      <c r="A14">
        <v>105006</v>
      </c>
      <c r="B14">
        <v>200262</v>
      </c>
      <c r="C14" s="31">
        <v>23</v>
      </c>
      <c r="D14" s="31" t="s">
        <v>125</v>
      </c>
      <c r="E14" s="144">
        <v>64.317589068367525</v>
      </c>
    </row>
    <row r="15" spans="1:5" x14ac:dyDescent="0.25">
      <c r="A15">
        <v>105006</v>
      </c>
      <c r="B15">
        <v>200262</v>
      </c>
      <c r="C15" s="31">
        <v>24</v>
      </c>
      <c r="D15" s="31" t="s">
        <v>493</v>
      </c>
      <c r="E15" s="144">
        <v>-11.752566009464571</v>
      </c>
    </row>
    <row r="16" spans="1:5" x14ac:dyDescent="0.25">
      <c r="A16">
        <v>105006</v>
      </c>
      <c r="B16">
        <v>200262</v>
      </c>
      <c r="C16" s="31">
        <v>25</v>
      </c>
      <c r="D16" s="31" t="s">
        <v>112</v>
      </c>
      <c r="E16" s="144">
        <v>46.51012333520616</v>
      </c>
    </row>
    <row r="17" spans="1:5" x14ac:dyDescent="0.25">
      <c r="A17">
        <v>105006</v>
      </c>
      <c r="B17">
        <v>200262</v>
      </c>
      <c r="C17" s="31">
        <v>26</v>
      </c>
      <c r="D17" s="31" t="s">
        <v>111</v>
      </c>
      <c r="E17" s="144">
        <v>5.6389689163046546</v>
      </c>
    </row>
    <row r="18" spans="1:5" x14ac:dyDescent="0.25">
      <c r="A18">
        <v>105006</v>
      </c>
      <c r="B18">
        <v>200262</v>
      </c>
      <c r="C18" s="31">
        <v>27</v>
      </c>
      <c r="D18" s="31" t="s">
        <v>491</v>
      </c>
      <c r="E18" s="144">
        <v>210.70408873499056</v>
      </c>
    </row>
    <row r="19" spans="1:5" x14ac:dyDescent="0.25">
      <c r="A19">
        <v>105006</v>
      </c>
      <c r="B19">
        <v>200262</v>
      </c>
      <c r="C19" s="31">
        <v>28</v>
      </c>
      <c r="D19" s="31" t="s">
        <v>487</v>
      </c>
      <c r="E19" s="144">
        <v>31.297303727558688</v>
      </c>
    </row>
    <row r="20" spans="1:5" x14ac:dyDescent="0.25">
      <c r="A20">
        <v>105006</v>
      </c>
      <c r="B20">
        <v>200262</v>
      </c>
      <c r="C20" s="31">
        <v>29</v>
      </c>
      <c r="D20" s="31" t="s">
        <v>492</v>
      </c>
      <c r="E20" s="144">
        <v>23.114329501374506</v>
      </c>
    </row>
    <row r="21" spans="1:5" x14ac:dyDescent="0.25">
      <c r="A21">
        <v>105060</v>
      </c>
      <c r="B21">
        <v>200262</v>
      </c>
      <c r="C21" s="31">
        <v>30</v>
      </c>
      <c r="D21" s="31" t="s">
        <v>461</v>
      </c>
      <c r="E21" s="144">
        <v>160.49246271851786</v>
      </c>
    </row>
    <row r="22" spans="1:5" x14ac:dyDescent="0.25">
      <c r="A22" s="123">
        <v>105060</v>
      </c>
      <c r="B22">
        <v>200262</v>
      </c>
      <c r="C22" s="31">
        <v>31</v>
      </c>
      <c r="D22" s="31" t="s">
        <v>471</v>
      </c>
      <c r="E22" s="144">
        <v>119.70193595512629</v>
      </c>
    </row>
    <row r="23" spans="1:5" x14ac:dyDescent="0.25">
      <c r="A23">
        <v>105006</v>
      </c>
      <c r="B23">
        <v>200262</v>
      </c>
      <c r="C23" s="31">
        <v>33</v>
      </c>
      <c r="D23" s="31" t="s">
        <v>488</v>
      </c>
      <c r="E23" s="144">
        <v>39.950026834709618</v>
      </c>
    </row>
    <row r="24" spans="1:5" x14ac:dyDescent="0.25">
      <c r="A24">
        <v>105006</v>
      </c>
      <c r="B24">
        <v>200262</v>
      </c>
      <c r="C24" s="31">
        <v>34</v>
      </c>
      <c r="D24" s="124" t="s">
        <v>531</v>
      </c>
      <c r="E24" s="144">
        <v>113.82094915985687</v>
      </c>
    </row>
    <row r="25" spans="1:5" x14ac:dyDescent="0.25">
      <c r="A25">
        <v>105006</v>
      </c>
      <c r="B25">
        <v>200262</v>
      </c>
      <c r="C25" s="31">
        <v>37</v>
      </c>
      <c r="D25" s="31" t="s">
        <v>102</v>
      </c>
      <c r="E25" s="144">
        <v>66.415786929586417</v>
      </c>
    </row>
    <row r="26" spans="1:5" x14ac:dyDescent="0.25">
      <c r="A26">
        <v>105006</v>
      </c>
      <c r="B26">
        <v>200262</v>
      </c>
      <c r="C26" s="31">
        <v>38</v>
      </c>
      <c r="D26" s="31" t="s">
        <v>104</v>
      </c>
      <c r="E26" s="144">
        <v>109.49068771632821</v>
      </c>
    </row>
    <row r="27" spans="1:5" x14ac:dyDescent="0.25">
      <c r="A27">
        <v>105006</v>
      </c>
      <c r="B27">
        <v>200262</v>
      </c>
      <c r="C27" s="31">
        <v>39</v>
      </c>
      <c r="D27" s="31" t="s">
        <v>490</v>
      </c>
      <c r="E27" s="144">
        <v>24.196102106773829</v>
      </c>
    </row>
    <row r="28" spans="1:5" x14ac:dyDescent="0.25">
      <c r="A28">
        <v>105006</v>
      </c>
      <c r="B28">
        <v>200262</v>
      </c>
      <c r="C28" s="31">
        <v>40</v>
      </c>
      <c r="D28" s="124" t="s">
        <v>118</v>
      </c>
      <c r="E28" s="144">
        <v>32.068115803919646</v>
      </c>
    </row>
    <row r="29" spans="1:5" x14ac:dyDescent="0.25">
      <c r="A29" s="123">
        <v>105060</v>
      </c>
      <c r="B29">
        <v>200262</v>
      </c>
      <c r="C29" s="31">
        <v>41</v>
      </c>
      <c r="D29" s="31" t="s">
        <v>464</v>
      </c>
      <c r="E29" s="144">
        <v>53.778559635910653</v>
      </c>
    </row>
    <row r="30" spans="1:5" x14ac:dyDescent="0.25">
      <c r="A30">
        <v>105006</v>
      </c>
      <c r="B30">
        <v>200262</v>
      </c>
      <c r="C30" s="31">
        <v>43</v>
      </c>
      <c r="D30" s="31" t="s">
        <v>570</v>
      </c>
      <c r="E30" s="144">
        <v>827.4020685298525</v>
      </c>
    </row>
    <row r="31" spans="1:5" x14ac:dyDescent="0.25">
      <c r="A31">
        <v>105006</v>
      </c>
      <c r="B31">
        <v>200262</v>
      </c>
      <c r="C31" s="31">
        <v>45</v>
      </c>
      <c r="D31" s="31" t="s">
        <v>494</v>
      </c>
      <c r="E31" s="144">
        <v>131.59429137545126</v>
      </c>
    </row>
    <row r="32" spans="1:5" x14ac:dyDescent="0.25">
      <c r="A32">
        <v>105006</v>
      </c>
      <c r="B32">
        <v>200262</v>
      </c>
      <c r="C32" s="31">
        <v>47</v>
      </c>
      <c r="D32" s="31" t="s">
        <v>110</v>
      </c>
      <c r="E32" s="144">
        <v>189.80084897862852</v>
      </c>
    </row>
    <row r="33" spans="1:5" x14ac:dyDescent="0.25">
      <c r="A33">
        <v>105006</v>
      </c>
      <c r="B33">
        <v>200262</v>
      </c>
      <c r="C33" s="31">
        <v>48</v>
      </c>
      <c r="D33" s="31" t="s">
        <v>495</v>
      </c>
      <c r="E33" s="144">
        <v>-2.5794526162829472</v>
      </c>
    </row>
    <row r="34" spans="1:5" x14ac:dyDescent="0.25">
      <c r="A34">
        <v>105006</v>
      </c>
      <c r="B34">
        <v>200262</v>
      </c>
      <c r="C34" s="31">
        <v>50</v>
      </c>
      <c r="D34" s="124" t="s">
        <v>532</v>
      </c>
      <c r="E34" s="144">
        <v>1.9534585548010535</v>
      </c>
    </row>
    <row r="35" spans="1:5" x14ac:dyDescent="0.25">
      <c r="A35">
        <v>105006</v>
      </c>
      <c r="B35">
        <v>200262</v>
      </c>
      <c r="C35" s="31">
        <v>54</v>
      </c>
      <c r="D35" s="31" t="s">
        <v>496</v>
      </c>
      <c r="E35" s="144">
        <v>20.761910229658085</v>
      </c>
    </row>
    <row r="36" spans="1:5" x14ac:dyDescent="0.25">
      <c r="A36" s="123">
        <v>105060</v>
      </c>
      <c r="B36">
        <v>200262</v>
      </c>
      <c r="C36" s="31">
        <v>57</v>
      </c>
      <c r="D36" s="31" t="s">
        <v>48</v>
      </c>
      <c r="E36" s="144">
        <v>43.660032614424914</v>
      </c>
    </row>
    <row r="37" spans="1:5" x14ac:dyDescent="0.25">
      <c r="A37" s="123">
        <v>105060</v>
      </c>
      <c r="B37">
        <v>200262</v>
      </c>
      <c r="C37" s="31">
        <v>58</v>
      </c>
      <c r="D37" s="124" t="s">
        <v>533</v>
      </c>
      <c r="E37" s="144">
        <v>-9.5293385944467524</v>
      </c>
    </row>
    <row r="38" spans="1:5" x14ac:dyDescent="0.25">
      <c r="A38" s="123">
        <v>105060</v>
      </c>
      <c r="B38">
        <v>200262</v>
      </c>
      <c r="C38" s="31">
        <v>59</v>
      </c>
      <c r="D38" s="124" t="s">
        <v>50</v>
      </c>
      <c r="E38" s="144">
        <v>22.051939029860588</v>
      </c>
    </row>
    <row r="39" spans="1:5" x14ac:dyDescent="0.25">
      <c r="A39" s="123">
        <v>105060</v>
      </c>
      <c r="B39">
        <v>200262</v>
      </c>
      <c r="C39" s="31">
        <v>60</v>
      </c>
      <c r="D39" s="31" t="s">
        <v>462</v>
      </c>
      <c r="E39" s="144">
        <v>272.44603710336162</v>
      </c>
    </row>
    <row r="40" spans="1:5" x14ac:dyDescent="0.25">
      <c r="A40" s="123">
        <v>105060</v>
      </c>
      <c r="B40">
        <v>200262</v>
      </c>
      <c r="C40" s="31">
        <v>64</v>
      </c>
      <c r="D40" s="31" t="s">
        <v>55</v>
      </c>
      <c r="E40" s="144">
        <v>43.243181664759305</v>
      </c>
    </row>
    <row r="41" spans="1:5" x14ac:dyDescent="0.25">
      <c r="A41" s="123">
        <v>105060</v>
      </c>
      <c r="B41">
        <v>200262</v>
      </c>
      <c r="C41" s="31">
        <v>65</v>
      </c>
      <c r="D41" s="124" t="s">
        <v>534</v>
      </c>
      <c r="E41" s="144">
        <v>13.568549958835128</v>
      </c>
    </row>
    <row r="42" spans="1:5" x14ac:dyDescent="0.25">
      <c r="A42" s="123">
        <v>105060</v>
      </c>
      <c r="B42">
        <v>200262</v>
      </c>
      <c r="C42" s="31">
        <v>66</v>
      </c>
      <c r="D42" s="31" t="s">
        <v>466</v>
      </c>
      <c r="E42" s="144">
        <v>19.349738358888779</v>
      </c>
    </row>
    <row r="43" spans="1:5" x14ac:dyDescent="0.25">
      <c r="A43" s="123">
        <v>105060</v>
      </c>
      <c r="B43">
        <v>200262</v>
      </c>
      <c r="C43" s="31">
        <v>67</v>
      </c>
      <c r="D43" s="31" t="s">
        <v>467</v>
      </c>
      <c r="E43" s="144">
        <v>13.091895943943186</v>
      </c>
    </row>
    <row r="44" spans="1:5" x14ac:dyDescent="0.25">
      <c r="A44" s="123">
        <v>105060</v>
      </c>
      <c r="B44">
        <v>200262</v>
      </c>
      <c r="C44" s="31">
        <v>68</v>
      </c>
      <c r="D44" s="124" t="s">
        <v>535</v>
      </c>
      <c r="E44" s="144">
        <v>7.4779512691333458</v>
      </c>
    </row>
    <row r="45" spans="1:5" x14ac:dyDescent="0.25">
      <c r="A45" s="123">
        <v>105060</v>
      </c>
      <c r="B45">
        <v>200262</v>
      </c>
      <c r="C45" s="31">
        <v>70</v>
      </c>
      <c r="D45" s="124" t="s">
        <v>536</v>
      </c>
      <c r="E45" s="144">
        <v>2.9546511230980785</v>
      </c>
    </row>
    <row r="46" spans="1:5" x14ac:dyDescent="0.25">
      <c r="A46" s="123">
        <v>105060</v>
      </c>
      <c r="B46">
        <v>200262</v>
      </c>
      <c r="C46" s="31">
        <v>71</v>
      </c>
      <c r="D46" s="31" t="s">
        <v>73</v>
      </c>
      <c r="E46" s="144">
        <v>137.48479118738214</v>
      </c>
    </row>
    <row r="47" spans="1:5" x14ac:dyDescent="0.25">
      <c r="A47" s="123">
        <v>105060</v>
      </c>
      <c r="B47">
        <v>200262</v>
      </c>
      <c r="C47" s="31">
        <v>73</v>
      </c>
      <c r="D47" s="31" t="s">
        <v>468</v>
      </c>
      <c r="E47" s="144">
        <v>25.751909850550703</v>
      </c>
    </row>
    <row r="48" spans="1:5" x14ac:dyDescent="0.25">
      <c r="A48" s="123">
        <v>105060</v>
      </c>
      <c r="B48">
        <v>200262</v>
      </c>
      <c r="C48" s="31">
        <v>74</v>
      </c>
      <c r="D48" s="31" t="s">
        <v>469</v>
      </c>
      <c r="E48" s="144">
        <v>-4.7638628242976422</v>
      </c>
    </row>
    <row r="49" spans="1:5" x14ac:dyDescent="0.25">
      <c r="A49" s="123">
        <v>105060</v>
      </c>
      <c r="B49">
        <v>200262</v>
      </c>
      <c r="C49" s="31">
        <v>76</v>
      </c>
      <c r="D49" s="124" t="s">
        <v>537</v>
      </c>
      <c r="E49" s="144">
        <v>-3.4660727290161262</v>
      </c>
    </row>
    <row r="50" spans="1:5" x14ac:dyDescent="0.25">
      <c r="A50" s="123">
        <v>105060</v>
      </c>
      <c r="B50">
        <v>200262</v>
      </c>
      <c r="C50" s="31">
        <v>77</v>
      </c>
      <c r="D50" s="124" t="s">
        <v>76</v>
      </c>
      <c r="E50" s="144">
        <v>11.664438362704836</v>
      </c>
    </row>
    <row r="51" spans="1:5" x14ac:dyDescent="0.25">
      <c r="A51" s="123">
        <v>105060</v>
      </c>
      <c r="B51">
        <v>200262</v>
      </c>
      <c r="C51" s="31">
        <v>78</v>
      </c>
      <c r="D51" s="124" t="s">
        <v>75</v>
      </c>
      <c r="E51" s="144">
        <v>45.674321679583713</v>
      </c>
    </row>
    <row r="52" spans="1:5" x14ac:dyDescent="0.25">
      <c r="A52" s="123">
        <v>105060</v>
      </c>
      <c r="B52">
        <v>200262</v>
      </c>
      <c r="C52" s="31">
        <v>79</v>
      </c>
      <c r="D52" s="31" t="s">
        <v>470</v>
      </c>
      <c r="E52" s="144">
        <v>22.587105887232955</v>
      </c>
    </row>
    <row r="53" spans="1:5" x14ac:dyDescent="0.25">
      <c r="A53" s="123">
        <v>105060</v>
      </c>
      <c r="B53">
        <v>200262</v>
      </c>
      <c r="C53" s="31">
        <v>80</v>
      </c>
      <c r="D53" s="31" t="s">
        <v>472</v>
      </c>
      <c r="E53" s="144">
        <v>46.715664966735623</v>
      </c>
    </row>
    <row r="54" spans="1:5" x14ac:dyDescent="0.25">
      <c r="A54" s="123">
        <v>105060</v>
      </c>
      <c r="B54">
        <v>200262</v>
      </c>
      <c r="C54" s="31">
        <v>82</v>
      </c>
      <c r="D54" s="31" t="s">
        <v>460</v>
      </c>
      <c r="E54" s="144">
        <v>63.39668015800757</v>
      </c>
    </row>
    <row r="55" spans="1:5" x14ac:dyDescent="0.25">
      <c r="A55" s="123">
        <v>105060</v>
      </c>
      <c r="B55">
        <v>200262</v>
      </c>
      <c r="C55" s="31">
        <v>85</v>
      </c>
      <c r="D55" s="31" t="s">
        <v>465</v>
      </c>
      <c r="E55" s="144">
        <v>240.39698489370349</v>
      </c>
    </row>
    <row r="56" spans="1:5" x14ac:dyDescent="0.25">
      <c r="A56" s="123">
        <v>105060</v>
      </c>
      <c r="B56">
        <v>200262</v>
      </c>
      <c r="C56" s="31">
        <v>86</v>
      </c>
      <c r="D56" s="124" t="s">
        <v>538</v>
      </c>
      <c r="E56" s="144">
        <v>13.41741295091256</v>
      </c>
    </row>
    <row r="57" spans="1:5" x14ac:dyDescent="0.25">
      <c r="A57" s="123">
        <v>105060</v>
      </c>
      <c r="B57">
        <v>200262</v>
      </c>
      <c r="C57" s="31">
        <v>87</v>
      </c>
      <c r="D57" s="31" t="s">
        <v>67</v>
      </c>
      <c r="E57" s="144">
        <v>81.840339503060463</v>
      </c>
    </row>
    <row r="58" spans="1:5" x14ac:dyDescent="0.25">
      <c r="A58" s="123">
        <v>105060</v>
      </c>
      <c r="B58">
        <v>200262</v>
      </c>
      <c r="C58" s="31">
        <v>89</v>
      </c>
      <c r="D58" s="124" t="s">
        <v>66</v>
      </c>
      <c r="E58" s="144">
        <v>5.9761752687791709</v>
      </c>
    </row>
    <row r="59" spans="1:5" x14ac:dyDescent="0.25">
      <c r="A59" s="123">
        <v>105060</v>
      </c>
      <c r="B59">
        <v>200262</v>
      </c>
      <c r="C59" s="31">
        <v>92</v>
      </c>
      <c r="D59" s="31" t="s">
        <v>463</v>
      </c>
      <c r="E59" s="144">
        <v>64.497331206051314</v>
      </c>
    </row>
    <row r="60" spans="1:5" x14ac:dyDescent="0.25">
      <c r="A60" s="123">
        <v>105060</v>
      </c>
      <c r="B60">
        <v>200262</v>
      </c>
      <c r="C60" s="31">
        <v>93</v>
      </c>
      <c r="D60" s="124" t="s">
        <v>539</v>
      </c>
      <c r="E60" s="144">
        <v>4.2430675212483422</v>
      </c>
    </row>
    <row r="61" spans="1:5" x14ac:dyDescent="0.25">
      <c r="A61" s="123">
        <v>105060</v>
      </c>
      <c r="B61">
        <v>200262</v>
      </c>
      <c r="C61" s="31">
        <v>95</v>
      </c>
      <c r="D61" s="31" t="s">
        <v>65</v>
      </c>
      <c r="E61" s="144">
        <v>-4.4101379988916563</v>
      </c>
    </row>
    <row r="62" spans="1:5" x14ac:dyDescent="0.25">
      <c r="A62" s="123">
        <v>105101</v>
      </c>
      <c r="B62">
        <v>200262</v>
      </c>
      <c r="C62" s="31">
        <v>101</v>
      </c>
      <c r="D62" s="31" t="s">
        <v>485</v>
      </c>
      <c r="E62" s="144">
        <v>52.092098116208611</v>
      </c>
    </row>
    <row r="63" spans="1:5" x14ac:dyDescent="0.25">
      <c r="A63" s="123">
        <v>105101</v>
      </c>
      <c r="B63">
        <v>200262</v>
      </c>
      <c r="C63" s="31">
        <v>104</v>
      </c>
      <c r="D63" s="31" t="s">
        <v>475</v>
      </c>
      <c r="E63" s="144">
        <v>54.236023430435033</v>
      </c>
    </row>
    <row r="64" spans="1:5" x14ac:dyDescent="0.25">
      <c r="A64" s="123">
        <v>105101</v>
      </c>
      <c r="B64">
        <v>200262</v>
      </c>
      <c r="C64" s="31">
        <v>107</v>
      </c>
      <c r="D64" s="31" t="s">
        <v>97</v>
      </c>
      <c r="E64" s="144">
        <v>20.994940672555195</v>
      </c>
    </row>
    <row r="65" spans="1:5" x14ac:dyDescent="0.25">
      <c r="A65" s="123">
        <v>105101</v>
      </c>
      <c r="B65">
        <v>200262</v>
      </c>
      <c r="C65" s="31">
        <v>108</v>
      </c>
      <c r="D65" s="124" t="s">
        <v>345</v>
      </c>
      <c r="E65" s="144">
        <v>2.0981320098657195</v>
      </c>
    </row>
    <row r="66" spans="1:5" x14ac:dyDescent="0.25">
      <c r="A66" s="123">
        <v>105101</v>
      </c>
      <c r="B66">
        <v>200262</v>
      </c>
      <c r="C66" s="31">
        <v>109</v>
      </c>
      <c r="D66" s="31" t="s">
        <v>479</v>
      </c>
      <c r="E66" s="144">
        <v>48.489765571212459</v>
      </c>
    </row>
    <row r="67" spans="1:5" x14ac:dyDescent="0.25">
      <c r="A67" s="123">
        <v>105101</v>
      </c>
      <c r="B67">
        <v>200262</v>
      </c>
      <c r="C67" s="31">
        <v>110</v>
      </c>
      <c r="D67" s="31" t="s">
        <v>96</v>
      </c>
      <c r="E67" s="144">
        <v>22.530702523241345</v>
      </c>
    </row>
    <row r="68" spans="1:5" x14ac:dyDescent="0.25">
      <c r="A68" s="123">
        <v>105101</v>
      </c>
      <c r="B68">
        <v>200262</v>
      </c>
      <c r="C68" s="31">
        <v>111</v>
      </c>
      <c r="D68" s="31" t="s">
        <v>474</v>
      </c>
      <c r="E68" s="144">
        <v>73.57415432026221</v>
      </c>
    </row>
    <row r="69" spans="1:5" x14ac:dyDescent="0.25">
      <c r="A69" s="123">
        <v>105101</v>
      </c>
      <c r="B69">
        <v>200262</v>
      </c>
      <c r="C69" s="31">
        <v>113</v>
      </c>
      <c r="D69" s="31" t="s">
        <v>473</v>
      </c>
      <c r="E69" s="144">
        <v>13.038493255979004</v>
      </c>
    </row>
    <row r="70" spans="1:5" x14ac:dyDescent="0.25">
      <c r="A70" s="123">
        <v>105101</v>
      </c>
      <c r="B70">
        <v>200262</v>
      </c>
      <c r="C70" s="31">
        <v>116</v>
      </c>
      <c r="D70" s="31" t="s">
        <v>89</v>
      </c>
      <c r="E70" s="144">
        <v>468.71081123761235</v>
      </c>
    </row>
    <row r="71" spans="1:5" x14ac:dyDescent="0.25">
      <c r="A71" s="123">
        <v>105101</v>
      </c>
      <c r="B71">
        <v>200262</v>
      </c>
      <c r="C71" s="31">
        <v>119</v>
      </c>
      <c r="D71" s="31" t="s">
        <v>482</v>
      </c>
      <c r="E71" s="144">
        <v>67.023039681036977</v>
      </c>
    </row>
    <row r="72" spans="1:5" x14ac:dyDescent="0.25">
      <c r="A72" s="123">
        <v>105101</v>
      </c>
      <c r="B72">
        <v>200262</v>
      </c>
      <c r="C72" s="31">
        <v>120</v>
      </c>
      <c r="D72" s="31" t="s">
        <v>486</v>
      </c>
      <c r="E72" s="144">
        <v>19.657723674198632</v>
      </c>
    </row>
    <row r="73" spans="1:5" x14ac:dyDescent="0.25">
      <c r="A73" s="123">
        <v>105101</v>
      </c>
      <c r="B73">
        <v>200262</v>
      </c>
      <c r="C73" s="31">
        <v>121</v>
      </c>
      <c r="D73" s="31" t="s">
        <v>484</v>
      </c>
      <c r="E73" s="144">
        <v>42.976046636730587</v>
      </c>
    </row>
    <row r="74" spans="1:5" x14ac:dyDescent="0.25">
      <c r="A74" s="123">
        <v>105101</v>
      </c>
      <c r="B74">
        <v>200262</v>
      </c>
      <c r="C74" s="31">
        <v>126</v>
      </c>
      <c r="D74" s="31" t="s">
        <v>481</v>
      </c>
      <c r="E74" s="144">
        <v>98.429463255932262</v>
      </c>
    </row>
    <row r="75" spans="1:5" x14ac:dyDescent="0.25">
      <c r="A75" s="123">
        <v>105101</v>
      </c>
      <c r="B75">
        <v>200262</v>
      </c>
      <c r="C75" s="31">
        <v>127</v>
      </c>
      <c r="D75" s="31" t="s">
        <v>483</v>
      </c>
      <c r="E75" s="144">
        <v>33.577337111281437</v>
      </c>
    </row>
    <row r="76" spans="1:5" x14ac:dyDescent="0.25">
      <c r="A76" s="123">
        <v>105101</v>
      </c>
      <c r="B76">
        <v>200262</v>
      </c>
      <c r="C76" s="31">
        <v>129</v>
      </c>
      <c r="D76" s="31" t="s">
        <v>480</v>
      </c>
      <c r="E76" s="144">
        <v>11.491496504665545</v>
      </c>
    </row>
    <row r="77" spans="1:5" x14ac:dyDescent="0.25">
      <c r="A77">
        <v>105130</v>
      </c>
      <c r="B77">
        <v>200264</v>
      </c>
      <c r="C77" s="31">
        <v>130</v>
      </c>
      <c r="D77" s="31" t="s">
        <v>129</v>
      </c>
      <c r="E77" s="144">
        <v>281.27246044796453</v>
      </c>
    </row>
    <row r="78" spans="1:5" x14ac:dyDescent="0.25">
      <c r="A78">
        <v>105130</v>
      </c>
      <c r="B78">
        <v>200264</v>
      </c>
      <c r="C78" s="31">
        <v>132</v>
      </c>
      <c r="D78" s="31" t="s">
        <v>128</v>
      </c>
      <c r="E78" s="144">
        <v>27.576937710779326</v>
      </c>
    </row>
    <row r="79" spans="1:5" x14ac:dyDescent="0.25">
      <c r="A79">
        <v>105130</v>
      </c>
      <c r="B79">
        <v>200264</v>
      </c>
      <c r="C79" s="31">
        <v>133</v>
      </c>
      <c r="D79" s="31" t="s">
        <v>500</v>
      </c>
      <c r="E79" s="144">
        <v>-6.3402106296434404</v>
      </c>
    </row>
    <row r="80" spans="1:5" x14ac:dyDescent="0.25">
      <c r="A80">
        <v>105130</v>
      </c>
      <c r="B80">
        <v>200264</v>
      </c>
      <c r="C80" s="31">
        <v>134</v>
      </c>
      <c r="D80" s="31" t="s">
        <v>498</v>
      </c>
      <c r="E80" s="144">
        <v>4.6878880661153088</v>
      </c>
    </row>
    <row r="81" spans="1:5" x14ac:dyDescent="0.25">
      <c r="A81">
        <v>105130</v>
      </c>
      <c r="B81">
        <v>200264</v>
      </c>
      <c r="C81" s="31">
        <v>135</v>
      </c>
      <c r="D81" s="31" t="s">
        <v>499</v>
      </c>
      <c r="E81" s="144">
        <v>105.04081777594863</v>
      </c>
    </row>
    <row r="82" spans="1:5" x14ac:dyDescent="0.25">
      <c r="A82">
        <v>105130</v>
      </c>
      <c r="B82">
        <v>200264</v>
      </c>
      <c r="C82" s="31">
        <v>139</v>
      </c>
      <c r="D82" s="31" t="s">
        <v>505</v>
      </c>
      <c r="E82" s="144">
        <v>48.704470599139341</v>
      </c>
    </row>
    <row r="83" spans="1:5" x14ac:dyDescent="0.25">
      <c r="A83">
        <v>105130</v>
      </c>
      <c r="B83">
        <v>200264</v>
      </c>
      <c r="C83" s="31">
        <v>140</v>
      </c>
      <c r="D83" s="31" t="s">
        <v>150</v>
      </c>
      <c r="E83" s="144">
        <v>35.907466371924755</v>
      </c>
    </row>
    <row r="84" spans="1:5" x14ac:dyDescent="0.25">
      <c r="A84">
        <v>105130</v>
      </c>
      <c r="B84">
        <v>200264</v>
      </c>
      <c r="C84" s="31">
        <v>141</v>
      </c>
      <c r="D84" s="31" t="s">
        <v>504</v>
      </c>
      <c r="E84" s="144">
        <v>66.052041849119703</v>
      </c>
    </row>
    <row r="85" spans="1:5" x14ac:dyDescent="0.25">
      <c r="A85">
        <v>105130</v>
      </c>
      <c r="B85">
        <v>200264</v>
      </c>
      <c r="C85" s="31">
        <v>143</v>
      </c>
      <c r="D85" s="31" t="s">
        <v>506</v>
      </c>
      <c r="E85" s="144">
        <v>101.58825409696658</v>
      </c>
    </row>
    <row r="86" spans="1:5" x14ac:dyDescent="0.25">
      <c r="A86">
        <v>105130</v>
      </c>
      <c r="B86">
        <v>200264</v>
      </c>
      <c r="C86" s="31">
        <v>144</v>
      </c>
      <c r="D86" s="31" t="s">
        <v>144</v>
      </c>
      <c r="E86" s="144">
        <v>-11.423221783913391</v>
      </c>
    </row>
    <row r="87" spans="1:5" x14ac:dyDescent="0.25">
      <c r="A87">
        <v>105130</v>
      </c>
      <c r="B87">
        <v>200264</v>
      </c>
      <c r="C87" s="31">
        <v>147</v>
      </c>
      <c r="D87" s="31" t="s">
        <v>503</v>
      </c>
      <c r="E87" s="144">
        <v>17.661211191152749</v>
      </c>
    </row>
    <row r="88" spans="1:5" x14ac:dyDescent="0.25">
      <c r="A88">
        <v>105130</v>
      </c>
      <c r="B88">
        <v>200264</v>
      </c>
      <c r="C88" s="31">
        <v>148</v>
      </c>
      <c r="D88" s="31" t="s">
        <v>142</v>
      </c>
      <c r="E88" s="144">
        <v>63.603852416484877</v>
      </c>
    </row>
    <row r="89" spans="1:5" x14ac:dyDescent="0.25">
      <c r="A89">
        <v>105130</v>
      </c>
      <c r="B89">
        <v>200264</v>
      </c>
      <c r="C89" s="31">
        <v>152</v>
      </c>
      <c r="D89" s="124" t="s">
        <v>138</v>
      </c>
      <c r="E89" s="144">
        <v>9.8402335322313306</v>
      </c>
    </row>
    <row r="90" spans="1:5" x14ac:dyDescent="0.25">
      <c r="A90">
        <v>105130</v>
      </c>
      <c r="B90">
        <v>200264</v>
      </c>
      <c r="C90" s="31">
        <v>153</v>
      </c>
      <c r="D90" s="31" t="s">
        <v>145</v>
      </c>
      <c r="E90" s="144">
        <v>67.143936063258039</v>
      </c>
    </row>
    <row r="91" spans="1:5" x14ac:dyDescent="0.25">
      <c r="A91">
        <v>105130</v>
      </c>
      <c r="B91">
        <v>200264</v>
      </c>
      <c r="C91" s="31">
        <v>154</v>
      </c>
      <c r="D91" s="124" t="s">
        <v>540</v>
      </c>
      <c r="E91" s="144">
        <v>-3.9648414258000004</v>
      </c>
    </row>
    <row r="92" spans="1:5" x14ac:dyDescent="0.25">
      <c r="A92">
        <v>105130</v>
      </c>
      <c r="B92">
        <v>200264</v>
      </c>
      <c r="C92" s="31">
        <v>156</v>
      </c>
      <c r="D92" s="124" t="s">
        <v>541</v>
      </c>
      <c r="E92" s="144">
        <v>32.517117437850125</v>
      </c>
    </row>
    <row r="93" spans="1:5" x14ac:dyDescent="0.25">
      <c r="A93">
        <v>105130</v>
      </c>
      <c r="B93">
        <v>200264</v>
      </c>
      <c r="C93" s="31">
        <v>157</v>
      </c>
      <c r="D93" s="31" t="s">
        <v>508</v>
      </c>
      <c r="E93" s="144">
        <v>36.589780075455835</v>
      </c>
    </row>
    <row r="94" spans="1:5" x14ac:dyDescent="0.25">
      <c r="A94">
        <v>105130</v>
      </c>
      <c r="B94">
        <v>200264</v>
      </c>
      <c r="C94" s="31">
        <v>159</v>
      </c>
      <c r="D94" s="31" t="s">
        <v>140</v>
      </c>
      <c r="E94" s="144">
        <v>17.67537085894547</v>
      </c>
    </row>
    <row r="95" spans="1:5" x14ac:dyDescent="0.25">
      <c r="A95">
        <v>105130</v>
      </c>
      <c r="B95">
        <v>200264</v>
      </c>
      <c r="C95" s="31">
        <v>160</v>
      </c>
      <c r="D95" s="31" t="s">
        <v>511</v>
      </c>
      <c r="E95" s="144">
        <v>84.221884173306975</v>
      </c>
    </row>
    <row r="96" spans="1:5" x14ac:dyDescent="0.25">
      <c r="A96">
        <v>105130</v>
      </c>
      <c r="B96">
        <v>200264</v>
      </c>
      <c r="C96" s="31">
        <v>162</v>
      </c>
      <c r="D96" s="31" t="s">
        <v>502</v>
      </c>
      <c r="E96" s="144">
        <v>53.06893547954045</v>
      </c>
    </row>
    <row r="97" spans="1:5" x14ac:dyDescent="0.25">
      <c r="A97">
        <v>105130</v>
      </c>
      <c r="B97">
        <v>200264</v>
      </c>
      <c r="C97" s="31">
        <v>163</v>
      </c>
      <c r="D97" s="124" t="s">
        <v>134</v>
      </c>
      <c r="E97" s="144">
        <v>5.5663264947999984</v>
      </c>
    </row>
    <row r="98" spans="1:5" x14ac:dyDescent="0.25">
      <c r="A98">
        <v>105130</v>
      </c>
      <c r="B98">
        <v>200264</v>
      </c>
      <c r="C98" s="31">
        <v>164</v>
      </c>
      <c r="D98" s="31" t="s">
        <v>510</v>
      </c>
      <c r="E98" s="144">
        <v>10.273564974831007</v>
      </c>
    </row>
    <row r="99" spans="1:5" x14ac:dyDescent="0.25">
      <c r="A99">
        <v>105130</v>
      </c>
      <c r="B99">
        <v>200264</v>
      </c>
      <c r="C99" s="31">
        <v>167</v>
      </c>
      <c r="D99" s="124" t="s">
        <v>543</v>
      </c>
      <c r="E99" s="144">
        <v>16.400875046741604</v>
      </c>
    </row>
    <row r="100" spans="1:5" x14ac:dyDescent="0.25">
      <c r="A100" s="123">
        <v>105169</v>
      </c>
      <c r="B100">
        <v>200264</v>
      </c>
      <c r="C100" s="31">
        <v>169</v>
      </c>
      <c r="D100" s="31" t="s">
        <v>162</v>
      </c>
      <c r="E100" s="144">
        <v>113.16249814372125</v>
      </c>
    </row>
    <row r="101" spans="1:5" x14ac:dyDescent="0.25">
      <c r="A101" s="123">
        <v>105169</v>
      </c>
      <c r="B101">
        <v>200264</v>
      </c>
      <c r="C101" s="31">
        <v>170</v>
      </c>
      <c r="D101" s="31" t="s">
        <v>517</v>
      </c>
      <c r="E101" s="144">
        <v>66.764143383796522</v>
      </c>
    </row>
    <row r="102" spans="1:5" x14ac:dyDescent="0.25">
      <c r="A102" s="123">
        <v>105169</v>
      </c>
      <c r="B102">
        <v>200264</v>
      </c>
      <c r="C102" s="31">
        <v>174</v>
      </c>
      <c r="D102" s="31" t="s">
        <v>516</v>
      </c>
      <c r="E102" s="144">
        <v>20.489477426211863</v>
      </c>
    </row>
    <row r="103" spans="1:5" x14ac:dyDescent="0.25">
      <c r="A103" s="123">
        <v>105169</v>
      </c>
      <c r="B103">
        <v>200264</v>
      </c>
      <c r="C103" s="31">
        <v>178</v>
      </c>
      <c r="D103" s="31" t="s">
        <v>166</v>
      </c>
      <c r="E103" s="144">
        <v>98.728975186642316</v>
      </c>
    </row>
    <row r="104" spans="1:5" x14ac:dyDescent="0.25">
      <c r="A104">
        <v>105169</v>
      </c>
      <c r="B104">
        <v>200264</v>
      </c>
      <c r="C104" s="31">
        <v>179</v>
      </c>
      <c r="D104" s="31" t="s">
        <v>168</v>
      </c>
      <c r="E104" s="144">
        <v>16.359573258860461</v>
      </c>
    </row>
    <row r="105" spans="1:5" x14ac:dyDescent="0.25">
      <c r="A105">
        <v>105169</v>
      </c>
      <c r="B105">
        <v>200264</v>
      </c>
      <c r="C105" s="31">
        <v>180</v>
      </c>
      <c r="D105" s="31" t="s">
        <v>518</v>
      </c>
      <c r="E105" s="144">
        <v>10.399014200543117</v>
      </c>
    </row>
    <row r="106" spans="1:5" x14ac:dyDescent="0.25">
      <c r="A106">
        <v>105169</v>
      </c>
      <c r="B106">
        <v>200264</v>
      </c>
      <c r="C106" s="31">
        <v>181</v>
      </c>
      <c r="D106" s="31" t="s">
        <v>171</v>
      </c>
      <c r="E106" s="144">
        <v>56.57353567477125</v>
      </c>
    </row>
    <row r="107" spans="1:5" x14ac:dyDescent="0.25">
      <c r="A107">
        <v>105169</v>
      </c>
      <c r="B107">
        <v>200264</v>
      </c>
      <c r="C107" s="31">
        <v>183</v>
      </c>
      <c r="D107" s="31" t="s">
        <v>520</v>
      </c>
      <c r="E107" s="144">
        <v>78.912692621885014</v>
      </c>
    </row>
    <row r="108" spans="1:5" x14ac:dyDescent="0.25">
      <c r="A108">
        <v>105169</v>
      </c>
      <c r="B108">
        <v>200264</v>
      </c>
      <c r="C108" s="31">
        <v>184</v>
      </c>
      <c r="D108" s="31" t="s">
        <v>515</v>
      </c>
      <c r="E108" s="144">
        <v>45.551439644980086</v>
      </c>
    </row>
    <row r="109" spans="1:5" x14ac:dyDescent="0.25">
      <c r="A109">
        <v>105169</v>
      </c>
      <c r="B109">
        <v>200264</v>
      </c>
      <c r="C109" s="31">
        <v>185</v>
      </c>
      <c r="D109" s="31" t="s">
        <v>519</v>
      </c>
      <c r="E109" s="144">
        <v>87.766125977528716</v>
      </c>
    </row>
    <row r="110" spans="1:5" x14ac:dyDescent="0.25">
      <c r="A110">
        <v>105169</v>
      </c>
      <c r="B110">
        <v>200264</v>
      </c>
      <c r="C110" s="31">
        <v>186</v>
      </c>
      <c r="D110" s="31" t="s">
        <v>512</v>
      </c>
      <c r="E110" s="144">
        <v>26.468647172070664</v>
      </c>
    </row>
    <row r="111" spans="1:5" x14ac:dyDescent="0.25">
      <c r="A111">
        <v>105169</v>
      </c>
      <c r="B111">
        <v>200264</v>
      </c>
      <c r="C111" s="31">
        <v>187</v>
      </c>
      <c r="D111" s="124" t="s">
        <v>167</v>
      </c>
      <c r="E111" s="144">
        <v>24.792580695200002</v>
      </c>
    </row>
    <row r="112" spans="1:5" x14ac:dyDescent="0.25">
      <c r="A112">
        <v>105169</v>
      </c>
      <c r="B112">
        <v>200264</v>
      </c>
      <c r="C112" s="31">
        <v>188</v>
      </c>
      <c r="D112" s="31" t="s">
        <v>163</v>
      </c>
      <c r="E112" s="144">
        <v>20.594226321882132</v>
      </c>
    </row>
    <row r="113" spans="1:5" x14ac:dyDescent="0.25">
      <c r="A113">
        <v>105169</v>
      </c>
      <c r="B113">
        <v>200264</v>
      </c>
      <c r="C113" s="31">
        <v>189</v>
      </c>
      <c r="D113" s="31" t="s">
        <v>152</v>
      </c>
      <c r="E113" s="144">
        <v>57.761584671430043</v>
      </c>
    </row>
    <row r="114" spans="1:5" x14ac:dyDescent="0.25">
      <c r="A114">
        <v>105169</v>
      </c>
      <c r="B114">
        <v>200264</v>
      </c>
      <c r="C114" s="31">
        <v>191</v>
      </c>
      <c r="D114" s="124" t="s">
        <v>153</v>
      </c>
      <c r="E114" s="144">
        <v>4.8338003419866782</v>
      </c>
    </row>
    <row r="115" spans="1:5" x14ac:dyDescent="0.25">
      <c r="A115">
        <v>105169</v>
      </c>
      <c r="B115">
        <v>200264</v>
      </c>
      <c r="C115" s="31">
        <v>192</v>
      </c>
      <c r="D115" s="124" t="s">
        <v>157</v>
      </c>
      <c r="E115" s="144">
        <v>43.278415358821668</v>
      </c>
    </row>
    <row r="116" spans="1:5" x14ac:dyDescent="0.25">
      <c r="A116">
        <v>105169</v>
      </c>
      <c r="B116">
        <v>200264</v>
      </c>
      <c r="C116" s="31">
        <v>193</v>
      </c>
      <c r="D116" s="31" t="s">
        <v>514</v>
      </c>
      <c r="E116" s="144">
        <v>55.560401068132933</v>
      </c>
    </row>
    <row r="117" spans="1:5" x14ac:dyDescent="0.25">
      <c r="A117">
        <v>105169</v>
      </c>
      <c r="B117">
        <v>200264</v>
      </c>
      <c r="C117" s="31">
        <v>194</v>
      </c>
      <c r="D117" s="31" t="s">
        <v>169</v>
      </c>
      <c r="E117" s="144">
        <v>173.68664558052652</v>
      </c>
    </row>
    <row r="118" spans="1:5" x14ac:dyDescent="0.25">
      <c r="A118">
        <v>105169</v>
      </c>
      <c r="B118">
        <v>200264</v>
      </c>
      <c r="C118" s="31">
        <v>195</v>
      </c>
      <c r="D118" s="31" t="s">
        <v>513</v>
      </c>
      <c r="E118" s="144">
        <v>138.2853049514629</v>
      </c>
    </row>
    <row r="119" spans="1:5" x14ac:dyDescent="0.25">
      <c r="A119">
        <v>105169</v>
      </c>
      <c r="B119">
        <v>200264</v>
      </c>
      <c r="C119" s="31">
        <v>196</v>
      </c>
      <c r="D119" s="31" t="s">
        <v>159</v>
      </c>
      <c r="E119" s="144">
        <v>142.94424019491947</v>
      </c>
    </row>
    <row r="120" spans="1:5" x14ac:dyDescent="0.25">
      <c r="A120">
        <v>105169</v>
      </c>
      <c r="B120">
        <v>200264</v>
      </c>
      <c r="C120" s="31">
        <v>198</v>
      </c>
      <c r="D120" s="124" t="s">
        <v>544</v>
      </c>
      <c r="E120" s="144">
        <v>24.982416582387337</v>
      </c>
    </row>
    <row r="121" spans="1:5" x14ac:dyDescent="0.25">
      <c r="A121" s="123">
        <v>100002</v>
      </c>
      <c r="B121">
        <v>200030</v>
      </c>
      <c r="C121" s="31">
        <v>8801</v>
      </c>
      <c r="D121" s="31" t="s">
        <v>187</v>
      </c>
      <c r="E121" s="144">
        <v>273.90022480284068</v>
      </c>
    </row>
    <row r="122" spans="1:5" x14ac:dyDescent="0.25">
      <c r="A122" s="123">
        <v>100002</v>
      </c>
      <c r="B122">
        <v>200030</v>
      </c>
      <c r="C122" s="31">
        <v>8802</v>
      </c>
      <c r="D122" s="31" t="s">
        <v>189</v>
      </c>
      <c r="E122" s="144">
        <v>30.152829358994168</v>
      </c>
    </row>
    <row r="123" spans="1:5" x14ac:dyDescent="0.25">
      <c r="A123" s="123">
        <v>100002</v>
      </c>
      <c r="B123">
        <v>200030</v>
      </c>
      <c r="C123" s="31">
        <v>8806</v>
      </c>
      <c r="D123" s="31" t="s">
        <v>454</v>
      </c>
      <c r="E123" s="144">
        <v>165.5809984709237</v>
      </c>
    </row>
    <row r="124" spans="1:5" x14ac:dyDescent="0.25">
      <c r="A124" s="123">
        <v>100002</v>
      </c>
      <c r="B124">
        <v>200030</v>
      </c>
      <c r="C124" s="31">
        <v>8814</v>
      </c>
      <c r="D124" s="31" t="s">
        <v>198</v>
      </c>
      <c r="E124" s="144">
        <v>7.0247538754238565</v>
      </c>
    </row>
    <row r="125" spans="1:5" x14ac:dyDescent="0.25">
      <c r="A125" s="123">
        <v>100002</v>
      </c>
      <c r="B125">
        <v>200030</v>
      </c>
      <c r="C125" s="31">
        <v>8815</v>
      </c>
      <c r="D125" s="31" t="s">
        <v>186</v>
      </c>
      <c r="E125" s="144">
        <v>36.411836091232814</v>
      </c>
    </row>
    <row r="126" spans="1:5" x14ac:dyDescent="0.25">
      <c r="A126" s="123">
        <v>100002</v>
      </c>
      <c r="B126">
        <v>200030</v>
      </c>
      <c r="C126" s="31">
        <v>8817</v>
      </c>
      <c r="D126" s="31" t="s">
        <v>188</v>
      </c>
      <c r="E126" s="144">
        <v>44.908330913637478</v>
      </c>
    </row>
    <row r="127" spans="1:5" x14ac:dyDescent="0.25">
      <c r="A127">
        <v>100002</v>
      </c>
      <c r="B127">
        <v>200030</v>
      </c>
      <c r="C127" s="31">
        <v>8819</v>
      </c>
      <c r="D127" s="31" t="s">
        <v>191</v>
      </c>
      <c r="E127" s="144">
        <v>34.850646821417037</v>
      </c>
    </row>
    <row r="128" spans="1:5" x14ac:dyDescent="0.25">
      <c r="A128">
        <v>100002</v>
      </c>
      <c r="B128">
        <v>200030</v>
      </c>
      <c r="C128" s="31">
        <v>8820</v>
      </c>
      <c r="D128" s="31" t="s">
        <v>197</v>
      </c>
      <c r="E128" s="144">
        <v>25.339034355909742</v>
      </c>
    </row>
    <row r="129" spans="1:5" x14ac:dyDescent="0.25">
      <c r="A129" s="123">
        <v>100002</v>
      </c>
      <c r="B129">
        <v>200030</v>
      </c>
      <c r="C129" s="31">
        <v>8822</v>
      </c>
      <c r="D129" s="31" t="s">
        <v>185</v>
      </c>
      <c r="E129" s="144">
        <v>108.56382319084389</v>
      </c>
    </row>
    <row r="130" spans="1:5" x14ac:dyDescent="0.25">
      <c r="A130" s="123">
        <v>100002</v>
      </c>
      <c r="B130">
        <v>200030</v>
      </c>
      <c r="C130" s="31">
        <v>8833</v>
      </c>
      <c r="D130" s="31" t="s">
        <v>196</v>
      </c>
      <c r="E130" s="144">
        <v>25.07356897669635</v>
      </c>
    </row>
    <row r="131" spans="1:5" x14ac:dyDescent="0.25">
      <c r="A131">
        <v>100002</v>
      </c>
      <c r="B131">
        <v>200030</v>
      </c>
      <c r="C131" s="31">
        <v>8839</v>
      </c>
      <c r="D131" s="31" t="s">
        <v>190</v>
      </c>
      <c r="E131" s="144">
        <v>31.361667032573887</v>
      </c>
    </row>
    <row r="132" spans="1:5" x14ac:dyDescent="0.25">
      <c r="A132">
        <v>100002</v>
      </c>
      <c r="B132">
        <v>200030</v>
      </c>
      <c r="C132" s="31">
        <v>8840</v>
      </c>
      <c r="D132" s="31" t="s">
        <v>192</v>
      </c>
      <c r="E132" s="144">
        <v>84.322490354005424</v>
      </c>
    </row>
    <row r="133" spans="1:5" x14ac:dyDescent="0.25">
      <c r="A133">
        <v>100002</v>
      </c>
      <c r="B133">
        <v>200030</v>
      </c>
      <c r="C133" s="31">
        <v>8860</v>
      </c>
      <c r="D133" s="31" t="s">
        <v>194</v>
      </c>
      <c r="E133" s="144">
        <v>40.103590415085634</v>
      </c>
    </row>
    <row r="134" spans="1:5" x14ac:dyDescent="0.25">
      <c r="A134">
        <v>100002</v>
      </c>
      <c r="B134">
        <v>200030</v>
      </c>
      <c r="C134" s="31">
        <v>8862</v>
      </c>
      <c r="D134" s="31" t="s">
        <v>193</v>
      </c>
      <c r="E134" s="144">
        <v>52.152052311162187</v>
      </c>
    </row>
    <row r="135" spans="1:5" x14ac:dyDescent="0.25">
      <c r="A135">
        <v>100014</v>
      </c>
      <c r="B135">
        <v>200050</v>
      </c>
      <c r="C135" s="31">
        <v>10510</v>
      </c>
      <c r="D135" s="31" t="s">
        <v>44</v>
      </c>
      <c r="E135" s="144">
        <v>528.91727588850608</v>
      </c>
    </row>
    <row r="136" spans="1:5" x14ac:dyDescent="0.25">
      <c r="A136">
        <v>100014</v>
      </c>
      <c r="B136">
        <v>200050</v>
      </c>
      <c r="C136" s="31">
        <v>10511</v>
      </c>
      <c r="D136" s="31" t="s">
        <v>42</v>
      </c>
      <c r="E136" s="144">
        <v>50.24166257954235</v>
      </c>
    </row>
    <row r="137" spans="1:5" x14ac:dyDescent="0.25">
      <c r="A137">
        <v>100014</v>
      </c>
      <c r="B137">
        <v>200050</v>
      </c>
      <c r="C137" s="31">
        <v>10512</v>
      </c>
      <c r="D137" s="31" t="s">
        <v>45</v>
      </c>
      <c r="E137" s="144">
        <v>85.115172860639092</v>
      </c>
    </row>
    <row r="138" spans="1:5" x14ac:dyDescent="0.25">
      <c r="A138">
        <v>100014</v>
      </c>
      <c r="B138">
        <v>200050</v>
      </c>
      <c r="C138" s="31">
        <v>10513</v>
      </c>
      <c r="D138" s="31" t="s">
        <v>458</v>
      </c>
      <c r="E138" s="144">
        <v>63.57238309025702</v>
      </c>
    </row>
    <row r="139" spans="1:5" x14ac:dyDescent="0.25">
      <c r="A139">
        <v>100014</v>
      </c>
      <c r="B139">
        <v>200050</v>
      </c>
      <c r="C139" s="31">
        <v>10520</v>
      </c>
      <c r="D139" s="31" t="s">
        <v>38</v>
      </c>
      <c r="E139" s="144">
        <v>26.265281128427773</v>
      </c>
    </row>
    <row r="140" spans="1:5" x14ac:dyDescent="0.25">
      <c r="A140">
        <v>100014</v>
      </c>
      <c r="B140">
        <v>200050</v>
      </c>
      <c r="C140" s="31">
        <v>10521</v>
      </c>
      <c r="D140" s="31" t="s">
        <v>40</v>
      </c>
      <c r="E140" s="144">
        <v>164.10478690939871</v>
      </c>
    </row>
    <row r="141" spans="1:5" x14ac:dyDescent="0.25">
      <c r="A141">
        <v>100014</v>
      </c>
      <c r="B141">
        <v>200050</v>
      </c>
      <c r="C141" s="31">
        <v>10522</v>
      </c>
      <c r="D141" s="31" t="s">
        <v>43</v>
      </c>
      <c r="E141" s="144">
        <v>5.6409564387892202</v>
      </c>
    </row>
    <row r="142" spans="1:5" x14ac:dyDescent="0.25">
      <c r="A142">
        <v>100014</v>
      </c>
      <c r="B142">
        <v>200050</v>
      </c>
      <c r="C142" s="31">
        <v>10523</v>
      </c>
      <c r="D142" s="31" t="s">
        <v>35</v>
      </c>
      <c r="E142" s="144">
        <v>17.825254559853391</v>
      </c>
    </row>
    <row r="143" spans="1:5" x14ac:dyDescent="0.25">
      <c r="A143">
        <v>100014</v>
      </c>
      <c r="B143">
        <v>200050</v>
      </c>
      <c r="C143" s="31">
        <v>10524</v>
      </c>
      <c r="D143" s="31" t="s">
        <v>39</v>
      </c>
      <c r="E143" s="144">
        <v>259.55005742209141</v>
      </c>
    </row>
    <row r="144" spans="1:5" x14ac:dyDescent="0.25">
      <c r="A144">
        <v>100014</v>
      </c>
      <c r="B144">
        <v>200050</v>
      </c>
      <c r="C144" s="31">
        <v>10530</v>
      </c>
      <c r="D144" s="31" t="s">
        <v>31</v>
      </c>
      <c r="E144" s="144">
        <v>79.7332779386455</v>
      </c>
    </row>
    <row r="145" spans="1:5" x14ac:dyDescent="0.25">
      <c r="A145">
        <v>100021</v>
      </c>
      <c r="B145">
        <v>200050</v>
      </c>
      <c r="C145" s="31">
        <v>10539</v>
      </c>
      <c r="D145" s="125" t="s">
        <v>20</v>
      </c>
      <c r="E145" s="144">
        <v>30.148641252732084</v>
      </c>
    </row>
    <row r="146" spans="1:5" x14ac:dyDescent="0.25">
      <c r="A146">
        <v>100021</v>
      </c>
      <c r="B146">
        <v>200050</v>
      </c>
      <c r="C146" s="31">
        <v>10541</v>
      </c>
      <c r="D146" s="125" t="s">
        <v>24</v>
      </c>
      <c r="E146" s="144">
        <v>46.498796574201045</v>
      </c>
    </row>
    <row r="147" spans="1:5" x14ac:dyDescent="0.25">
      <c r="A147">
        <v>100014</v>
      </c>
      <c r="B147">
        <v>200050</v>
      </c>
      <c r="C147" s="31">
        <v>10550</v>
      </c>
      <c r="D147" s="125" t="s">
        <v>32</v>
      </c>
      <c r="E147" s="144">
        <v>147.45072920501414</v>
      </c>
    </row>
    <row r="148" spans="1:5" x14ac:dyDescent="0.25">
      <c r="A148">
        <v>100014</v>
      </c>
      <c r="B148">
        <v>200050</v>
      </c>
      <c r="C148" s="31">
        <v>10551</v>
      </c>
      <c r="D148" s="125" t="s">
        <v>457</v>
      </c>
      <c r="E148" s="144">
        <v>14.440031108444964</v>
      </c>
    </row>
    <row r="149" spans="1:5" x14ac:dyDescent="0.25">
      <c r="A149">
        <v>100014</v>
      </c>
      <c r="B149">
        <v>200050</v>
      </c>
      <c r="C149" s="31">
        <v>10556</v>
      </c>
      <c r="D149" s="125" t="s">
        <v>33</v>
      </c>
      <c r="E149" s="144">
        <v>146.79756852896617</v>
      </c>
    </row>
    <row r="150" spans="1:5" x14ac:dyDescent="0.25">
      <c r="A150">
        <v>100021</v>
      </c>
      <c r="B150">
        <v>200050</v>
      </c>
      <c r="C150" s="31">
        <v>10558</v>
      </c>
      <c r="D150" s="125" t="s">
        <v>19</v>
      </c>
      <c r="E150" s="144">
        <v>14.866254728889142</v>
      </c>
    </row>
    <row r="151" spans="1:5" x14ac:dyDescent="0.25">
      <c r="A151">
        <v>100021</v>
      </c>
      <c r="B151">
        <v>200050</v>
      </c>
      <c r="C151" s="31">
        <v>10560</v>
      </c>
      <c r="D151" s="125" t="s">
        <v>18</v>
      </c>
      <c r="E151" s="144">
        <v>13.496133565994199</v>
      </c>
    </row>
    <row r="152" spans="1:5" x14ac:dyDescent="0.25">
      <c r="A152">
        <v>100021</v>
      </c>
      <c r="B152">
        <v>200050</v>
      </c>
      <c r="C152" s="31">
        <v>10566</v>
      </c>
      <c r="D152" s="125" t="s">
        <v>21</v>
      </c>
      <c r="E152" s="144">
        <v>172.82647127646266</v>
      </c>
    </row>
    <row r="153" spans="1:5" x14ac:dyDescent="0.25">
      <c r="A153">
        <v>100014</v>
      </c>
      <c r="B153">
        <v>200050</v>
      </c>
      <c r="C153" s="31">
        <v>10570</v>
      </c>
      <c r="D153" s="125" t="s">
        <v>36</v>
      </c>
      <c r="E153" s="144">
        <v>24.138050976898839</v>
      </c>
    </row>
    <row r="154" spans="1:5" x14ac:dyDescent="0.25">
      <c r="A154">
        <v>100014</v>
      </c>
      <c r="B154">
        <v>200050</v>
      </c>
      <c r="C154" s="31">
        <v>10571</v>
      </c>
      <c r="D154" s="125" t="s">
        <v>459</v>
      </c>
      <c r="E154" s="144">
        <v>134.70065712591793</v>
      </c>
    </row>
    <row r="155" spans="1:5" x14ac:dyDescent="0.25">
      <c r="A155">
        <v>100021</v>
      </c>
      <c r="B155">
        <v>200050</v>
      </c>
      <c r="C155" s="31">
        <v>10582</v>
      </c>
      <c r="D155" s="125" t="s">
        <v>25</v>
      </c>
      <c r="E155" s="144">
        <v>17.280924728930206</v>
      </c>
    </row>
    <row r="156" spans="1:5" x14ac:dyDescent="0.25">
      <c r="A156">
        <v>100014</v>
      </c>
      <c r="B156">
        <v>200050</v>
      </c>
      <c r="C156" s="31">
        <v>10583</v>
      </c>
      <c r="D156" s="125" t="s">
        <v>30</v>
      </c>
      <c r="E156" s="144">
        <v>10.961611674920785</v>
      </c>
    </row>
    <row r="157" spans="1:5" x14ac:dyDescent="0.25">
      <c r="A157">
        <v>100021</v>
      </c>
      <c r="B157">
        <v>200050</v>
      </c>
      <c r="C157" s="31">
        <v>10590</v>
      </c>
      <c r="D157" s="125" t="s">
        <v>22</v>
      </c>
      <c r="E157" s="144">
        <v>81.531448114969635</v>
      </c>
    </row>
    <row r="158" spans="1:5" x14ac:dyDescent="0.25">
      <c r="A158">
        <v>100006</v>
      </c>
      <c r="B158">
        <v>200030</v>
      </c>
      <c r="C158" s="31">
        <v>51101</v>
      </c>
      <c r="D158" s="126" t="s">
        <v>176</v>
      </c>
      <c r="E158" s="144">
        <v>406.58342666955537</v>
      </c>
    </row>
    <row r="159" spans="1:5" x14ac:dyDescent="0.25">
      <c r="A159">
        <v>100006</v>
      </c>
      <c r="B159">
        <v>200030</v>
      </c>
      <c r="C159" s="31">
        <v>51103</v>
      </c>
      <c r="D159" s="126" t="s">
        <v>177</v>
      </c>
      <c r="E159" s="144">
        <v>17.462455196287998</v>
      </c>
    </row>
    <row r="160" spans="1:5" x14ac:dyDescent="0.25">
      <c r="A160">
        <v>100006</v>
      </c>
      <c r="B160">
        <v>200030</v>
      </c>
      <c r="C160" s="31">
        <v>51110</v>
      </c>
      <c r="D160" s="126" t="s">
        <v>175</v>
      </c>
      <c r="E160" s="144">
        <v>76.364495007943674</v>
      </c>
    </row>
    <row r="161" spans="1:5" x14ac:dyDescent="0.25">
      <c r="A161">
        <v>100006</v>
      </c>
      <c r="B161" s="127">
        <v>200030</v>
      </c>
      <c r="C161" s="128">
        <v>51114</v>
      </c>
      <c r="D161" s="129" t="s">
        <v>558</v>
      </c>
      <c r="E161" s="145">
        <v>9.1297262851038994</v>
      </c>
    </row>
    <row r="162" spans="1:5" x14ac:dyDescent="0.25">
      <c r="A162">
        <v>100006</v>
      </c>
      <c r="B162">
        <v>200030</v>
      </c>
      <c r="C162" s="31">
        <v>51115</v>
      </c>
      <c r="D162" s="126" t="s">
        <v>571</v>
      </c>
      <c r="E162" s="144">
        <v>51.609708749277452</v>
      </c>
    </row>
    <row r="163" spans="1:5" x14ac:dyDescent="0.25">
      <c r="A163">
        <v>100006</v>
      </c>
      <c r="B163">
        <v>200030</v>
      </c>
      <c r="C163" s="31">
        <v>51120</v>
      </c>
      <c r="D163" s="126" t="s">
        <v>181</v>
      </c>
      <c r="E163" s="144">
        <v>35.16879143943175</v>
      </c>
    </row>
    <row r="164" spans="1:5" x14ac:dyDescent="0.25">
      <c r="A164">
        <v>100006</v>
      </c>
      <c r="B164">
        <v>200030</v>
      </c>
      <c r="C164" s="31">
        <v>51128</v>
      </c>
      <c r="D164" s="126" t="s">
        <v>180</v>
      </c>
      <c r="E164" s="144">
        <v>29.93727952480053</v>
      </c>
    </row>
    <row r="165" spans="1:5" x14ac:dyDescent="0.25">
      <c r="A165">
        <v>100021</v>
      </c>
      <c r="B165">
        <v>200050</v>
      </c>
      <c r="C165" s="31">
        <v>51151</v>
      </c>
      <c r="D165" s="125" t="s">
        <v>28</v>
      </c>
      <c r="E165" s="144">
        <v>59.391850110353076</v>
      </c>
    </row>
    <row r="166" spans="1:5" x14ac:dyDescent="0.25">
      <c r="A166">
        <v>100021</v>
      </c>
      <c r="B166">
        <v>200050</v>
      </c>
      <c r="C166" s="31">
        <v>51154</v>
      </c>
      <c r="D166" s="125" t="s">
        <v>23</v>
      </c>
      <c r="E166" s="144">
        <v>45.671955048219537</v>
      </c>
    </row>
    <row r="167" spans="1:5" x14ac:dyDescent="0.25">
      <c r="A167">
        <v>100021</v>
      </c>
      <c r="B167">
        <v>200050</v>
      </c>
      <c r="C167" s="31">
        <v>51156</v>
      </c>
      <c r="D167" s="125" t="s">
        <v>26</v>
      </c>
      <c r="E167" s="144">
        <v>168.44442050330611</v>
      </c>
    </row>
    <row r="168" spans="1:5" x14ac:dyDescent="0.25">
      <c r="A168">
        <v>100021</v>
      </c>
      <c r="B168">
        <v>200050</v>
      </c>
      <c r="C168" s="31">
        <v>51157</v>
      </c>
      <c r="D168" s="125" t="s">
        <v>27</v>
      </c>
      <c r="E168" s="144">
        <v>12.209274659926491</v>
      </c>
    </row>
    <row r="169" spans="1:5" x14ac:dyDescent="0.25">
      <c r="A169">
        <v>100006</v>
      </c>
      <c r="B169">
        <v>200030</v>
      </c>
      <c r="C169" s="31">
        <v>51166</v>
      </c>
      <c r="D169" s="126" t="s">
        <v>184</v>
      </c>
      <c r="E169" s="144">
        <v>30.666465606397207</v>
      </c>
    </row>
    <row r="170" spans="1:5" x14ac:dyDescent="0.25">
      <c r="A170">
        <v>100011</v>
      </c>
      <c r="B170">
        <v>200030</v>
      </c>
      <c r="C170" s="31">
        <v>51301</v>
      </c>
      <c r="D170" s="126" t="s">
        <v>211</v>
      </c>
      <c r="E170" s="144">
        <v>335.10852237043002</v>
      </c>
    </row>
    <row r="171" spans="1:5" x14ac:dyDescent="0.25">
      <c r="A171">
        <v>100011</v>
      </c>
      <c r="B171">
        <v>200030</v>
      </c>
      <c r="C171" s="31">
        <v>51305</v>
      </c>
      <c r="D171" s="126" t="s">
        <v>210</v>
      </c>
      <c r="E171" s="144">
        <v>84.242421009383236</v>
      </c>
    </row>
    <row r="172" spans="1:5" x14ac:dyDescent="0.25">
      <c r="A172">
        <v>100011</v>
      </c>
      <c r="B172">
        <v>200030</v>
      </c>
      <c r="C172" s="31">
        <v>51306</v>
      </c>
      <c r="D172" s="126" t="s">
        <v>213</v>
      </c>
      <c r="E172" s="144">
        <v>104.60341113445166</v>
      </c>
    </row>
    <row r="173" spans="1:5" x14ac:dyDescent="0.25">
      <c r="A173">
        <v>100011</v>
      </c>
      <c r="B173">
        <v>200030</v>
      </c>
      <c r="C173" s="31">
        <v>51307</v>
      </c>
      <c r="D173" s="126" t="s">
        <v>216</v>
      </c>
      <c r="E173" s="144">
        <v>47.451050178967193</v>
      </c>
    </row>
    <row r="174" spans="1:5" x14ac:dyDescent="0.25">
      <c r="A174">
        <v>100011</v>
      </c>
      <c r="B174">
        <v>200030</v>
      </c>
      <c r="C174" s="31">
        <v>51308</v>
      </c>
      <c r="D174" s="126" t="s">
        <v>215</v>
      </c>
      <c r="E174" s="144">
        <v>359.97375783488997</v>
      </c>
    </row>
    <row r="175" spans="1:5" x14ac:dyDescent="0.25">
      <c r="A175">
        <v>100011</v>
      </c>
      <c r="B175">
        <v>200030</v>
      </c>
      <c r="C175" s="31">
        <v>51309</v>
      </c>
      <c r="D175" s="126" t="s">
        <v>209</v>
      </c>
      <c r="E175" s="144">
        <v>31.447608608200767</v>
      </c>
    </row>
    <row r="176" spans="1:5" x14ac:dyDescent="0.25">
      <c r="A176">
        <v>100011</v>
      </c>
      <c r="B176">
        <v>200030</v>
      </c>
      <c r="C176" s="31">
        <v>51310</v>
      </c>
      <c r="D176" s="126" t="s">
        <v>208</v>
      </c>
      <c r="E176" s="144">
        <v>120.26534605975277</v>
      </c>
    </row>
    <row r="177" spans="1:5" x14ac:dyDescent="0.25">
      <c r="A177">
        <v>100011</v>
      </c>
      <c r="B177">
        <v>200030</v>
      </c>
      <c r="C177" s="31">
        <v>51314</v>
      </c>
      <c r="D177" s="126" t="s">
        <v>205</v>
      </c>
      <c r="E177" s="144">
        <v>110.95271899892477</v>
      </c>
    </row>
    <row r="178" spans="1:5" x14ac:dyDescent="0.25">
      <c r="A178">
        <v>100011</v>
      </c>
      <c r="B178">
        <v>200030</v>
      </c>
      <c r="C178" s="31">
        <v>51318</v>
      </c>
      <c r="D178" s="126" t="s">
        <v>218</v>
      </c>
      <c r="E178" s="144">
        <v>187.56443828106632</v>
      </c>
    </row>
    <row r="179" spans="1:5" x14ac:dyDescent="0.25">
      <c r="A179">
        <v>100006</v>
      </c>
      <c r="B179">
        <v>200030</v>
      </c>
      <c r="C179" s="31">
        <v>51330</v>
      </c>
      <c r="D179" s="126" t="s">
        <v>178</v>
      </c>
      <c r="E179" s="144">
        <v>-59.993126614971274</v>
      </c>
    </row>
    <row r="180" spans="1:5" x14ac:dyDescent="0.25">
      <c r="A180">
        <v>100011</v>
      </c>
      <c r="B180">
        <v>200030</v>
      </c>
      <c r="C180" s="31">
        <v>51336</v>
      </c>
      <c r="D180" s="126" t="s">
        <v>217</v>
      </c>
      <c r="E180" s="144">
        <v>203.03885369162799</v>
      </c>
    </row>
    <row r="181" spans="1:5" x14ac:dyDescent="0.25">
      <c r="A181">
        <v>100011</v>
      </c>
      <c r="B181">
        <v>200030</v>
      </c>
      <c r="C181" s="31">
        <v>51340</v>
      </c>
      <c r="D181" s="126" t="s">
        <v>201</v>
      </c>
      <c r="E181" s="144">
        <v>129.35240899486519</v>
      </c>
    </row>
    <row r="182" spans="1:5" x14ac:dyDescent="0.25">
      <c r="A182">
        <v>100011</v>
      </c>
      <c r="B182">
        <v>200030</v>
      </c>
      <c r="C182" s="31">
        <v>51341</v>
      </c>
      <c r="D182" s="126" t="s">
        <v>212</v>
      </c>
      <c r="E182" s="144">
        <v>78.357743423948136</v>
      </c>
    </row>
    <row r="183" spans="1:5" x14ac:dyDescent="0.25">
      <c r="A183">
        <v>100011</v>
      </c>
      <c r="B183">
        <v>200030</v>
      </c>
      <c r="C183" s="31">
        <v>51349</v>
      </c>
      <c r="D183" s="126" t="s">
        <v>214</v>
      </c>
      <c r="E183" s="144">
        <v>66.592209856287184</v>
      </c>
    </row>
    <row r="184" spans="1:5" x14ac:dyDescent="0.25">
      <c r="A184">
        <v>100011</v>
      </c>
      <c r="B184">
        <v>200030</v>
      </c>
      <c r="C184" s="31">
        <v>51350</v>
      </c>
      <c r="D184" s="126" t="s">
        <v>207</v>
      </c>
      <c r="E184" s="144">
        <v>270.46883802695419</v>
      </c>
    </row>
    <row r="185" spans="1:5" x14ac:dyDescent="0.25">
      <c r="A185">
        <v>100006</v>
      </c>
      <c r="B185">
        <v>200030</v>
      </c>
      <c r="C185" s="31">
        <v>51354</v>
      </c>
      <c r="D185" s="126" t="s">
        <v>183</v>
      </c>
      <c r="E185" s="144">
        <v>178.05958634802349</v>
      </c>
    </row>
    <row r="186" spans="1:5" x14ac:dyDescent="0.25">
      <c r="A186">
        <v>100011</v>
      </c>
      <c r="B186">
        <v>200030</v>
      </c>
      <c r="C186" s="31">
        <v>51361</v>
      </c>
      <c r="D186" s="126" t="s">
        <v>206</v>
      </c>
      <c r="E186" s="144">
        <v>-0.32364480993542433</v>
      </c>
    </row>
    <row r="187" spans="1:5" x14ac:dyDescent="0.25">
      <c r="A187">
        <v>100011</v>
      </c>
      <c r="B187">
        <v>200030</v>
      </c>
      <c r="C187" s="31">
        <v>51365</v>
      </c>
      <c r="D187" s="126" t="s">
        <v>203</v>
      </c>
      <c r="E187" s="144">
        <v>126.27476164157925</v>
      </c>
    </row>
    <row r="188" spans="1:5" x14ac:dyDescent="0.25">
      <c r="A188">
        <v>100011</v>
      </c>
      <c r="B188">
        <v>200030</v>
      </c>
      <c r="C188" s="31">
        <v>51367</v>
      </c>
      <c r="D188" s="126" t="s">
        <v>200</v>
      </c>
      <c r="E188" s="144">
        <v>84.090628378878563</v>
      </c>
    </row>
    <row r="189" spans="1:5" x14ac:dyDescent="0.25">
      <c r="A189">
        <v>100011</v>
      </c>
      <c r="B189">
        <v>200030</v>
      </c>
      <c r="C189" s="31">
        <v>51369</v>
      </c>
      <c r="D189" s="126" t="s">
        <v>202</v>
      </c>
      <c r="E189" s="144">
        <v>125.76741946157675</v>
      </c>
    </row>
    <row r="190" spans="1:5" x14ac:dyDescent="0.25">
      <c r="A190">
        <v>100011</v>
      </c>
      <c r="B190">
        <v>200030</v>
      </c>
      <c r="C190" s="31">
        <v>51370</v>
      </c>
      <c r="D190" s="126" t="s">
        <v>497</v>
      </c>
      <c r="E190" s="144">
        <v>195.97855329915663</v>
      </c>
    </row>
    <row r="191" spans="1:5" x14ac:dyDescent="0.25">
      <c r="A191">
        <v>100006</v>
      </c>
      <c r="B191">
        <v>200030</v>
      </c>
      <c r="C191" s="31">
        <v>51381</v>
      </c>
      <c r="D191" s="126" t="s">
        <v>501</v>
      </c>
      <c r="E191" s="144">
        <v>140.31829698197427</v>
      </c>
    </row>
    <row r="192" spans="1:5" x14ac:dyDescent="0.25">
      <c r="A192">
        <v>100026</v>
      </c>
      <c r="B192">
        <v>200110</v>
      </c>
      <c r="C192" s="31">
        <v>54116</v>
      </c>
      <c r="D192" s="31" t="s">
        <v>221</v>
      </c>
      <c r="E192" s="144">
        <v>10.236966690798312</v>
      </c>
    </row>
    <row r="193" spans="1:5" x14ac:dyDescent="0.25">
      <c r="A193">
        <v>100026</v>
      </c>
      <c r="B193">
        <v>200110</v>
      </c>
      <c r="C193" s="31">
        <v>54161</v>
      </c>
      <c r="D193" s="31" t="s">
        <v>222</v>
      </c>
      <c r="E193" s="144">
        <v>9.916116941439423</v>
      </c>
    </row>
    <row r="194" spans="1:5" x14ac:dyDescent="0.25">
      <c r="A194">
        <v>100026</v>
      </c>
      <c r="B194">
        <v>200110</v>
      </c>
      <c r="C194" s="31">
        <v>54166</v>
      </c>
      <c r="D194" s="31" t="s">
        <v>223</v>
      </c>
      <c r="E194" s="144">
        <v>108.08782627732333</v>
      </c>
    </row>
    <row r="195" spans="1:5" x14ac:dyDescent="0.25">
      <c r="A195">
        <v>100026</v>
      </c>
      <c r="B195">
        <v>200110</v>
      </c>
      <c r="C195" s="31">
        <v>54171</v>
      </c>
      <c r="D195" s="31" t="s">
        <v>224</v>
      </c>
      <c r="E195" s="144">
        <v>15.60707950910642</v>
      </c>
    </row>
    <row r="196" spans="1:5" x14ac:dyDescent="0.25">
      <c r="A196" s="123">
        <v>100027</v>
      </c>
      <c r="B196">
        <v>200110</v>
      </c>
      <c r="C196" s="31">
        <v>54184</v>
      </c>
      <c r="D196" s="31" t="s">
        <v>507</v>
      </c>
      <c r="E196" s="144">
        <v>0.18031172140175755</v>
      </c>
    </row>
    <row r="197" spans="1:5" x14ac:dyDescent="0.25">
      <c r="A197" s="123">
        <v>100027</v>
      </c>
      <c r="B197">
        <v>200110</v>
      </c>
      <c r="C197" s="31">
        <v>54196</v>
      </c>
      <c r="D197" s="31" t="s">
        <v>242</v>
      </c>
      <c r="E197" s="144">
        <v>35.762876208936255</v>
      </c>
    </row>
    <row r="198" spans="1:5" x14ac:dyDescent="0.25">
      <c r="A198" s="123">
        <v>100027</v>
      </c>
      <c r="B198">
        <v>200110</v>
      </c>
      <c r="C198" s="31">
        <v>54257</v>
      </c>
      <c r="D198" s="31" t="s">
        <v>243</v>
      </c>
      <c r="E198" s="144">
        <v>18.294064647965371</v>
      </c>
    </row>
    <row r="199" spans="1:5" x14ac:dyDescent="0.25">
      <c r="A199" s="123">
        <v>100026</v>
      </c>
      <c r="B199">
        <v>200110</v>
      </c>
      <c r="C199" s="31">
        <v>54266</v>
      </c>
      <c r="D199" s="31" t="s">
        <v>225</v>
      </c>
      <c r="E199" s="144">
        <v>49.670988224999192</v>
      </c>
    </row>
    <row r="200" spans="1:5" x14ac:dyDescent="0.25">
      <c r="A200" s="123">
        <v>100026</v>
      </c>
      <c r="B200">
        <v>200110</v>
      </c>
      <c r="C200" s="31">
        <v>54296</v>
      </c>
      <c r="D200" s="31" t="s">
        <v>226</v>
      </c>
      <c r="E200" s="144">
        <v>98.530559915084268</v>
      </c>
    </row>
    <row r="201" spans="1:5" x14ac:dyDescent="0.25">
      <c r="A201" s="123">
        <v>100027</v>
      </c>
      <c r="B201">
        <v>200110</v>
      </c>
      <c r="C201" s="31">
        <v>54321</v>
      </c>
      <c r="D201" s="31" t="s">
        <v>244</v>
      </c>
      <c r="E201" s="144">
        <v>48.379797129065359</v>
      </c>
    </row>
    <row r="202" spans="1:5" x14ac:dyDescent="0.25">
      <c r="A202" s="123">
        <v>100027</v>
      </c>
      <c r="B202">
        <v>200110</v>
      </c>
      <c r="C202" s="31">
        <v>54355</v>
      </c>
      <c r="D202" s="31" t="s">
        <v>245</v>
      </c>
      <c r="E202" s="144">
        <v>54.044846744565518</v>
      </c>
    </row>
    <row r="203" spans="1:5" x14ac:dyDescent="0.25">
      <c r="A203" s="123">
        <v>100026</v>
      </c>
      <c r="B203">
        <v>200110</v>
      </c>
      <c r="C203" s="31">
        <v>54356</v>
      </c>
      <c r="D203" s="31" t="s">
        <v>227</v>
      </c>
      <c r="E203" s="144">
        <v>33.17500136561403</v>
      </c>
    </row>
    <row r="204" spans="1:5" x14ac:dyDescent="0.25">
      <c r="A204" s="123">
        <v>100027</v>
      </c>
      <c r="B204">
        <v>200110</v>
      </c>
      <c r="C204" s="31">
        <v>54357</v>
      </c>
      <c r="D204" s="31" t="s">
        <v>509</v>
      </c>
      <c r="E204" s="144">
        <v>68.535677423139035</v>
      </c>
    </row>
    <row r="205" spans="1:5" x14ac:dyDescent="0.25">
      <c r="A205" s="123">
        <v>100027</v>
      </c>
      <c r="B205">
        <v>200110</v>
      </c>
      <c r="C205" s="31">
        <v>54376</v>
      </c>
      <c r="D205" s="31" t="s">
        <v>248</v>
      </c>
      <c r="E205" s="144">
        <v>31.26817218690714</v>
      </c>
    </row>
    <row r="206" spans="1:5" x14ac:dyDescent="0.25">
      <c r="A206" s="123">
        <v>100027</v>
      </c>
      <c r="B206">
        <v>200110</v>
      </c>
      <c r="C206" s="31">
        <v>54381</v>
      </c>
      <c r="D206" s="31" t="s">
        <v>247</v>
      </c>
      <c r="E206" s="144">
        <v>17.072960626291557</v>
      </c>
    </row>
    <row r="207" spans="1:5" x14ac:dyDescent="0.25">
      <c r="A207">
        <v>100031</v>
      </c>
      <c r="B207">
        <v>200110</v>
      </c>
      <c r="C207" s="31">
        <v>54412</v>
      </c>
      <c r="D207" s="31" t="s">
        <v>265</v>
      </c>
      <c r="E207" s="144">
        <v>12.306354351723382</v>
      </c>
    </row>
    <row r="208" spans="1:5" x14ac:dyDescent="0.25">
      <c r="A208">
        <v>100031</v>
      </c>
      <c r="B208">
        <v>200110</v>
      </c>
      <c r="C208" s="31">
        <v>54413</v>
      </c>
      <c r="D208" s="31" t="s">
        <v>266</v>
      </c>
      <c r="E208" s="144">
        <v>48.514295882422459</v>
      </c>
    </row>
    <row r="209" spans="1:5" x14ac:dyDescent="0.25">
      <c r="A209">
        <v>100031</v>
      </c>
      <c r="B209">
        <v>200110</v>
      </c>
      <c r="C209" s="31">
        <v>54414</v>
      </c>
      <c r="D209" s="31" t="s">
        <v>267</v>
      </c>
      <c r="E209" s="144">
        <v>12.890312622718824</v>
      </c>
    </row>
    <row r="210" spans="1:5" x14ac:dyDescent="0.25">
      <c r="A210" s="123">
        <v>100027</v>
      </c>
      <c r="B210">
        <v>200110</v>
      </c>
      <c r="C210" s="31">
        <v>54416</v>
      </c>
      <c r="D210" s="31" t="s">
        <v>249</v>
      </c>
      <c r="E210" s="144">
        <v>93.944102529854092</v>
      </c>
    </row>
    <row r="211" spans="1:5" x14ac:dyDescent="0.25">
      <c r="A211" s="123">
        <v>100026</v>
      </c>
      <c r="B211">
        <v>200110</v>
      </c>
      <c r="C211" s="31">
        <v>54426</v>
      </c>
      <c r="D211" s="31" t="s">
        <v>228</v>
      </c>
      <c r="E211" s="144">
        <v>60.492052457626656</v>
      </c>
    </row>
    <row r="212" spans="1:5" x14ac:dyDescent="0.25">
      <c r="A212" s="123">
        <v>100026</v>
      </c>
      <c r="B212">
        <v>200110</v>
      </c>
      <c r="C212" s="31">
        <v>54431</v>
      </c>
      <c r="D212" s="31" t="s">
        <v>229</v>
      </c>
      <c r="E212" s="144">
        <v>60.014979684912404</v>
      </c>
    </row>
    <row r="213" spans="1:5" x14ac:dyDescent="0.25">
      <c r="A213" s="123">
        <v>100027</v>
      </c>
      <c r="B213">
        <v>200110</v>
      </c>
      <c r="C213" s="31">
        <v>54466</v>
      </c>
      <c r="D213" s="31" t="s">
        <v>250</v>
      </c>
      <c r="E213" s="144">
        <v>-3.2988844127383636</v>
      </c>
    </row>
    <row r="214" spans="1:5" x14ac:dyDescent="0.25">
      <c r="A214" s="123">
        <v>100026</v>
      </c>
      <c r="B214">
        <v>200110</v>
      </c>
      <c r="C214" s="31">
        <v>54471</v>
      </c>
      <c r="D214" s="31" t="s">
        <v>231</v>
      </c>
      <c r="E214" s="144">
        <v>20.498659345894119</v>
      </c>
    </row>
    <row r="215" spans="1:5" x14ac:dyDescent="0.25">
      <c r="A215" s="123">
        <v>100026</v>
      </c>
      <c r="B215">
        <v>200110</v>
      </c>
      <c r="C215" s="31">
        <v>54476</v>
      </c>
      <c r="D215" s="31" t="s">
        <v>230</v>
      </c>
      <c r="E215" s="144">
        <v>60.294241671008571</v>
      </c>
    </row>
    <row r="216" spans="1:5" x14ac:dyDescent="0.25">
      <c r="A216" s="123">
        <v>100026</v>
      </c>
      <c r="B216">
        <v>200110</v>
      </c>
      <c r="C216" s="31">
        <v>54481</v>
      </c>
      <c r="D216" s="31" t="s">
        <v>232</v>
      </c>
      <c r="E216" s="144">
        <v>273.93878082265212</v>
      </c>
    </row>
    <row r="217" spans="1:5" x14ac:dyDescent="0.25">
      <c r="A217" s="123">
        <v>100026</v>
      </c>
      <c r="B217">
        <v>200110</v>
      </c>
      <c r="C217" s="31">
        <v>54486</v>
      </c>
      <c r="D217" s="31" t="s">
        <v>233</v>
      </c>
      <c r="E217" s="144">
        <v>22.939347007894177</v>
      </c>
    </row>
    <row r="218" spans="1:5" x14ac:dyDescent="0.25">
      <c r="A218" s="123">
        <v>100026</v>
      </c>
      <c r="B218">
        <v>200110</v>
      </c>
      <c r="C218" s="31">
        <v>54491</v>
      </c>
      <c r="D218" s="31" t="s">
        <v>234</v>
      </c>
      <c r="E218" s="144">
        <v>42.247961655882669</v>
      </c>
    </row>
    <row r="219" spans="1:5" x14ac:dyDescent="0.25">
      <c r="A219" s="123">
        <v>100027</v>
      </c>
      <c r="B219">
        <v>200110</v>
      </c>
      <c r="C219" s="31">
        <v>54496</v>
      </c>
      <c r="D219" s="31" t="s">
        <v>251</v>
      </c>
      <c r="E219" s="144">
        <v>1.2850084677803371</v>
      </c>
    </row>
    <row r="220" spans="1:5" x14ac:dyDescent="0.25">
      <c r="A220" s="123">
        <v>100027</v>
      </c>
      <c r="B220">
        <v>200110</v>
      </c>
      <c r="C220" s="31">
        <v>54506</v>
      </c>
      <c r="D220" s="31" t="s">
        <v>241</v>
      </c>
      <c r="E220" s="144">
        <v>15.018512923248293</v>
      </c>
    </row>
    <row r="221" spans="1:5" x14ac:dyDescent="0.25">
      <c r="A221" s="123">
        <v>100027</v>
      </c>
      <c r="B221">
        <v>200110</v>
      </c>
      <c r="C221" s="31">
        <v>54516</v>
      </c>
      <c r="D221" s="31" t="s">
        <v>252</v>
      </c>
      <c r="E221" s="144">
        <v>27.509845104997925</v>
      </c>
    </row>
    <row r="222" spans="1:5" x14ac:dyDescent="0.25">
      <c r="A222" s="123">
        <v>100027</v>
      </c>
      <c r="B222">
        <v>200110</v>
      </c>
      <c r="C222" s="31">
        <v>54525</v>
      </c>
      <c r="D222" s="31" t="s">
        <v>253</v>
      </c>
      <c r="E222" s="144">
        <v>6.2287648263862962</v>
      </c>
    </row>
    <row r="223" spans="1:5" x14ac:dyDescent="0.25">
      <c r="A223" s="123">
        <v>100027</v>
      </c>
      <c r="B223">
        <v>200110</v>
      </c>
      <c r="C223" s="31">
        <v>54531</v>
      </c>
      <c r="D223" s="31" t="s">
        <v>254</v>
      </c>
      <c r="E223" s="144">
        <v>31.408468770768355</v>
      </c>
    </row>
    <row r="224" spans="1:5" x14ac:dyDescent="0.25">
      <c r="A224" s="123">
        <v>100027</v>
      </c>
      <c r="B224">
        <v>200110</v>
      </c>
      <c r="C224" s="31">
        <v>54533</v>
      </c>
      <c r="D224" s="31" t="s">
        <v>255</v>
      </c>
      <c r="E224" s="144">
        <v>22.259736139121618</v>
      </c>
    </row>
    <row r="225" spans="1:5" x14ac:dyDescent="0.25">
      <c r="A225" s="123">
        <v>100027</v>
      </c>
      <c r="B225">
        <v>200110</v>
      </c>
      <c r="C225" s="31">
        <v>54535</v>
      </c>
      <c r="D225" s="31" t="s">
        <v>256</v>
      </c>
      <c r="E225" s="144">
        <v>267.0599800282568</v>
      </c>
    </row>
    <row r="226" spans="1:5" x14ac:dyDescent="0.25">
      <c r="A226" s="123">
        <v>100026</v>
      </c>
      <c r="B226">
        <v>200110</v>
      </c>
      <c r="C226" s="31">
        <v>54601</v>
      </c>
      <c r="D226" s="31" t="s">
        <v>235</v>
      </c>
      <c r="E226" s="144">
        <v>44.922199662731074</v>
      </c>
    </row>
    <row r="227" spans="1:5" x14ac:dyDescent="0.25">
      <c r="A227" s="123">
        <v>100026</v>
      </c>
      <c r="B227">
        <v>200110</v>
      </c>
      <c r="C227" s="31">
        <v>54611</v>
      </c>
      <c r="D227" s="31" t="s">
        <v>236</v>
      </c>
      <c r="E227" s="144">
        <v>20.744315845412398</v>
      </c>
    </row>
    <row r="228" spans="1:5" x14ac:dyDescent="0.25">
      <c r="A228" s="123">
        <v>100026</v>
      </c>
      <c r="B228">
        <v>200110</v>
      </c>
      <c r="C228" s="31">
        <v>54636</v>
      </c>
      <c r="D228" s="31" t="s">
        <v>237</v>
      </c>
      <c r="E228" s="144">
        <v>16.986523188316916</v>
      </c>
    </row>
    <row r="229" spans="1:5" x14ac:dyDescent="0.25">
      <c r="A229" s="123">
        <v>100027</v>
      </c>
      <c r="B229">
        <v>200110</v>
      </c>
      <c r="C229" s="31">
        <v>54651</v>
      </c>
      <c r="D229" s="31" t="s">
        <v>257</v>
      </c>
      <c r="E229" s="144">
        <v>136.51464892968247</v>
      </c>
    </row>
    <row r="230" spans="1:5" x14ac:dyDescent="0.25">
      <c r="A230" s="123">
        <v>100026</v>
      </c>
      <c r="B230">
        <v>200110</v>
      </c>
      <c r="C230" s="31">
        <v>54671</v>
      </c>
      <c r="D230" s="31" t="s">
        <v>238</v>
      </c>
      <c r="E230" s="144">
        <v>30.05311861927553</v>
      </c>
    </row>
    <row r="231" spans="1:5" x14ac:dyDescent="0.25">
      <c r="A231" s="123">
        <v>100027</v>
      </c>
      <c r="B231">
        <v>200110</v>
      </c>
      <c r="C231" s="31">
        <v>54686</v>
      </c>
      <c r="D231" s="31" t="s">
        <v>258</v>
      </c>
      <c r="E231" s="144">
        <v>17.853721391427062</v>
      </c>
    </row>
    <row r="232" spans="1:5" x14ac:dyDescent="0.25">
      <c r="A232" s="123">
        <v>100027</v>
      </c>
      <c r="B232">
        <v>200110</v>
      </c>
      <c r="C232" s="31">
        <v>54696</v>
      </c>
      <c r="D232" s="31" t="s">
        <v>259</v>
      </c>
      <c r="E232" s="144">
        <v>266.63642969156047</v>
      </c>
    </row>
    <row r="233" spans="1:5" x14ac:dyDescent="0.25">
      <c r="A233">
        <v>100031</v>
      </c>
      <c r="B233">
        <v>200110</v>
      </c>
      <c r="C233" s="31">
        <v>54700</v>
      </c>
      <c r="D233" s="31" t="s">
        <v>275</v>
      </c>
      <c r="E233" s="144">
        <v>-6.1329797170000004</v>
      </c>
    </row>
    <row r="234" spans="1:5" x14ac:dyDescent="0.25">
      <c r="A234">
        <v>100031</v>
      </c>
      <c r="B234">
        <v>200110</v>
      </c>
      <c r="C234" s="31">
        <v>55151</v>
      </c>
      <c r="D234" s="31" t="s">
        <v>261</v>
      </c>
      <c r="E234" s="144">
        <v>122.53926200720923</v>
      </c>
    </row>
    <row r="235" spans="1:5" x14ac:dyDescent="0.25">
      <c r="A235">
        <v>100031</v>
      </c>
      <c r="B235">
        <v>200110</v>
      </c>
      <c r="C235" s="31">
        <v>55231</v>
      </c>
      <c r="D235" s="31" t="s">
        <v>262</v>
      </c>
      <c r="E235" s="144">
        <v>3.9259706009001443</v>
      </c>
    </row>
    <row r="236" spans="1:5" x14ac:dyDescent="0.25">
      <c r="A236">
        <v>100031</v>
      </c>
      <c r="B236">
        <v>200110</v>
      </c>
      <c r="C236" s="31">
        <v>55298</v>
      </c>
      <c r="D236" s="31" t="s">
        <v>263</v>
      </c>
      <c r="E236" s="144">
        <v>25.793328443637051</v>
      </c>
    </row>
    <row r="237" spans="1:5" x14ac:dyDescent="0.25">
      <c r="A237">
        <v>100031</v>
      </c>
      <c r="B237">
        <v>200110</v>
      </c>
      <c r="C237" s="31">
        <v>55406</v>
      </c>
      <c r="D237" s="31" t="s">
        <v>264</v>
      </c>
      <c r="E237" s="144">
        <v>14.801196587652036</v>
      </c>
    </row>
    <row r="238" spans="1:5" x14ac:dyDescent="0.25">
      <c r="A238">
        <v>100031</v>
      </c>
      <c r="B238">
        <v>200110</v>
      </c>
      <c r="C238" s="31">
        <v>55456</v>
      </c>
      <c r="D238" s="31" t="s">
        <v>268</v>
      </c>
      <c r="E238" s="144">
        <v>36.587809433180745</v>
      </c>
    </row>
    <row r="239" spans="1:5" x14ac:dyDescent="0.25">
      <c r="A239">
        <v>100031</v>
      </c>
      <c r="B239">
        <v>200110</v>
      </c>
      <c r="C239" s="31">
        <v>55566</v>
      </c>
      <c r="D239" s="31" t="s">
        <v>269</v>
      </c>
      <c r="E239" s="144">
        <v>16.833452397914819</v>
      </c>
    </row>
    <row r="240" spans="1:5" x14ac:dyDescent="0.25">
      <c r="A240">
        <v>100031</v>
      </c>
      <c r="B240">
        <v>200110</v>
      </c>
      <c r="C240" s="31">
        <v>55606</v>
      </c>
      <c r="D240" s="31" t="s">
        <v>270</v>
      </c>
      <c r="E240" s="144">
        <v>9.3912213973856851</v>
      </c>
    </row>
    <row r="241" spans="1:5" x14ac:dyDescent="0.25">
      <c r="A241">
        <v>100031</v>
      </c>
      <c r="B241">
        <v>200110</v>
      </c>
      <c r="C241" s="31">
        <v>55624</v>
      </c>
      <c r="D241" s="31" t="s">
        <v>271</v>
      </c>
      <c r="E241" s="144">
        <v>36.037014746059917</v>
      </c>
    </row>
    <row r="242" spans="1:5" x14ac:dyDescent="0.25">
      <c r="A242">
        <v>100031</v>
      </c>
      <c r="B242">
        <v>200110</v>
      </c>
      <c r="C242" s="31">
        <v>55676</v>
      </c>
      <c r="D242" s="31" t="s">
        <v>272</v>
      </c>
      <c r="E242" s="144">
        <v>-2.0373934791570307</v>
      </c>
    </row>
    <row r="243" spans="1:5" x14ac:dyDescent="0.25">
      <c r="A243">
        <v>100031</v>
      </c>
      <c r="B243">
        <v>200110</v>
      </c>
      <c r="C243" s="31">
        <v>55678</v>
      </c>
      <c r="D243" s="31" t="s">
        <v>273</v>
      </c>
      <c r="E243" s="144">
        <v>306.27426439450693</v>
      </c>
    </row>
    <row r="244" spans="1:5" x14ac:dyDescent="0.25">
      <c r="A244">
        <v>100031</v>
      </c>
      <c r="B244">
        <v>200110</v>
      </c>
      <c r="C244" s="31">
        <v>55679</v>
      </c>
      <c r="D244" s="31" t="s">
        <v>274</v>
      </c>
      <c r="E244" s="144">
        <v>17.607021267236544</v>
      </c>
    </row>
    <row r="245" spans="1:5" x14ac:dyDescent="0.25">
      <c r="A245" s="123">
        <v>100045</v>
      </c>
      <c r="B245">
        <v>200160</v>
      </c>
      <c r="C245" s="31">
        <v>57105</v>
      </c>
      <c r="D245" s="31" t="s">
        <v>278</v>
      </c>
      <c r="E245" s="144">
        <v>23.815020060208816</v>
      </c>
    </row>
    <row r="246" spans="1:5" x14ac:dyDescent="0.25">
      <c r="A246" s="123">
        <v>100044</v>
      </c>
      <c r="B246">
        <v>200160</v>
      </c>
      <c r="C246" s="31">
        <v>57113</v>
      </c>
      <c r="D246" s="31" t="s">
        <v>321</v>
      </c>
      <c r="E246" s="144">
        <v>49.816920191005352</v>
      </c>
    </row>
    <row r="247" spans="1:5" x14ac:dyDescent="0.25">
      <c r="A247" s="123">
        <v>100044</v>
      </c>
      <c r="B247">
        <v>200160</v>
      </c>
      <c r="C247" s="31">
        <v>57158</v>
      </c>
      <c r="D247" s="31" t="s">
        <v>340</v>
      </c>
      <c r="E247" s="144">
        <v>14.654764385979469</v>
      </c>
    </row>
    <row r="248" spans="1:5" x14ac:dyDescent="0.25">
      <c r="A248" s="123">
        <v>100042</v>
      </c>
      <c r="B248">
        <v>200160</v>
      </c>
      <c r="C248" s="31">
        <v>57163</v>
      </c>
      <c r="D248" s="31" t="s">
        <v>301</v>
      </c>
      <c r="E248" s="144">
        <v>16.686300097774435</v>
      </c>
    </row>
    <row r="249" spans="1:5" x14ac:dyDescent="0.25">
      <c r="A249" s="123">
        <v>100042</v>
      </c>
      <c r="B249">
        <v>200160</v>
      </c>
      <c r="C249" s="31">
        <v>57165</v>
      </c>
      <c r="D249" s="31" t="s">
        <v>302</v>
      </c>
      <c r="E249" s="144">
        <v>10.312484158059092</v>
      </c>
    </row>
    <row r="250" spans="1:5" x14ac:dyDescent="0.25">
      <c r="A250" s="123">
        <v>100045</v>
      </c>
      <c r="B250">
        <v>200160</v>
      </c>
      <c r="C250" s="31">
        <v>57178</v>
      </c>
      <c r="D250" s="31" t="s">
        <v>279</v>
      </c>
      <c r="E250" s="144">
        <v>-6.3200103666142553</v>
      </c>
    </row>
    <row r="251" spans="1:5" x14ac:dyDescent="0.25">
      <c r="A251" s="123">
        <v>100044</v>
      </c>
      <c r="B251">
        <v>200160</v>
      </c>
      <c r="C251" s="31">
        <v>57180</v>
      </c>
      <c r="D251" s="31" t="s">
        <v>322</v>
      </c>
      <c r="E251" s="144">
        <v>-1.6621606099950685</v>
      </c>
    </row>
    <row r="252" spans="1:5" x14ac:dyDescent="0.25">
      <c r="A252" s="123">
        <v>100044</v>
      </c>
      <c r="B252">
        <v>200160</v>
      </c>
      <c r="C252" s="31">
        <v>57182</v>
      </c>
      <c r="D252" s="31" t="s">
        <v>323</v>
      </c>
      <c r="E252" s="144">
        <v>-9.9798261085755584</v>
      </c>
    </row>
    <row r="253" spans="1:5" x14ac:dyDescent="0.25">
      <c r="A253" s="123">
        <v>100044</v>
      </c>
      <c r="B253">
        <v>200160</v>
      </c>
      <c r="C253" s="31">
        <v>57192</v>
      </c>
      <c r="D253" s="31" t="s">
        <v>324</v>
      </c>
      <c r="E253" s="144">
        <v>56.226818639823506</v>
      </c>
    </row>
    <row r="254" spans="1:5" x14ac:dyDescent="0.25">
      <c r="A254" s="123">
        <v>100042</v>
      </c>
      <c r="B254">
        <v>200160</v>
      </c>
      <c r="C254" s="31">
        <v>57210</v>
      </c>
      <c r="D254" s="31" t="s">
        <v>303</v>
      </c>
      <c r="E254" s="144">
        <v>21.687150234783331</v>
      </c>
    </row>
    <row r="255" spans="1:5" x14ac:dyDescent="0.25">
      <c r="A255" s="123">
        <v>100045</v>
      </c>
      <c r="B255">
        <v>200160</v>
      </c>
      <c r="C255" s="31">
        <v>57224</v>
      </c>
      <c r="D255" s="31" t="s">
        <v>280</v>
      </c>
      <c r="E255" s="144">
        <v>4.2728862775818222</v>
      </c>
    </row>
    <row r="256" spans="1:5" x14ac:dyDescent="0.25">
      <c r="A256" s="123">
        <v>100042</v>
      </c>
      <c r="B256">
        <v>200160</v>
      </c>
      <c r="C256" s="31">
        <v>57250</v>
      </c>
      <c r="D256" s="31" t="s">
        <v>304</v>
      </c>
      <c r="E256" s="144">
        <v>30.14902391144512</v>
      </c>
    </row>
    <row r="257" spans="1:5" x14ac:dyDescent="0.25">
      <c r="A257" s="123">
        <v>100042</v>
      </c>
      <c r="B257">
        <v>200160</v>
      </c>
      <c r="C257" s="31">
        <v>57258</v>
      </c>
      <c r="D257" s="31" t="s">
        <v>305</v>
      </c>
      <c r="E257" s="144">
        <v>12.023693292320761</v>
      </c>
    </row>
    <row r="258" spans="1:5" x14ac:dyDescent="0.25">
      <c r="A258" s="123">
        <v>100044</v>
      </c>
      <c r="B258">
        <v>200160</v>
      </c>
      <c r="C258" s="31">
        <v>57303</v>
      </c>
      <c r="D258" s="31" t="s">
        <v>325</v>
      </c>
      <c r="E258" s="144">
        <v>67.595543718863183</v>
      </c>
    </row>
    <row r="259" spans="1:5" x14ac:dyDescent="0.25">
      <c r="A259" s="123">
        <v>100042</v>
      </c>
      <c r="B259">
        <v>200160</v>
      </c>
      <c r="C259" s="31">
        <v>57305</v>
      </c>
      <c r="D259" s="31" t="s">
        <v>306</v>
      </c>
      <c r="E259" s="144">
        <v>9.2379163059523322</v>
      </c>
    </row>
    <row r="260" spans="1:5" x14ac:dyDescent="0.25">
      <c r="A260" s="123">
        <v>100044</v>
      </c>
      <c r="B260">
        <v>200160</v>
      </c>
      <c r="C260" s="31">
        <v>57306</v>
      </c>
      <c r="D260" s="31" t="s">
        <v>326</v>
      </c>
      <c r="E260" s="144">
        <v>22.343664695402762</v>
      </c>
    </row>
    <row r="261" spans="1:5" x14ac:dyDescent="0.25">
      <c r="A261" s="123">
        <v>100044</v>
      </c>
      <c r="B261">
        <v>200160</v>
      </c>
      <c r="C261" s="31">
        <v>57307</v>
      </c>
      <c r="D261" s="31" t="s">
        <v>327</v>
      </c>
      <c r="E261" s="144">
        <v>12.105830965258523</v>
      </c>
    </row>
    <row r="262" spans="1:5" x14ac:dyDescent="0.25">
      <c r="A262" s="123">
        <v>100042</v>
      </c>
      <c r="B262">
        <v>200160</v>
      </c>
      <c r="C262" s="31">
        <v>57308</v>
      </c>
      <c r="D262" s="31" t="s">
        <v>307</v>
      </c>
      <c r="E262" s="144">
        <v>194.20751787288961</v>
      </c>
    </row>
    <row r="263" spans="1:5" x14ac:dyDescent="0.25">
      <c r="A263" s="123">
        <v>100042</v>
      </c>
      <c r="B263">
        <v>200160</v>
      </c>
      <c r="C263" s="31">
        <v>57345</v>
      </c>
      <c r="D263" s="31" t="s">
        <v>308</v>
      </c>
      <c r="E263" s="144">
        <v>36.68418542676158</v>
      </c>
    </row>
    <row r="264" spans="1:5" x14ac:dyDescent="0.25">
      <c r="A264" s="123">
        <v>100044</v>
      </c>
      <c r="B264">
        <v>200160</v>
      </c>
      <c r="C264" s="31">
        <v>57347</v>
      </c>
      <c r="D264" s="31" t="s">
        <v>328</v>
      </c>
      <c r="E264" s="144">
        <v>36.226884683649018</v>
      </c>
    </row>
    <row r="265" spans="1:5" x14ac:dyDescent="0.25">
      <c r="A265" s="123">
        <v>100044</v>
      </c>
      <c r="B265">
        <v>200160</v>
      </c>
      <c r="C265" s="31">
        <v>57348</v>
      </c>
      <c r="D265" s="31" t="s">
        <v>329</v>
      </c>
      <c r="E265" s="144">
        <v>110.45802912025466</v>
      </c>
    </row>
    <row r="266" spans="1:5" x14ac:dyDescent="0.25">
      <c r="A266" s="123">
        <v>100044</v>
      </c>
      <c r="B266">
        <v>200160</v>
      </c>
      <c r="C266" s="31">
        <v>57350</v>
      </c>
      <c r="D266" s="31" t="s">
        <v>330</v>
      </c>
      <c r="E266" s="144">
        <v>174.42958324121062</v>
      </c>
    </row>
    <row r="267" spans="1:5" x14ac:dyDescent="0.25">
      <c r="A267" s="123">
        <v>100044</v>
      </c>
      <c r="B267">
        <v>200160</v>
      </c>
      <c r="C267" s="31">
        <v>57352</v>
      </c>
      <c r="D267" s="31" t="s">
        <v>331</v>
      </c>
      <c r="E267" s="144">
        <v>36.044027724773983</v>
      </c>
    </row>
    <row r="268" spans="1:5" x14ac:dyDescent="0.25">
      <c r="A268" s="123">
        <v>100042</v>
      </c>
      <c r="B268">
        <v>200160</v>
      </c>
      <c r="C268" s="31">
        <v>57353</v>
      </c>
      <c r="D268" s="31" t="s">
        <v>309</v>
      </c>
      <c r="E268" s="144">
        <v>40.28899018897247</v>
      </c>
    </row>
    <row r="269" spans="1:5" x14ac:dyDescent="0.25">
      <c r="A269" s="123">
        <v>100045</v>
      </c>
      <c r="B269">
        <v>200160</v>
      </c>
      <c r="C269" s="31">
        <v>57432</v>
      </c>
      <c r="D269" s="31" t="s">
        <v>281</v>
      </c>
      <c r="E269" s="144">
        <v>17.772786237686439</v>
      </c>
    </row>
    <row r="270" spans="1:5" x14ac:dyDescent="0.25">
      <c r="A270" s="123">
        <v>100045</v>
      </c>
      <c r="B270">
        <v>200160</v>
      </c>
      <c r="C270" s="31">
        <v>57433</v>
      </c>
      <c r="D270" s="31" t="s">
        <v>282</v>
      </c>
      <c r="E270" s="144">
        <v>2.1110361684948895</v>
      </c>
    </row>
    <row r="271" spans="1:5" x14ac:dyDescent="0.25">
      <c r="A271" s="123">
        <v>100045</v>
      </c>
      <c r="B271">
        <v>200160</v>
      </c>
      <c r="C271" s="31">
        <v>57434</v>
      </c>
      <c r="D271" s="31" t="s">
        <v>283</v>
      </c>
      <c r="E271" s="144">
        <v>54.123219045006088</v>
      </c>
    </row>
    <row r="272" spans="1:5" x14ac:dyDescent="0.25">
      <c r="A272" s="123">
        <v>100042</v>
      </c>
      <c r="B272">
        <v>200160</v>
      </c>
      <c r="C272" s="31">
        <v>57435</v>
      </c>
      <c r="D272" s="31" t="s">
        <v>310</v>
      </c>
      <c r="E272" s="144">
        <v>14.697026736270589</v>
      </c>
    </row>
    <row r="273" spans="1:5" x14ac:dyDescent="0.25">
      <c r="A273" s="123">
        <v>100045</v>
      </c>
      <c r="B273">
        <v>200160</v>
      </c>
      <c r="C273" s="31">
        <v>57436</v>
      </c>
      <c r="D273" s="31" t="s">
        <v>284</v>
      </c>
      <c r="E273" s="144">
        <v>60.549559720989663</v>
      </c>
    </row>
    <row r="274" spans="1:5" x14ac:dyDescent="0.25">
      <c r="A274" s="123">
        <v>100045</v>
      </c>
      <c r="B274">
        <v>200160</v>
      </c>
      <c r="C274" s="31">
        <v>57437</v>
      </c>
      <c r="D274" s="31" t="s">
        <v>525</v>
      </c>
      <c r="E274" s="144">
        <v>45.394602201456152</v>
      </c>
    </row>
    <row r="275" spans="1:5" x14ac:dyDescent="0.25">
      <c r="A275" s="123">
        <v>100045</v>
      </c>
      <c r="B275">
        <v>200160</v>
      </c>
      <c r="C275" s="31">
        <v>57439</v>
      </c>
      <c r="D275" s="31" t="s">
        <v>288</v>
      </c>
      <c r="E275" s="144">
        <v>149.37179583859145</v>
      </c>
    </row>
    <row r="276" spans="1:5" x14ac:dyDescent="0.25">
      <c r="A276" s="123">
        <v>100045</v>
      </c>
      <c r="B276">
        <v>200160</v>
      </c>
      <c r="C276" s="31">
        <v>57440</v>
      </c>
      <c r="D276" s="31" t="s">
        <v>286</v>
      </c>
      <c r="E276" s="144">
        <v>110.72400375490193</v>
      </c>
    </row>
    <row r="277" spans="1:5" x14ac:dyDescent="0.25">
      <c r="A277" s="123">
        <v>100045</v>
      </c>
      <c r="B277">
        <v>200160</v>
      </c>
      <c r="C277" s="31">
        <v>57441</v>
      </c>
      <c r="D277" s="31" t="s">
        <v>287</v>
      </c>
      <c r="E277" s="144">
        <v>14.577948024857069</v>
      </c>
    </row>
    <row r="278" spans="1:5" x14ac:dyDescent="0.25">
      <c r="A278" s="123">
        <v>100045</v>
      </c>
      <c r="B278">
        <v>200160</v>
      </c>
      <c r="C278" s="31">
        <v>57443</v>
      </c>
      <c r="D278" s="31" t="s">
        <v>289</v>
      </c>
      <c r="E278" s="144">
        <v>187.76304903172905</v>
      </c>
    </row>
    <row r="279" spans="1:5" x14ac:dyDescent="0.25">
      <c r="A279" s="123">
        <v>100045</v>
      </c>
      <c r="B279">
        <v>200160</v>
      </c>
      <c r="C279" s="31">
        <v>57444</v>
      </c>
      <c r="D279" s="31" t="s">
        <v>526</v>
      </c>
      <c r="E279" s="144">
        <v>87.661387721312423</v>
      </c>
    </row>
    <row r="280" spans="1:5" x14ac:dyDescent="0.25">
      <c r="A280" s="123">
        <v>100045</v>
      </c>
      <c r="B280">
        <v>200160</v>
      </c>
      <c r="C280" s="31">
        <v>57445</v>
      </c>
      <c r="D280" s="31" t="s">
        <v>291</v>
      </c>
      <c r="E280" s="144">
        <v>26.379595508069077</v>
      </c>
    </row>
    <row r="281" spans="1:5" x14ac:dyDescent="0.25">
      <c r="A281" s="123">
        <v>100045</v>
      </c>
      <c r="B281">
        <v>200160</v>
      </c>
      <c r="C281" s="31">
        <v>57446</v>
      </c>
      <c r="D281" s="31" t="s">
        <v>292</v>
      </c>
      <c r="E281" s="144">
        <v>145.37248054678139</v>
      </c>
    </row>
    <row r="282" spans="1:5" x14ac:dyDescent="0.25">
      <c r="A282" s="123">
        <v>100045</v>
      </c>
      <c r="B282">
        <v>200160</v>
      </c>
      <c r="C282" s="31">
        <v>57447</v>
      </c>
      <c r="D282" s="31" t="s">
        <v>293</v>
      </c>
      <c r="E282" s="144">
        <v>0.43590402713195209</v>
      </c>
    </row>
    <row r="283" spans="1:5" x14ac:dyDescent="0.25">
      <c r="A283" s="123">
        <v>100044</v>
      </c>
      <c r="B283">
        <v>200160</v>
      </c>
      <c r="C283" s="31">
        <v>57449</v>
      </c>
      <c r="D283" s="31" t="s">
        <v>332</v>
      </c>
      <c r="E283" s="144">
        <v>-3.9716463924076493</v>
      </c>
    </row>
    <row r="284" spans="1:5" x14ac:dyDescent="0.25">
      <c r="A284" s="123">
        <v>100045</v>
      </c>
      <c r="B284">
        <v>200160</v>
      </c>
      <c r="C284" s="31">
        <v>57453</v>
      </c>
      <c r="D284" s="31" t="s">
        <v>527</v>
      </c>
      <c r="E284" s="144">
        <v>202.14536569580702</v>
      </c>
    </row>
    <row r="285" spans="1:5" x14ac:dyDescent="0.25">
      <c r="A285" s="123">
        <v>100042</v>
      </c>
      <c r="B285">
        <v>200160</v>
      </c>
      <c r="C285" s="31">
        <v>57458</v>
      </c>
      <c r="D285" s="31" t="s">
        <v>311</v>
      </c>
      <c r="E285" s="144">
        <v>5.773241382952099</v>
      </c>
    </row>
    <row r="286" spans="1:5" x14ac:dyDescent="0.25">
      <c r="A286" s="123">
        <v>100045</v>
      </c>
      <c r="B286">
        <v>200160</v>
      </c>
      <c r="C286" s="31">
        <v>57459</v>
      </c>
      <c r="D286" s="31" t="s">
        <v>295</v>
      </c>
      <c r="E286" s="144">
        <v>7.3706737597406402</v>
      </c>
    </row>
    <row r="287" spans="1:5" x14ac:dyDescent="0.25">
      <c r="A287" s="123">
        <v>100042</v>
      </c>
      <c r="B287">
        <v>200160</v>
      </c>
      <c r="C287" s="31">
        <v>57503</v>
      </c>
      <c r="D287" s="31" t="s">
        <v>312</v>
      </c>
      <c r="E287" s="144">
        <v>95.611892199384201</v>
      </c>
    </row>
    <row r="288" spans="1:5" x14ac:dyDescent="0.25">
      <c r="A288" s="123">
        <v>100044</v>
      </c>
      <c r="B288">
        <v>200160</v>
      </c>
      <c r="C288" s="31">
        <v>57508</v>
      </c>
      <c r="D288" s="31" t="s">
        <v>333</v>
      </c>
      <c r="E288" s="144">
        <v>-3.4942416770583069</v>
      </c>
    </row>
    <row r="289" spans="1:5" x14ac:dyDescent="0.25">
      <c r="A289" s="123">
        <v>100042</v>
      </c>
      <c r="B289">
        <v>200160</v>
      </c>
      <c r="C289" s="31">
        <v>57523</v>
      </c>
      <c r="D289" s="31" t="s">
        <v>313</v>
      </c>
      <c r="E289" s="144">
        <v>40.846985456208969</v>
      </c>
    </row>
    <row r="290" spans="1:5" x14ac:dyDescent="0.25">
      <c r="A290" s="123">
        <v>100042</v>
      </c>
      <c r="B290">
        <v>200160</v>
      </c>
      <c r="C290" s="31">
        <v>57543</v>
      </c>
      <c r="D290" s="31" t="s">
        <v>314</v>
      </c>
      <c r="E290" s="144">
        <v>11.367805597636263</v>
      </c>
    </row>
    <row r="291" spans="1:5" x14ac:dyDescent="0.25">
      <c r="A291" s="123">
        <v>100045</v>
      </c>
      <c r="B291">
        <v>200160</v>
      </c>
      <c r="C291" s="31">
        <v>57559</v>
      </c>
      <c r="D291" s="31" t="s">
        <v>296</v>
      </c>
      <c r="E291" s="144">
        <v>49.407173563947964</v>
      </c>
    </row>
    <row r="292" spans="1:5" x14ac:dyDescent="0.25">
      <c r="A292" s="123">
        <v>100045</v>
      </c>
      <c r="B292">
        <v>200160</v>
      </c>
      <c r="C292" s="31">
        <v>57574</v>
      </c>
      <c r="D292" s="31" t="s">
        <v>297</v>
      </c>
      <c r="E292" s="144">
        <v>6.3986370574955709</v>
      </c>
    </row>
    <row r="293" spans="1:5" x14ac:dyDescent="0.25">
      <c r="A293" s="123">
        <v>100042</v>
      </c>
      <c r="B293">
        <v>200160</v>
      </c>
      <c r="C293" s="31">
        <v>57583</v>
      </c>
      <c r="D293" s="31" t="s">
        <v>315</v>
      </c>
      <c r="E293" s="144">
        <v>91.485916203140022</v>
      </c>
    </row>
    <row r="294" spans="1:5" x14ac:dyDescent="0.25">
      <c r="A294" s="123">
        <v>100045</v>
      </c>
      <c r="B294">
        <v>200160</v>
      </c>
      <c r="C294" s="31">
        <v>57612</v>
      </c>
      <c r="D294" s="31" t="s">
        <v>298</v>
      </c>
      <c r="E294" s="144">
        <v>107.06230137228216</v>
      </c>
    </row>
    <row r="295" spans="1:5" x14ac:dyDescent="0.25">
      <c r="A295" s="123">
        <v>100042</v>
      </c>
      <c r="B295">
        <v>200160</v>
      </c>
      <c r="C295" s="31">
        <v>57614</v>
      </c>
      <c r="D295" s="31" t="s">
        <v>316</v>
      </c>
      <c r="E295" s="144">
        <v>236.35538931334116</v>
      </c>
    </row>
    <row r="296" spans="1:5" x14ac:dyDescent="0.25">
      <c r="A296" s="123">
        <v>100042</v>
      </c>
      <c r="B296">
        <v>200160</v>
      </c>
      <c r="C296" s="31">
        <v>57618</v>
      </c>
      <c r="D296" s="31" t="s">
        <v>477</v>
      </c>
      <c r="E296" s="144">
        <v>76.357437156176474</v>
      </c>
    </row>
    <row r="297" spans="1:5" x14ac:dyDescent="0.25">
      <c r="A297" s="123">
        <v>100044</v>
      </c>
      <c r="B297">
        <v>200160</v>
      </c>
      <c r="C297" s="31">
        <v>57622</v>
      </c>
      <c r="D297" s="31" t="s">
        <v>334</v>
      </c>
      <c r="E297" s="144">
        <v>7.9822953255937286</v>
      </c>
    </row>
    <row r="298" spans="1:5" x14ac:dyDescent="0.25">
      <c r="A298" s="123">
        <v>100042</v>
      </c>
      <c r="B298">
        <v>200160</v>
      </c>
      <c r="C298" s="31">
        <v>57626</v>
      </c>
      <c r="D298" s="31" t="s">
        <v>318</v>
      </c>
      <c r="E298" s="144">
        <v>7.6501046898567093</v>
      </c>
    </row>
    <row r="299" spans="1:5" x14ac:dyDescent="0.25">
      <c r="A299" s="123">
        <v>100044</v>
      </c>
      <c r="B299">
        <v>200160</v>
      </c>
      <c r="C299" s="31">
        <v>57628</v>
      </c>
      <c r="D299" s="31" t="s">
        <v>335</v>
      </c>
      <c r="E299" s="144">
        <v>41.387271883179721</v>
      </c>
    </row>
    <row r="300" spans="1:5" x14ac:dyDescent="0.25">
      <c r="A300" s="123">
        <v>100044</v>
      </c>
      <c r="B300">
        <v>200160</v>
      </c>
      <c r="C300" s="31">
        <v>57632</v>
      </c>
      <c r="D300" s="31" t="s">
        <v>336</v>
      </c>
      <c r="E300" s="144">
        <v>142.47393625376009</v>
      </c>
    </row>
    <row r="301" spans="1:5" x14ac:dyDescent="0.25">
      <c r="A301" s="123">
        <v>100044</v>
      </c>
      <c r="B301">
        <v>200160</v>
      </c>
      <c r="C301" s="31">
        <v>57633</v>
      </c>
      <c r="D301" s="31" t="s">
        <v>337</v>
      </c>
      <c r="E301" s="144">
        <v>-5.5666149652422749</v>
      </c>
    </row>
    <row r="302" spans="1:5" x14ac:dyDescent="0.25">
      <c r="A302" s="123">
        <v>100044</v>
      </c>
      <c r="B302">
        <v>200160</v>
      </c>
      <c r="C302" s="31">
        <v>57634</v>
      </c>
      <c r="D302" s="31" t="s">
        <v>338</v>
      </c>
      <c r="E302" s="144">
        <v>-0.74149508978629586</v>
      </c>
    </row>
    <row r="303" spans="1:5" x14ac:dyDescent="0.25">
      <c r="A303" s="123">
        <v>100044</v>
      </c>
      <c r="B303">
        <v>200160</v>
      </c>
      <c r="C303" s="31">
        <v>57660</v>
      </c>
      <c r="D303" s="31" t="s">
        <v>523</v>
      </c>
      <c r="E303" s="144">
        <v>139.83645480818012</v>
      </c>
    </row>
    <row r="304" spans="1:5" x14ac:dyDescent="0.25">
      <c r="A304" s="123">
        <v>100042</v>
      </c>
      <c r="B304">
        <v>200160</v>
      </c>
      <c r="C304" s="31">
        <v>57668</v>
      </c>
      <c r="D304" s="31" t="s">
        <v>319</v>
      </c>
      <c r="E304" s="144">
        <v>22.255055941806035</v>
      </c>
    </row>
    <row r="305" spans="1:5" x14ac:dyDescent="0.25">
      <c r="A305" s="123">
        <v>100045</v>
      </c>
      <c r="B305">
        <v>200160</v>
      </c>
      <c r="C305" s="31">
        <v>57712</v>
      </c>
      <c r="D305" s="31" t="s">
        <v>524</v>
      </c>
      <c r="E305" s="144">
        <v>52.306908708011875</v>
      </c>
    </row>
    <row r="306" spans="1:5" x14ac:dyDescent="0.25">
      <c r="A306" s="123">
        <v>100055</v>
      </c>
      <c r="B306">
        <v>200080</v>
      </c>
      <c r="C306" s="31">
        <v>88186</v>
      </c>
      <c r="D306" s="31" t="s">
        <v>362</v>
      </c>
      <c r="E306" s="144">
        <v>18.94085602100316</v>
      </c>
    </row>
    <row r="307" spans="1:5" x14ac:dyDescent="0.25">
      <c r="A307" s="123">
        <v>100057</v>
      </c>
      <c r="B307">
        <v>200080</v>
      </c>
      <c r="C307" s="31">
        <v>88201</v>
      </c>
      <c r="D307" s="31" t="s">
        <v>343</v>
      </c>
      <c r="E307" s="144">
        <v>60.067609869900636</v>
      </c>
    </row>
    <row r="308" spans="1:5" x14ac:dyDescent="0.25">
      <c r="A308" s="123">
        <v>100057</v>
      </c>
      <c r="B308">
        <v>200080</v>
      </c>
      <c r="C308" s="31">
        <v>88206</v>
      </c>
      <c r="D308" s="31" t="s">
        <v>344</v>
      </c>
      <c r="E308" s="144">
        <v>28.955440508767644</v>
      </c>
    </row>
    <row r="309" spans="1:5" x14ac:dyDescent="0.25">
      <c r="A309" s="123">
        <v>100057</v>
      </c>
      <c r="B309">
        <v>200080</v>
      </c>
      <c r="C309" s="31">
        <v>88216</v>
      </c>
      <c r="D309" s="31" t="s">
        <v>528</v>
      </c>
      <c r="E309" s="144">
        <v>-3.7793552989333561</v>
      </c>
    </row>
    <row r="310" spans="1:5" x14ac:dyDescent="0.25">
      <c r="A310" s="123">
        <v>100055</v>
      </c>
      <c r="B310">
        <v>200080</v>
      </c>
      <c r="C310" s="31">
        <v>88246</v>
      </c>
      <c r="D310" s="31" t="s">
        <v>363</v>
      </c>
      <c r="E310" s="144">
        <v>69.137387923031469</v>
      </c>
    </row>
    <row r="311" spans="1:5" x14ac:dyDescent="0.25">
      <c r="A311" s="123">
        <v>100057</v>
      </c>
      <c r="B311">
        <v>200080</v>
      </c>
      <c r="C311" s="31">
        <v>88256</v>
      </c>
      <c r="D311" s="31" t="s">
        <v>346</v>
      </c>
      <c r="E311" s="144">
        <v>16.453256468707835</v>
      </c>
    </row>
    <row r="312" spans="1:5" x14ac:dyDescent="0.25">
      <c r="A312" s="123">
        <v>100057</v>
      </c>
      <c r="B312">
        <v>200080</v>
      </c>
      <c r="C312" s="31">
        <v>88261</v>
      </c>
      <c r="D312" s="31" t="s">
        <v>347</v>
      </c>
      <c r="E312" s="144">
        <v>15.294533512138774</v>
      </c>
    </row>
    <row r="313" spans="1:5" x14ac:dyDescent="0.25">
      <c r="A313" s="123">
        <v>100057</v>
      </c>
      <c r="B313">
        <v>200080</v>
      </c>
      <c r="C313" s="31">
        <v>88281</v>
      </c>
      <c r="D313" s="31" t="s">
        <v>348</v>
      </c>
      <c r="E313" s="144">
        <v>39.012109413762687</v>
      </c>
    </row>
    <row r="314" spans="1:5" x14ac:dyDescent="0.25">
      <c r="A314" s="123">
        <v>100057</v>
      </c>
      <c r="B314">
        <v>200080</v>
      </c>
      <c r="C314" s="31">
        <v>88286</v>
      </c>
      <c r="D314" s="31" t="s">
        <v>349</v>
      </c>
      <c r="E314" s="144">
        <v>152.88894513148958</v>
      </c>
    </row>
    <row r="315" spans="1:5" x14ac:dyDescent="0.25">
      <c r="A315" s="123">
        <v>100057</v>
      </c>
      <c r="B315">
        <v>200080</v>
      </c>
      <c r="C315" s="31">
        <v>88288</v>
      </c>
      <c r="D315" s="31" t="s">
        <v>351</v>
      </c>
      <c r="E315" s="144">
        <v>149.26117682854925</v>
      </c>
    </row>
    <row r="316" spans="1:5" x14ac:dyDescent="0.25">
      <c r="A316" s="123">
        <v>100057</v>
      </c>
      <c r="B316">
        <v>200080</v>
      </c>
      <c r="C316" s="31">
        <v>88291</v>
      </c>
      <c r="D316" s="31" t="s">
        <v>350</v>
      </c>
      <c r="E316" s="144">
        <v>17.08774774015389</v>
      </c>
    </row>
    <row r="317" spans="1:5" x14ac:dyDescent="0.25">
      <c r="A317" s="123">
        <v>100055</v>
      </c>
      <c r="B317">
        <v>200080</v>
      </c>
      <c r="C317" s="31">
        <v>88316</v>
      </c>
      <c r="D317" s="31" t="s">
        <v>364</v>
      </c>
      <c r="E317" s="144">
        <v>4.626036030477028</v>
      </c>
    </row>
    <row r="318" spans="1:5" x14ac:dyDescent="0.25">
      <c r="A318" s="123">
        <v>100055</v>
      </c>
      <c r="B318">
        <v>200080</v>
      </c>
      <c r="C318" s="31">
        <v>88326</v>
      </c>
      <c r="D318" s="31" t="s">
        <v>365</v>
      </c>
      <c r="E318" s="144">
        <v>218.4374653999387</v>
      </c>
    </row>
    <row r="319" spans="1:5" x14ac:dyDescent="0.25">
      <c r="A319" s="123">
        <v>100057</v>
      </c>
      <c r="B319">
        <v>200080</v>
      </c>
      <c r="C319" s="31">
        <v>88336</v>
      </c>
      <c r="D319" s="31" t="s">
        <v>352</v>
      </c>
      <c r="E319" s="144">
        <v>17.04243048805737</v>
      </c>
    </row>
    <row r="320" spans="1:5" x14ac:dyDescent="0.25">
      <c r="A320" s="123">
        <v>100055</v>
      </c>
      <c r="B320">
        <v>200080</v>
      </c>
      <c r="C320" s="31">
        <v>88346</v>
      </c>
      <c r="D320" s="31" t="s">
        <v>366</v>
      </c>
      <c r="E320" s="144">
        <v>33.385091261690903</v>
      </c>
    </row>
    <row r="321" spans="1:5" x14ac:dyDescent="0.25">
      <c r="A321" s="123">
        <v>100055</v>
      </c>
      <c r="B321">
        <v>200080</v>
      </c>
      <c r="C321" s="31">
        <v>88386</v>
      </c>
      <c r="D321" s="31" t="s">
        <v>367</v>
      </c>
      <c r="E321" s="144">
        <v>48.035688985179462</v>
      </c>
    </row>
    <row r="322" spans="1:5" x14ac:dyDescent="0.25">
      <c r="A322" s="123">
        <v>100057</v>
      </c>
      <c r="B322">
        <v>200080</v>
      </c>
      <c r="C322" s="31">
        <v>88396</v>
      </c>
      <c r="D322" s="31" t="s">
        <v>353</v>
      </c>
      <c r="E322" s="144">
        <v>35.311737595020183</v>
      </c>
    </row>
    <row r="323" spans="1:5" x14ac:dyDescent="0.25">
      <c r="A323" s="123">
        <v>100057</v>
      </c>
      <c r="B323">
        <v>200080</v>
      </c>
      <c r="C323" s="31">
        <v>88451</v>
      </c>
      <c r="D323" s="31" t="s">
        <v>354</v>
      </c>
      <c r="E323" s="144">
        <v>45.470435408846903</v>
      </c>
    </row>
    <row r="324" spans="1:5" x14ac:dyDescent="0.25">
      <c r="A324" s="123">
        <v>100055</v>
      </c>
      <c r="B324">
        <v>200080</v>
      </c>
      <c r="C324" s="31">
        <v>88461</v>
      </c>
      <c r="D324" s="31" t="s">
        <v>368</v>
      </c>
      <c r="E324" s="144">
        <v>36.529976708806124</v>
      </c>
    </row>
    <row r="325" spans="1:5" x14ac:dyDescent="0.25">
      <c r="A325" s="123">
        <v>100057</v>
      </c>
      <c r="B325">
        <v>200080</v>
      </c>
      <c r="C325" s="31">
        <v>88501</v>
      </c>
      <c r="D325" s="31" t="s">
        <v>355</v>
      </c>
      <c r="E325" s="144">
        <v>174.05015340751694</v>
      </c>
    </row>
    <row r="326" spans="1:5" x14ac:dyDescent="0.25">
      <c r="A326" s="123">
        <v>100057</v>
      </c>
      <c r="B326">
        <v>200080</v>
      </c>
      <c r="C326" s="31">
        <v>88511</v>
      </c>
      <c r="D326" s="31" t="s">
        <v>356</v>
      </c>
      <c r="E326" s="144">
        <v>15.636704624959727</v>
      </c>
    </row>
    <row r="327" spans="1:5" x14ac:dyDescent="0.25">
      <c r="A327" s="123">
        <v>100055</v>
      </c>
      <c r="B327">
        <v>200080</v>
      </c>
      <c r="C327" s="31">
        <v>88551</v>
      </c>
      <c r="D327" s="31" t="s">
        <v>369</v>
      </c>
      <c r="E327" s="144">
        <v>33.103673264038598</v>
      </c>
    </row>
    <row r="328" spans="1:5" x14ac:dyDescent="0.25">
      <c r="A328" s="123">
        <v>100055</v>
      </c>
      <c r="B328">
        <v>200080</v>
      </c>
      <c r="C328" s="31">
        <v>88556</v>
      </c>
      <c r="D328" s="31" t="s">
        <v>370</v>
      </c>
      <c r="E328" s="144">
        <v>53.494342971565644</v>
      </c>
    </row>
    <row r="329" spans="1:5" x14ac:dyDescent="0.25">
      <c r="A329" s="123">
        <v>100057</v>
      </c>
      <c r="B329">
        <v>200080</v>
      </c>
      <c r="C329" s="31">
        <v>88561</v>
      </c>
      <c r="D329" s="31" t="s">
        <v>357</v>
      </c>
      <c r="E329" s="144">
        <v>75.488787124688287</v>
      </c>
    </row>
    <row r="330" spans="1:5" x14ac:dyDescent="0.25">
      <c r="A330" s="123">
        <v>100055</v>
      </c>
      <c r="B330">
        <v>200080</v>
      </c>
      <c r="C330" s="31">
        <v>88586</v>
      </c>
      <c r="D330" s="31" t="s">
        <v>361</v>
      </c>
      <c r="E330" s="144">
        <v>220.1585824397599</v>
      </c>
    </row>
    <row r="331" spans="1:5" x14ac:dyDescent="0.25">
      <c r="A331" s="123">
        <v>100055</v>
      </c>
      <c r="B331">
        <v>200080</v>
      </c>
      <c r="C331" s="31">
        <v>88587</v>
      </c>
      <c r="D331" s="31" t="s">
        <v>371</v>
      </c>
      <c r="E331" s="144">
        <v>96.38783281034128</v>
      </c>
    </row>
    <row r="332" spans="1:5" x14ac:dyDescent="0.25">
      <c r="A332" s="123">
        <v>100055</v>
      </c>
      <c r="B332">
        <v>200080</v>
      </c>
      <c r="C332" s="31">
        <v>88616</v>
      </c>
      <c r="D332" s="31" t="s">
        <v>372</v>
      </c>
      <c r="E332" s="144">
        <v>24.540397382405139</v>
      </c>
    </row>
    <row r="333" spans="1:5" x14ac:dyDescent="0.25">
      <c r="A333" s="123">
        <v>100057</v>
      </c>
      <c r="B333">
        <v>200080</v>
      </c>
      <c r="C333" s="31">
        <v>88631</v>
      </c>
      <c r="D333" s="31" t="s">
        <v>358</v>
      </c>
      <c r="E333" s="144">
        <v>95.031314108289564</v>
      </c>
    </row>
    <row r="334" spans="1:5" x14ac:dyDescent="0.25">
      <c r="A334" s="123">
        <v>100055</v>
      </c>
      <c r="B334">
        <v>200080</v>
      </c>
      <c r="C334" s="31">
        <v>88666</v>
      </c>
      <c r="D334" s="31" t="s">
        <v>373</v>
      </c>
      <c r="E334" s="144">
        <v>68.912928177042531</v>
      </c>
    </row>
    <row r="335" spans="1:5" x14ac:dyDescent="0.25">
      <c r="A335" s="123">
        <v>100057</v>
      </c>
      <c r="B335">
        <v>200080</v>
      </c>
      <c r="C335" s="31">
        <v>88706</v>
      </c>
      <c r="D335" s="31" t="s">
        <v>359</v>
      </c>
      <c r="E335" s="144">
        <v>13.687467485638454</v>
      </c>
    </row>
    <row r="336" spans="1:5" x14ac:dyDescent="0.25">
      <c r="A336" s="123">
        <v>100057</v>
      </c>
      <c r="B336">
        <v>200080</v>
      </c>
      <c r="C336" s="31">
        <v>88716</v>
      </c>
      <c r="D336" s="31" t="s">
        <v>360</v>
      </c>
      <c r="E336" s="144">
        <v>32.112289146937655</v>
      </c>
    </row>
    <row r="337" spans="1:5" x14ac:dyDescent="0.25">
      <c r="A337">
        <v>17</v>
      </c>
      <c r="B337">
        <v>17</v>
      </c>
      <c r="C337" s="31">
        <v>17</v>
      </c>
      <c r="D337" s="31" t="s">
        <v>572</v>
      </c>
      <c r="E337" s="144">
        <v>4.1602847170392261</v>
      </c>
    </row>
    <row r="338" spans="1:5" x14ac:dyDescent="0.25">
      <c r="A338">
        <v>18</v>
      </c>
      <c r="B338">
        <v>18</v>
      </c>
      <c r="C338" s="31">
        <v>18</v>
      </c>
      <c r="D338" s="31" t="s">
        <v>115</v>
      </c>
      <c r="E338" s="144">
        <v>194.10563353315331</v>
      </c>
    </row>
    <row r="339" spans="1:5" x14ac:dyDescent="0.25">
      <c r="A339">
        <v>57880</v>
      </c>
      <c r="B339">
        <v>57880</v>
      </c>
      <c r="C339" s="31">
        <v>57880</v>
      </c>
      <c r="D339" s="31" t="s">
        <v>375</v>
      </c>
      <c r="E339" s="144">
        <v>8.970333165490374E-2</v>
      </c>
    </row>
    <row r="340" spans="1:5" x14ac:dyDescent="0.25">
      <c r="A340">
        <v>57892</v>
      </c>
      <c r="B340">
        <v>57892</v>
      </c>
      <c r="C340" s="31">
        <v>57892</v>
      </c>
      <c r="D340" s="31" t="s">
        <v>557</v>
      </c>
      <c r="E340" s="144">
        <v>265.24114174037072</v>
      </c>
    </row>
    <row r="341" spans="1:5" x14ac:dyDescent="0.25">
      <c r="A341"/>
      <c r="B341" s="130">
        <v>200030</v>
      </c>
      <c r="C341" s="131">
        <v>100002</v>
      </c>
      <c r="D341" s="131" t="s">
        <v>573</v>
      </c>
      <c r="E341" s="146">
        <v>959.74584697074715</v>
      </c>
    </row>
    <row r="342" spans="1:5" x14ac:dyDescent="0.25">
      <c r="A342"/>
      <c r="B342" s="130">
        <v>200030</v>
      </c>
      <c r="C342" s="131">
        <v>100006</v>
      </c>
      <c r="D342" s="132" t="s">
        <v>574</v>
      </c>
      <c r="E342" s="146">
        <v>915.3071051938241</v>
      </c>
    </row>
    <row r="343" spans="1:5" x14ac:dyDescent="0.25">
      <c r="A343"/>
      <c r="B343" s="130">
        <v>200030</v>
      </c>
      <c r="C343" s="131">
        <v>100011</v>
      </c>
      <c r="D343" s="131" t="s">
        <v>575</v>
      </c>
      <c r="E343" s="146">
        <v>2661.2070464410053</v>
      </c>
    </row>
    <row r="344" spans="1:5" x14ac:dyDescent="0.25">
      <c r="A344"/>
      <c r="B344" s="130">
        <v>200050</v>
      </c>
      <c r="C344" s="131">
        <v>100014</v>
      </c>
      <c r="D344" s="131" t="s">
        <v>576</v>
      </c>
      <c r="E344" s="146">
        <v>1759.4547574363137</v>
      </c>
    </row>
    <row r="345" spans="1:5" x14ac:dyDescent="0.25">
      <c r="A345"/>
      <c r="B345" s="130">
        <v>200050</v>
      </c>
      <c r="C345" s="131">
        <v>100021</v>
      </c>
      <c r="D345" s="131" t="s">
        <v>577</v>
      </c>
      <c r="E345" s="146">
        <v>662.36617056398427</v>
      </c>
    </row>
    <row r="346" spans="1:5" x14ac:dyDescent="0.25">
      <c r="A346"/>
      <c r="B346" s="130">
        <v>200080</v>
      </c>
      <c r="C346" s="131">
        <v>100055</v>
      </c>
      <c r="D346" s="131" t="s">
        <v>578</v>
      </c>
      <c r="E346" s="146">
        <v>925.69025937527954</v>
      </c>
    </row>
    <row r="347" spans="1:5" x14ac:dyDescent="0.25">
      <c r="A347"/>
      <c r="B347" s="130">
        <v>200080</v>
      </c>
      <c r="C347" s="131">
        <v>100057</v>
      </c>
      <c r="D347" s="131" t="s">
        <v>579</v>
      </c>
      <c r="E347" s="146">
        <v>979.07278356449228</v>
      </c>
    </row>
    <row r="348" spans="1:5" x14ac:dyDescent="0.25">
      <c r="A348"/>
      <c r="B348" s="130">
        <v>200110</v>
      </c>
      <c r="C348" s="131">
        <v>100026</v>
      </c>
      <c r="D348" s="131" t="s">
        <v>580</v>
      </c>
      <c r="E348" s="146">
        <v>978.35671888597176</v>
      </c>
    </row>
    <row r="349" spans="1:5" x14ac:dyDescent="0.25">
      <c r="A349"/>
      <c r="B349" s="130">
        <v>200110</v>
      </c>
      <c r="C349" s="131">
        <v>100027</v>
      </c>
      <c r="D349" s="131" t="s">
        <v>581</v>
      </c>
      <c r="E349" s="146">
        <v>1155.9590410786175</v>
      </c>
    </row>
    <row r="350" spans="1:5" x14ac:dyDescent="0.25">
      <c r="A350"/>
      <c r="B350" s="130">
        <v>200110</v>
      </c>
      <c r="C350" s="131">
        <v>100031</v>
      </c>
      <c r="D350" s="131" t="s">
        <v>582</v>
      </c>
      <c r="E350" s="146">
        <v>655.33113093639054</v>
      </c>
    </row>
    <row r="351" spans="1:5" x14ac:dyDescent="0.25">
      <c r="A351"/>
      <c r="B351" s="130">
        <v>200160</v>
      </c>
      <c r="C351" s="131">
        <v>100045</v>
      </c>
      <c r="D351" s="131" t="s">
        <v>583</v>
      </c>
      <c r="E351" s="146">
        <v>1348.6963239554689</v>
      </c>
    </row>
    <row r="352" spans="1:5" x14ac:dyDescent="0.25">
      <c r="A352"/>
      <c r="B352" s="130">
        <v>200160</v>
      </c>
      <c r="C352" s="131">
        <v>100044</v>
      </c>
      <c r="D352" s="132" t="s">
        <v>584</v>
      </c>
      <c r="E352" s="146">
        <v>886.16604079386957</v>
      </c>
    </row>
    <row r="353" spans="1:5" x14ac:dyDescent="0.25">
      <c r="A353"/>
      <c r="B353" s="130">
        <v>200160</v>
      </c>
      <c r="C353" s="131">
        <v>100042</v>
      </c>
      <c r="D353" s="131" t="s">
        <v>585</v>
      </c>
      <c r="E353" s="146">
        <v>973.67811616573135</v>
      </c>
    </row>
    <row r="354" spans="1:5" x14ac:dyDescent="0.25">
      <c r="A354"/>
      <c r="B354" s="130">
        <v>200262</v>
      </c>
      <c r="C354" s="131">
        <v>105006</v>
      </c>
      <c r="D354" s="131" t="s">
        <v>586</v>
      </c>
      <c r="E354" s="146">
        <v>2628.554839063383</v>
      </c>
    </row>
    <row r="355" spans="1:5" x14ac:dyDescent="0.25">
      <c r="A355"/>
      <c r="B355" s="130">
        <v>200262</v>
      </c>
      <c r="C355" s="131">
        <v>105101</v>
      </c>
      <c r="D355" s="131" t="s">
        <v>587</v>
      </c>
      <c r="E355" s="146">
        <v>1308.0020253608893</v>
      </c>
    </row>
    <row r="356" spans="1:5" x14ac:dyDescent="0.25">
      <c r="A356"/>
      <c r="B356" s="130">
        <v>200262</v>
      </c>
      <c r="C356" s="131">
        <v>105060</v>
      </c>
      <c r="D356" s="131" t="s">
        <v>588</v>
      </c>
      <c r="E356" s="146">
        <v>1513.2937466651604</v>
      </c>
    </row>
    <row r="357" spans="1:5" x14ac:dyDescent="0.25">
      <c r="A357"/>
      <c r="B357" s="130">
        <v>200264</v>
      </c>
      <c r="C357" s="131">
        <v>105130</v>
      </c>
      <c r="D357" s="131" t="s">
        <v>589</v>
      </c>
      <c r="E357" s="146">
        <v>1063.6651508231998</v>
      </c>
    </row>
    <row r="358" spans="1:5" x14ac:dyDescent="0.25">
      <c r="A358"/>
      <c r="B358" s="130">
        <v>200264</v>
      </c>
      <c r="C358" s="131">
        <v>105169</v>
      </c>
      <c r="D358" s="131" t="s">
        <v>590</v>
      </c>
      <c r="E358" s="146">
        <v>1307.8957384577609</v>
      </c>
    </row>
    <row r="359" spans="1:5" x14ac:dyDescent="0.25">
      <c r="A359"/>
      <c r="B359" s="130">
        <v>17</v>
      </c>
      <c r="C359" s="131">
        <v>17</v>
      </c>
      <c r="D359" s="131" t="s">
        <v>591</v>
      </c>
      <c r="E359" s="146">
        <v>4.1602847170392261</v>
      </c>
    </row>
    <row r="360" spans="1:5" x14ac:dyDescent="0.25">
      <c r="A360"/>
      <c r="B360" s="130">
        <v>18</v>
      </c>
      <c r="C360" s="131">
        <v>18</v>
      </c>
      <c r="D360" s="131" t="s">
        <v>592</v>
      </c>
      <c r="E360" s="146">
        <v>194.10563353315331</v>
      </c>
    </row>
    <row r="361" spans="1:5" x14ac:dyDescent="0.25">
      <c r="A361"/>
      <c r="B361" s="130">
        <v>57880</v>
      </c>
      <c r="C361" s="131">
        <v>57880</v>
      </c>
      <c r="D361" s="131" t="s">
        <v>593</v>
      </c>
      <c r="E361" s="146">
        <v>8.970333165490374E-2</v>
      </c>
    </row>
    <row r="362" spans="1:5" x14ac:dyDescent="0.25">
      <c r="A362"/>
      <c r="B362" s="130">
        <v>57892</v>
      </c>
      <c r="C362" s="131">
        <v>57892</v>
      </c>
      <c r="D362" s="131" t="s">
        <v>594</v>
      </c>
      <c r="E362" s="146">
        <v>265.24114174037072</v>
      </c>
    </row>
    <row r="363" spans="1:5" x14ac:dyDescent="0.25">
      <c r="A363"/>
      <c r="B363" s="133"/>
      <c r="C363" s="134">
        <v>200030</v>
      </c>
      <c r="D363" s="134" t="s">
        <v>595</v>
      </c>
      <c r="E363" s="147">
        <v>4536.2599986055757</v>
      </c>
    </row>
    <row r="364" spans="1:5" x14ac:dyDescent="0.25">
      <c r="A364"/>
      <c r="B364" s="133"/>
      <c r="C364" s="134">
        <v>200050</v>
      </c>
      <c r="D364" s="134" t="s">
        <v>596</v>
      </c>
      <c r="E364" s="147">
        <v>2421.8209280002975</v>
      </c>
    </row>
    <row r="365" spans="1:5" x14ac:dyDescent="0.25">
      <c r="A365"/>
      <c r="B365" s="133"/>
      <c r="C365" s="134">
        <v>200080</v>
      </c>
      <c r="D365" s="134" t="s">
        <v>389</v>
      </c>
      <c r="E365" s="147">
        <v>1904.7630429397725</v>
      </c>
    </row>
    <row r="366" spans="1:5" x14ac:dyDescent="0.25">
      <c r="A366"/>
      <c r="B366" s="133"/>
      <c r="C366" s="134">
        <v>200110</v>
      </c>
      <c r="D366" s="134" t="s">
        <v>597</v>
      </c>
      <c r="E366" s="147">
        <v>2789.6468909009795</v>
      </c>
    </row>
    <row r="367" spans="1:5" x14ac:dyDescent="0.25">
      <c r="A367"/>
      <c r="B367" s="133"/>
      <c r="C367" s="134">
        <v>200160</v>
      </c>
      <c r="D367" s="135" t="s">
        <v>388</v>
      </c>
      <c r="E367" s="147">
        <v>3208.5404809150705</v>
      </c>
    </row>
    <row r="368" spans="1:5" x14ac:dyDescent="0.25">
      <c r="A368"/>
      <c r="B368" s="133"/>
      <c r="C368" s="134">
        <v>200262</v>
      </c>
      <c r="D368" s="134" t="s">
        <v>598</v>
      </c>
      <c r="E368" s="147">
        <v>5450.014966561188</v>
      </c>
    </row>
    <row r="369" spans="1:5" x14ac:dyDescent="0.25">
      <c r="A369"/>
      <c r="B369" s="133"/>
      <c r="C369" s="134">
        <v>200264</v>
      </c>
      <c r="D369" s="134" t="s">
        <v>599</v>
      </c>
      <c r="E369" s="147">
        <v>2371.4806240933062</v>
      </c>
    </row>
    <row r="370" spans="1:5" x14ac:dyDescent="0.25">
      <c r="A370"/>
      <c r="B370" s="133"/>
      <c r="C370" s="134">
        <v>17</v>
      </c>
      <c r="D370" s="134" t="s">
        <v>600</v>
      </c>
      <c r="E370" s="147">
        <v>4.1602847170392261</v>
      </c>
    </row>
    <row r="371" spans="1:5" x14ac:dyDescent="0.25">
      <c r="A371"/>
      <c r="B371" s="133"/>
      <c r="C371" s="134">
        <v>18</v>
      </c>
      <c r="D371" s="134" t="s">
        <v>601</v>
      </c>
      <c r="E371" s="147">
        <v>194.10563353315331</v>
      </c>
    </row>
    <row r="372" spans="1:5" x14ac:dyDescent="0.25">
      <c r="A372"/>
      <c r="B372" s="133"/>
      <c r="C372" s="134">
        <v>57880</v>
      </c>
      <c r="D372" s="135" t="s">
        <v>542</v>
      </c>
      <c r="E372" s="147">
        <v>8.970333165490374E-2</v>
      </c>
    </row>
    <row r="373" spans="1:5" x14ac:dyDescent="0.25">
      <c r="A373"/>
      <c r="B373" s="133"/>
      <c r="C373" s="134">
        <v>57892</v>
      </c>
      <c r="D373" s="135" t="s">
        <v>602</v>
      </c>
      <c r="E373" s="147">
        <v>265.24114174037072</v>
      </c>
    </row>
    <row r="374" spans="1:5" x14ac:dyDescent="0.25">
      <c r="A374" s="122"/>
      <c r="B374" s="136"/>
      <c r="C374" s="137">
        <v>15135</v>
      </c>
      <c r="D374" s="137" t="s">
        <v>603</v>
      </c>
      <c r="E374" s="148">
        <v>23143.508320929268</v>
      </c>
    </row>
    <row r="375" spans="1:5" x14ac:dyDescent="0.25">
      <c r="A375" s="138"/>
      <c r="B375" s="138"/>
      <c r="C375" s="139"/>
      <c r="D375" s="139"/>
      <c r="E375" s="149"/>
    </row>
    <row r="376" spans="1:5" x14ac:dyDescent="0.25">
      <c r="E376" s="149"/>
    </row>
    <row r="377" spans="1:5" x14ac:dyDescent="0.25">
      <c r="A377" s="140"/>
      <c r="B377" s="140"/>
      <c r="C377" s="140"/>
      <c r="D377" s="140"/>
      <c r="E377" s="149"/>
    </row>
    <row r="378" spans="1:5" x14ac:dyDescent="0.25">
      <c r="A378" s="141"/>
      <c r="B378" s="141"/>
      <c r="C378" s="141"/>
      <c r="D378" s="141"/>
      <c r="E378" s="141"/>
    </row>
    <row r="379" spans="1:5" x14ac:dyDescent="0.25">
      <c r="A379" s="141"/>
      <c r="B379" s="141"/>
      <c r="C379" s="141"/>
      <c r="D379" s="141"/>
      <c r="E379" s="141"/>
    </row>
    <row r="380" spans="1:5" x14ac:dyDescent="0.25">
      <c r="E380" s="150"/>
    </row>
    <row r="382" spans="1:5" x14ac:dyDescent="0.25">
      <c r="E382" s="150"/>
    </row>
    <row r="383" spans="1:5" x14ac:dyDescent="0.25">
      <c r="E383" s="150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"/>
  <sheetViews>
    <sheetView workbookViewId="0">
      <selection activeCell="F8" sqref="F8"/>
    </sheetView>
  </sheetViews>
  <sheetFormatPr baseColWidth="10" defaultRowHeight="15" x14ac:dyDescent="0.25"/>
  <cols>
    <col min="2" max="2" width="10.28515625" customWidth="1"/>
    <col min="3" max="3" width="29.85546875" customWidth="1"/>
    <col min="4" max="4" width="14" customWidth="1"/>
  </cols>
  <sheetData>
    <row r="2" spans="2:5" ht="18.75" x14ac:dyDescent="0.3">
      <c r="C2" t="s">
        <v>640</v>
      </c>
      <c r="D2" s="274" t="s">
        <v>725</v>
      </c>
      <c r="E2" t="s">
        <v>641</v>
      </c>
    </row>
    <row r="8" spans="2:5" x14ac:dyDescent="0.25">
      <c r="B8" s="134">
        <v>200030</v>
      </c>
      <c r="C8" s="134" t="s">
        <v>595</v>
      </c>
      <c r="D8" s="201">
        <v>6.3171290194398528E-3</v>
      </c>
    </row>
    <row r="9" spans="2:5" x14ac:dyDescent="0.25">
      <c r="B9" s="134">
        <v>200050</v>
      </c>
      <c r="C9" s="134" t="s">
        <v>596</v>
      </c>
      <c r="D9" s="201">
        <v>5.8261716429423224E-3</v>
      </c>
    </row>
    <row r="10" spans="2:5" x14ac:dyDescent="0.25">
      <c r="B10" s="134">
        <v>200080</v>
      </c>
      <c r="C10" s="134" t="s">
        <v>389</v>
      </c>
      <c r="D10" s="201">
        <v>6.6476345241901144E-3</v>
      </c>
    </row>
    <row r="11" spans="2:5" x14ac:dyDescent="0.25">
      <c r="B11" s="134">
        <v>200110</v>
      </c>
      <c r="C11" s="134" t="s">
        <v>597</v>
      </c>
      <c r="D11" s="201">
        <v>7.9986315087675168E-3</v>
      </c>
    </row>
    <row r="12" spans="2:5" x14ac:dyDescent="0.25">
      <c r="B12" s="134">
        <v>200160</v>
      </c>
      <c r="C12" s="135" t="s">
        <v>388</v>
      </c>
      <c r="D12" s="201">
        <v>8.0447517831667443E-3</v>
      </c>
    </row>
    <row r="13" spans="2:5" x14ac:dyDescent="0.25">
      <c r="B13" s="134">
        <v>200262</v>
      </c>
      <c r="C13" s="134" t="s">
        <v>598</v>
      </c>
      <c r="D13" s="201">
        <v>8.2476794193460084E-3</v>
      </c>
    </row>
    <row r="14" spans="2:5" x14ac:dyDescent="0.25">
      <c r="B14" s="134">
        <v>200264</v>
      </c>
      <c r="C14" s="134" t="s">
        <v>599</v>
      </c>
      <c r="D14" s="201">
        <v>5.9150432068295709E-3</v>
      </c>
    </row>
    <row r="15" spans="2:5" x14ac:dyDescent="0.25">
      <c r="B15" s="134">
        <v>17</v>
      </c>
      <c r="C15" s="134" t="s">
        <v>600</v>
      </c>
      <c r="D15" s="201">
        <v>4.51490426510458E-4</v>
      </c>
    </row>
    <row r="16" spans="2:5" x14ac:dyDescent="0.25">
      <c r="B16" s="134">
        <v>18</v>
      </c>
      <c r="C16" s="134" t="s">
        <v>115</v>
      </c>
      <c r="D16" s="201">
        <v>0</v>
      </c>
    </row>
    <row r="17" spans="2:4" x14ac:dyDescent="0.25">
      <c r="B17" s="134">
        <v>57880</v>
      </c>
      <c r="C17" s="135" t="s">
        <v>542</v>
      </c>
      <c r="D17" s="201">
        <v>0</v>
      </c>
    </row>
    <row r="18" spans="2:4" x14ac:dyDescent="0.25">
      <c r="B18" s="134">
        <v>57892</v>
      </c>
      <c r="C18" s="135" t="s">
        <v>602</v>
      </c>
      <c r="D18" s="201">
        <v>6.5635248267846089E-3</v>
      </c>
    </row>
    <row r="19" spans="2:4" x14ac:dyDescent="0.25">
      <c r="B19" s="137">
        <v>15135</v>
      </c>
      <c r="C19" s="137" t="s">
        <v>603</v>
      </c>
      <c r="D19" s="201">
        <v>7.1101253944165907E-3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E5593"/>
  <sheetViews>
    <sheetView workbookViewId="0">
      <selection activeCell="E5" sqref="E5:E13"/>
    </sheetView>
  </sheetViews>
  <sheetFormatPr baseColWidth="10" defaultRowHeight="15" x14ac:dyDescent="0.25"/>
  <cols>
    <col min="1" max="1" width="12.140625" customWidth="1"/>
    <col min="2" max="2" width="21.5703125" customWidth="1"/>
    <col min="3" max="3" width="26.28515625" customWidth="1"/>
    <col min="4" max="4" width="26.5703125" customWidth="1"/>
    <col min="5" max="5" width="19.85546875" customWidth="1"/>
    <col min="6" max="6" width="16.140625" customWidth="1"/>
    <col min="7" max="7" width="11.7109375" customWidth="1"/>
    <col min="8" max="8" width="10" customWidth="1"/>
    <col min="9" max="9" width="9.7109375" customWidth="1"/>
    <col min="10" max="10" width="12.42578125" customWidth="1"/>
    <col min="11" max="11" width="14.42578125" customWidth="1"/>
    <col min="12" max="12" width="4.7109375" customWidth="1"/>
  </cols>
  <sheetData>
    <row r="1" spans="1:5" s="164" customFormat="1" ht="5.85" customHeight="1" x14ac:dyDescent="0.15"/>
    <row r="2" spans="1:5" s="164" customFormat="1" ht="24.6" customHeight="1" x14ac:dyDescent="0.15"/>
    <row r="3" spans="1:5" s="164" customFormat="1" ht="9.6" customHeight="1" x14ac:dyDescent="0.15"/>
    <row r="4" spans="1:5" s="164" customFormat="1" ht="15.75" customHeight="1" x14ac:dyDescent="0.2">
      <c r="A4" s="246" t="s">
        <v>653</v>
      </c>
      <c r="B4" s="246" t="s">
        <v>654</v>
      </c>
      <c r="C4" s="246" t="s">
        <v>655</v>
      </c>
      <c r="D4" s="246" t="s">
        <v>656</v>
      </c>
      <c r="E4" s="246" t="s">
        <v>657</v>
      </c>
    </row>
    <row r="5" spans="1:5" s="164" customFormat="1" ht="15.75" customHeight="1" x14ac:dyDescent="0.2">
      <c r="A5" s="247">
        <v>464157</v>
      </c>
      <c r="B5" s="248" t="s">
        <v>658</v>
      </c>
      <c r="C5" s="248" t="s">
        <v>659</v>
      </c>
      <c r="D5" s="248" t="s">
        <v>660</v>
      </c>
      <c r="E5" s="249">
        <v>-40000</v>
      </c>
    </row>
    <row r="6" spans="1:5" s="164" customFormat="1" ht="15.75" customHeight="1" x14ac:dyDescent="0.2">
      <c r="A6" s="247">
        <v>464157</v>
      </c>
      <c r="B6" s="248" t="s">
        <v>658</v>
      </c>
      <c r="C6" s="248" t="s">
        <v>661</v>
      </c>
      <c r="D6" s="248" t="s">
        <v>661</v>
      </c>
      <c r="E6" s="249">
        <v>0</v>
      </c>
    </row>
    <row r="7" spans="1:5" s="164" customFormat="1" ht="15.75" customHeight="1" x14ac:dyDescent="0.2">
      <c r="A7" s="247">
        <v>464157</v>
      </c>
      <c r="B7" s="248" t="s">
        <v>658</v>
      </c>
      <c r="C7" s="248" t="s">
        <v>662</v>
      </c>
      <c r="D7" s="248" t="s">
        <v>662</v>
      </c>
      <c r="E7" s="249">
        <v>0</v>
      </c>
    </row>
    <row r="8" spans="1:5" s="164" customFormat="1" ht="15.75" customHeight="1" x14ac:dyDescent="0.2">
      <c r="A8" s="247">
        <v>464157</v>
      </c>
      <c r="B8" s="248" t="s">
        <v>658</v>
      </c>
      <c r="C8" s="248" t="s">
        <v>419</v>
      </c>
      <c r="D8" s="248" t="s">
        <v>419</v>
      </c>
      <c r="E8" s="249">
        <v>198121.32</v>
      </c>
    </row>
    <row r="9" spans="1:5" s="164" customFormat="1" ht="15.75" customHeight="1" x14ac:dyDescent="0.2">
      <c r="A9" s="247">
        <v>464157</v>
      </c>
      <c r="B9" s="248" t="s">
        <v>658</v>
      </c>
      <c r="C9" s="248" t="s">
        <v>663</v>
      </c>
      <c r="D9" s="248" t="s">
        <v>663</v>
      </c>
      <c r="E9" s="249">
        <v>-155538.42000000001</v>
      </c>
    </row>
    <row r="10" spans="1:5" s="164" customFormat="1" ht="15.75" customHeight="1" x14ac:dyDescent="0.2">
      <c r="A10" s="247">
        <v>464157</v>
      </c>
      <c r="B10" s="248" t="s">
        <v>658</v>
      </c>
      <c r="C10" s="248" t="s">
        <v>664</v>
      </c>
      <c r="D10" s="248" t="s">
        <v>665</v>
      </c>
      <c r="E10" s="249">
        <v>-518137</v>
      </c>
    </row>
    <row r="11" spans="1:5" s="164" customFormat="1" ht="15.75" customHeight="1" x14ac:dyDescent="0.2">
      <c r="A11" s="247">
        <v>464157</v>
      </c>
      <c r="B11" s="248" t="s">
        <v>658</v>
      </c>
      <c r="C11" s="248" t="s">
        <v>666</v>
      </c>
      <c r="D11" s="248" t="s">
        <v>667</v>
      </c>
      <c r="E11" s="249">
        <v>-61381.85</v>
      </c>
    </row>
    <row r="12" spans="1:5" s="164" customFormat="1" ht="15.75" customHeight="1" x14ac:dyDescent="0.2">
      <c r="A12" s="247">
        <v>464157</v>
      </c>
      <c r="B12" s="248" t="s">
        <v>658</v>
      </c>
      <c r="C12" s="248" t="s">
        <v>666</v>
      </c>
      <c r="D12" s="248" t="s">
        <v>668</v>
      </c>
      <c r="E12" s="249">
        <v>-3999.9</v>
      </c>
    </row>
    <row r="13" spans="1:5" s="164" customFormat="1" ht="15.75" customHeight="1" x14ac:dyDescent="0.2">
      <c r="A13" s="247">
        <v>464157</v>
      </c>
      <c r="B13" s="248" t="s">
        <v>658</v>
      </c>
      <c r="C13" s="248" t="s">
        <v>415</v>
      </c>
      <c r="D13" s="248" t="s">
        <v>415</v>
      </c>
      <c r="E13" s="249">
        <v>143200</v>
      </c>
    </row>
    <row r="14" spans="1:5" s="164" customFormat="1" ht="15.75" customHeight="1" x14ac:dyDescent="0.2">
      <c r="A14" s="218"/>
      <c r="B14" s="218"/>
      <c r="C14" s="218"/>
      <c r="D14" s="219"/>
      <c r="E14" s="220"/>
    </row>
    <row r="15" spans="1:5" s="164" customFormat="1" ht="14.85" customHeight="1" x14ac:dyDescent="0.15"/>
    <row r="16" spans="1:5" s="164" customFormat="1" ht="14.85" customHeight="1" x14ac:dyDescent="0.15"/>
    <row r="17" s="164" customFormat="1" ht="14.85" customHeight="1" x14ac:dyDescent="0.15"/>
    <row r="18" s="164" customFormat="1" ht="14.85" customHeight="1" x14ac:dyDescent="0.15"/>
    <row r="19" s="164" customFormat="1" ht="14.85" customHeight="1" x14ac:dyDescent="0.15"/>
    <row r="20" s="164" customFormat="1" ht="14.85" customHeight="1" x14ac:dyDescent="0.15"/>
    <row r="21" s="164" customFormat="1" ht="14.85" customHeight="1" x14ac:dyDescent="0.15"/>
    <row r="22" s="164" customFormat="1" ht="14.85" customHeight="1" x14ac:dyDescent="0.15"/>
    <row r="23" s="164" customFormat="1" ht="14.85" customHeight="1" x14ac:dyDescent="0.15"/>
    <row r="24" s="164" customFormat="1" ht="14.85" customHeight="1" x14ac:dyDescent="0.15"/>
    <row r="25" s="164" customFormat="1" ht="14.85" customHeight="1" x14ac:dyDescent="0.15"/>
    <row r="26" s="164" customFormat="1" ht="14.85" customHeight="1" x14ac:dyDescent="0.15"/>
    <row r="27" s="164" customFormat="1" ht="14.85" customHeight="1" x14ac:dyDescent="0.15"/>
    <row r="28" s="164" customFormat="1" ht="14.85" customHeight="1" x14ac:dyDescent="0.15"/>
    <row r="29" s="164" customFormat="1" ht="14.85" customHeight="1" x14ac:dyDescent="0.15"/>
    <row r="30" s="164" customFormat="1" ht="14.85" customHeight="1" x14ac:dyDescent="0.15"/>
    <row r="31" s="164" customFormat="1" ht="14.85" customHeight="1" x14ac:dyDescent="0.15"/>
    <row r="32" s="164" customFormat="1" ht="14.85" customHeight="1" x14ac:dyDescent="0.15"/>
    <row r="33" s="164" customFormat="1" ht="14.85" customHeight="1" x14ac:dyDescent="0.15"/>
    <row r="34" s="164" customFormat="1" ht="14.85" customHeight="1" x14ac:dyDescent="0.15"/>
    <row r="35" s="164" customFormat="1" ht="14.85" customHeight="1" x14ac:dyDescent="0.15"/>
    <row r="36" s="164" customFormat="1" ht="14.85" customHeight="1" x14ac:dyDescent="0.15"/>
    <row r="37" s="164" customFormat="1" ht="14.85" customHeight="1" x14ac:dyDescent="0.15"/>
    <row r="38" s="164" customFormat="1" ht="14.85" customHeight="1" x14ac:dyDescent="0.15"/>
    <row r="39" s="164" customFormat="1" ht="14.85" customHeight="1" x14ac:dyDescent="0.15"/>
    <row r="40" s="164" customFormat="1" ht="14.85" customHeight="1" x14ac:dyDescent="0.15"/>
    <row r="41" s="164" customFormat="1" ht="14.85" customHeight="1" x14ac:dyDescent="0.15"/>
    <row r="42" s="164" customFormat="1" ht="14.85" customHeight="1" x14ac:dyDescent="0.15"/>
    <row r="43" s="164" customFormat="1" ht="14.85" customHeight="1" x14ac:dyDescent="0.15"/>
    <row r="44" s="164" customFormat="1" ht="14.85" customHeight="1" x14ac:dyDescent="0.15"/>
    <row r="45" s="164" customFormat="1" ht="14.85" customHeight="1" x14ac:dyDescent="0.15"/>
    <row r="46" s="164" customFormat="1" ht="14.85" customHeight="1" x14ac:dyDescent="0.15"/>
    <row r="47" s="164" customFormat="1" ht="14.85" customHeight="1" x14ac:dyDescent="0.15"/>
    <row r="48" s="164" customFormat="1" ht="14.85" customHeight="1" x14ac:dyDescent="0.15"/>
    <row r="49" s="164" customFormat="1" ht="14.85" customHeight="1" x14ac:dyDescent="0.15"/>
    <row r="50" s="164" customFormat="1" ht="14.85" customHeight="1" x14ac:dyDescent="0.15"/>
    <row r="51" s="164" customFormat="1" ht="14.85" customHeight="1" x14ac:dyDescent="0.15"/>
    <row r="52" s="164" customFormat="1" ht="14.85" customHeight="1" x14ac:dyDescent="0.15"/>
    <row r="53" s="164" customFormat="1" ht="14.85" customHeight="1" x14ac:dyDescent="0.15"/>
    <row r="54" s="164" customFormat="1" ht="14.85" customHeight="1" x14ac:dyDescent="0.15"/>
    <row r="55" s="164" customFormat="1" ht="14.85" customHeight="1" x14ac:dyDescent="0.15"/>
    <row r="56" s="164" customFormat="1" ht="14.85" customHeight="1" x14ac:dyDescent="0.15"/>
    <row r="57" s="164" customFormat="1" ht="14.85" customHeight="1" x14ac:dyDescent="0.15"/>
    <row r="58" s="164" customFormat="1" ht="14.85" customHeight="1" x14ac:dyDescent="0.15"/>
    <row r="59" s="164" customFormat="1" ht="14.85" customHeight="1" x14ac:dyDescent="0.15"/>
    <row r="60" s="164" customFormat="1" ht="14.85" customHeight="1" x14ac:dyDescent="0.15"/>
    <row r="61" s="164" customFormat="1" ht="14.85" customHeight="1" x14ac:dyDescent="0.15"/>
    <row r="62" s="164" customFormat="1" ht="14.85" customHeight="1" x14ac:dyDescent="0.15"/>
    <row r="63" s="164" customFormat="1" ht="14.85" customHeight="1" x14ac:dyDescent="0.15"/>
    <row r="64" s="164" customFormat="1" ht="14.85" customHeight="1" x14ac:dyDescent="0.15"/>
    <row r="65" s="164" customFormat="1" ht="14.85" customHeight="1" x14ac:dyDescent="0.15"/>
    <row r="66" s="164" customFormat="1" ht="14.85" customHeight="1" x14ac:dyDescent="0.15"/>
    <row r="67" s="164" customFormat="1" ht="14.85" customHeight="1" x14ac:dyDescent="0.15"/>
    <row r="68" s="164" customFormat="1" ht="14.85" customHeight="1" x14ac:dyDescent="0.15"/>
    <row r="69" s="164" customFormat="1" ht="14.85" customHeight="1" x14ac:dyDescent="0.15"/>
    <row r="70" s="164" customFormat="1" ht="14.85" customHeight="1" x14ac:dyDescent="0.15"/>
    <row r="71" s="164" customFormat="1" ht="14.85" customHeight="1" x14ac:dyDescent="0.15"/>
    <row r="72" s="164" customFormat="1" ht="14.85" customHeight="1" x14ac:dyDescent="0.15"/>
    <row r="73" s="164" customFormat="1" ht="14.85" customHeight="1" x14ac:dyDescent="0.15"/>
    <row r="74" s="164" customFormat="1" ht="14.85" customHeight="1" x14ac:dyDescent="0.15"/>
    <row r="75" s="164" customFormat="1" ht="14.85" customHeight="1" x14ac:dyDescent="0.15"/>
    <row r="76" s="164" customFormat="1" ht="14.85" customHeight="1" x14ac:dyDescent="0.15"/>
    <row r="77" s="164" customFormat="1" ht="14.85" customHeight="1" x14ac:dyDescent="0.15"/>
    <row r="78" s="164" customFormat="1" ht="14.85" customHeight="1" x14ac:dyDescent="0.15"/>
    <row r="79" s="164" customFormat="1" ht="14.85" customHeight="1" x14ac:dyDescent="0.15"/>
    <row r="80" s="164" customFormat="1" ht="14.85" customHeight="1" x14ac:dyDescent="0.15"/>
    <row r="81" s="164" customFormat="1" ht="14.85" customHeight="1" x14ac:dyDescent="0.15"/>
    <row r="82" s="164" customFormat="1" ht="14.85" customHeight="1" x14ac:dyDescent="0.15"/>
    <row r="83" s="164" customFormat="1" ht="14.85" customHeight="1" x14ac:dyDescent="0.15"/>
    <row r="84" s="164" customFormat="1" ht="14.85" customHeight="1" x14ac:dyDescent="0.15"/>
    <row r="85" s="164" customFormat="1" ht="14.85" customHeight="1" x14ac:dyDescent="0.15"/>
    <row r="86" s="164" customFormat="1" ht="14.85" customHeight="1" x14ac:dyDescent="0.15"/>
    <row r="87" s="164" customFormat="1" ht="14.85" customHeight="1" x14ac:dyDescent="0.15"/>
    <row r="88" s="164" customFormat="1" ht="14.85" customHeight="1" x14ac:dyDescent="0.15"/>
    <row r="89" s="164" customFormat="1" ht="14.85" customHeight="1" x14ac:dyDescent="0.15"/>
    <row r="90" s="164" customFormat="1" ht="14.85" customHeight="1" x14ac:dyDescent="0.15"/>
    <row r="91" s="164" customFormat="1" ht="14.85" customHeight="1" x14ac:dyDescent="0.15"/>
    <row r="92" s="164" customFormat="1" ht="14.85" customHeight="1" x14ac:dyDescent="0.15"/>
    <row r="93" s="164" customFormat="1" ht="14.85" customHeight="1" x14ac:dyDescent="0.15"/>
    <row r="94" s="164" customFormat="1" ht="14.85" customHeight="1" x14ac:dyDescent="0.15"/>
    <row r="95" s="164" customFormat="1" ht="14.85" customHeight="1" x14ac:dyDescent="0.15"/>
    <row r="96" s="164" customFormat="1" ht="14.85" customHeight="1" x14ac:dyDescent="0.15"/>
    <row r="97" s="164" customFormat="1" ht="14.85" customHeight="1" x14ac:dyDescent="0.15"/>
    <row r="98" s="164" customFormat="1" ht="14.85" customHeight="1" x14ac:dyDescent="0.15"/>
    <row r="99" s="164" customFormat="1" ht="14.85" customHeight="1" x14ac:dyDescent="0.15"/>
    <row r="100" s="164" customFormat="1" ht="14.85" customHeight="1" x14ac:dyDescent="0.15"/>
    <row r="101" s="164" customFormat="1" ht="14.85" customHeight="1" x14ac:dyDescent="0.15"/>
    <row r="102" s="164" customFormat="1" ht="14.85" customHeight="1" x14ac:dyDescent="0.15"/>
    <row r="103" s="164" customFormat="1" ht="14.85" customHeight="1" x14ac:dyDescent="0.15"/>
    <row r="104" s="164" customFormat="1" ht="14.85" customHeight="1" x14ac:dyDescent="0.15"/>
    <row r="105" s="164" customFormat="1" ht="14.85" customHeight="1" x14ac:dyDescent="0.15"/>
    <row r="106" s="164" customFormat="1" ht="14.85" customHeight="1" x14ac:dyDescent="0.15"/>
    <row r="107" s="164" customFormat="1" ht="14.85" customHeight="1" x14ac:dyDescent="0.15"/>
    <row r="108" s="164" customFormat="1" ht="14.85" customHeight="1" x14ac:dyDescent="0.15"/>
    <row r="109" s="164" customFormat="1" ht="14.85" customHeight="1" x14ac:dyDescent="0.15"/>
    <row r="110" s="164" customFormat="1" ht="14.85" customHeight="1" x14ac:dyDescent="0.15"/>
    <row r="111" s="164" customFormat="1" ht="14.85" customHeight="1" x14ac:dyDescent="0.15"/>
    <row r="112" s="164" customFormat="1" ht="14.85" customHeight="1" x14ac:dyDescent="0.15"/>
    <row r="113" s="164" customFormat="1" ht="14.85" customHeight="1" x14ac:dyDescent="0.15"/>
    <row r="114" s="164" customFormat="1" ht="14.85" customHeight="1" x14ac:dyDescent="0.15"/>
    <row r="115" s="164" customFormat="1" ht="14.85" customHeight="1" x14ac:dyDescent="0.15"/>
    <row r="116" s="164" customFormat="1" ht="14.85" customHeight="1" x14ac:dyDescent="0.15"/>
    <row r="117" s="164" customFormat="1" ht="14.85" customHeight="1" x14ac:dyDescent="0.15"/>
    <row r="118" s="164" customFormat="1" ht="14.85" customHeight="1" x14ac:dyDescent="0.15"/>
    <row r="119" s="164" customFormat="1" ht="14.85" customHeight="1" x14ac:dyDescent="0.15"/>
    <row r="120" s="164" customFormat="1" ht="14.85" customHeight="1" x14ac:dyDescent="0.15"/>
    <row r="121" s="164" customFormat="1" ht="14.85" customHeight="1" x14ac:dyDescent="0.15"/>
    <row r="122" s="164" customFormat="1" ht="14.85" customHeight="1" x14ac:dyDescent="0.15"/>
    <row r="123" s="164" customFormat="1" ht="14.85" customHeight="1" x14ac:dyDescent="0.15"/>
    <row r="124" s="164" customFormat="1" ht="14.85" customHeight="1" x14ac:dyDescent="0.15"/>
    <row r="125" s="164" customFormat="1" ht="14.85" customHeight="1" x14ac:dyDescent="0.15"/>
    <row r="126" s="164" customFormat="1" ht="14.85" customHeight="1" x14ac:dyDescent="0.15"/>
    <row r="127" s="164" customFormat="1" ht="14.85" customHeight="1" x14ac:dyDescent="0.15"/>
    <row r="128" s="164" customFormat="1" ht="14.85" customHeight="1" x14ac:dyDescent="0.15"/>
    <row r="129" s="164" customFormat="1" ht="14.85" customHeight="1" x14ac:dyDescent="0.15"/>
    <row r="130" s="164" customFormat="1" ht="14.85" customHeight="1" x14ac:dyDescent="0.15"/>
    <row r="131" s="164" customFormat="1" ht="14.85" customHeight="1" x14ac:dyDescent="0.15"/>
    <row r="132" s="164" customFormat="1" ht="14.85" customHeight="1" x14ac:dyDescent="0.15"/>
    <row r="133" s="164" customFormat="1" ht="14.85" customHeight="1" x14ac:dyDescent="0.15"/>
    <row r="134" s="164" customFormat="1" ht="14.85" customHeight="1" x14ac:dyDescent="0.15"/>
    <row r="135" s="164" customFormat="1" ht="14.85" customHeight="1" x14ac:dyDescent="0.15"/>
    <row r="136" s="164" customFormat="1" ht="14.85" customHeight="1" x14ac:dyDescent="0.15"/>
    <row r="137" s="164" customFormat="1" ht="14.85" customHeight="1" x14ac:dyDescent="0.15"/>
    <row r="138" s="164" customFormat="1" ht="14.85" customHeight="1" x14ac:dyDescent="0.15"/>
    <row r="139" s="164" customFormat="1" ht="14.85" customHeight="1" x14ac:dyDescent="0.15"/>
    <row r="140" s="164" customFormat="1" ht="14.85" customHeight="1" x14ac:dyDescent="0.15"/>
    <row r="141" s="164" customFormat="1" ht="14.85" customHeight="1" x14ac:dyDescent="0.15"/>
    <row r="142" s="164" customFormat="1" ht="14.85" customHeight="1" x14ac:dyDescent="0.15"/>
    <row r="143" s="164" customFormat="1" ht="14.85" customHeight="1" x14ac:dyDescent="0.15"/>
    <row r="144" s="164" customFormat="1" ht="14.85" customHeight="1" x14ac:dyDescent="0.15"/>
    <row r="145" s="164" customFormat="1" ht="14.85" customHeight="1" x14ac:dyDescent="0.15"/>
    <row r="146" s="164" customFormat="1" ht="14.85" customHeight="1" x14ac:dyDescent="0.15"/>
    <row r="147" s="164" customFormat="1" ht="14.85" customHeight="1" x14ac:dyDescent="0.15"/>
    <row r="148" s="164" customFormat="1" ht="14.85" customHeight="1" x14ac:dyDescent="0.15"/>
    <row r="149" s="164" customFormat="1" ht="14.85" customHeight="1" x14ac:dyDescent="0.15"/>
    <row r="150" s="164" customFormat="1" ht="14.85" customHeight="1" x14ac:dyDescent="0.15"/>
    <row r="151" s="164" customFormat="1" ht="14.85" customHeight="1" x14ac:dyDescent="0.15"/>
    <row r="152" s="164" customFormat="1" ht="14.85" customHeight="1" x14ac:dyDescent="0.15"/>
    <row r="153" s="164" customFormat="1" ht="14.85" customHeight="1" x14ac:dyDescent="0.15"/>
    <row r="154" s="164" customFormat="1" ht="14.85" customHeight="1" x14ac:dyDescent="0.15"/>
    <row r="155" s="164" customFormat="1" ht="14.85" customHeight="1" x14ac:dyDescent="0.15"/>
    <row r="156" s="164" customFormat="1" ht="14.85" customHeight="1" x14ac:dyDescent="0.15"/>
    <row r="157" s="164" customFormat="1" ht="14.85" customHeight="1" x14ac:dyDescent="0.15"/>
    <row r="158" s="164" customFormat="1" ht="14.85" customHeight="1" x14ac:dyDescent="0.15"/>
    <row r="159" s="164" customFormat="1" ht="14.85" customHeight="1" x14ac:dyDescent="0.15"/>
    <row r="160" s="164" customFormat="1" ht="14.85" customHeight="1" x14ac:dyDescent="0.15"/>
    <row r="161" s="164" customFormat="1" ht="14.85" customHeight="1" x14ac:dyDescent="0.15"/>
    <row r="162" s="164" customFormat="1" ht="14.85" customHeight="1" x14ac:dyDescent="0.15"/>
    <row r="163" s="164" customFormat="1" ht="14.85" customHeight="1" x14ac:dyDescent="0.15"/>
    <row r="164" s="164" customFormat="1" ht="14.85" customHeight="1" x14ac:dyDescent="0.15"/>
    <row r="165" s="164" customFormat="1" ht="14.85" customHeight="1" x14ac:dyDescent="0.15"/>
    <row r="166" s="164" customFormat="1" ht="14.85" customHeight="1" x14ac:dyDescent="0.15"/>
    <row r="167" s="164" customFormat="1" ht="14.85" customHeight="1" x14ac:dyDescent="0.15"/>
    <row r="168" s="164" customFormat="1" ht="14.85" customHeight="1" x14ac:dyDescent="0.15"/>
    <row r="169" s="164" customFormat="1" ht="14.85" customHeight="1" x14ac:dyDescent="0.15"/>
    <row r="170" s="164" customFormat="1" ht="14.85" customHeight="1" x14ac:dyDescent="0.15"/>
    <row r="171" s="164" customFormat="1" ht="14.85" customHeight="1" x14ac:dyDescent="0.15"/>
    <row r="172" s="164" customFormat="1" ht="14.85" customHeight="1" x14ac:dyDescent="0.15"/>
    <row r="173" s="164" customFormat="1" ht="14.85" customHeight="1" x14ac:dyDescent="0.15"/>
    <row r="174" s="164" customFormat="1" ht="14.85" customHeight="1" x14ac:dyDescent="0.15"/>
    <row r="175" s="164" customFormat="1" ht="14.85" customHeight="1" x14ac:dyDescent="0.15"/>
    <row r="176" s="164" customFormat="1" ht="14.85" customHeight="1" x14ac:dyDescent="0.15"/>
    <row r="177" s="164" customFormat="1" ht="14.85" customHeight="1" x14ac:dyDescent="0.15"/>
    <row r="178" s="164" customFormat="1" ht="14.85" customHeight="1" x14ac:dyDescent="0.15"/>
    <row r="179" s="164" customFormat="1" ht="14.85" customHeight="1" x14ac:dyDescent="0.15"/>
    <row r="180" s="164" customFormat="1" ht="14.85" customHeight="1" x14ac:dyDescent="0.15"/>
    <row r="181" s="164" customFormat="1" ht="14.85" customHeight="1" x14ac:dyDescent="0.15"/>
    <row r="182" s="164" customFormat="1" ht="14.85" customHeight="1" x14ac:dyDescent="0.15"/>
    <row r="183" s="164" customFormat="1" ht="14.85" customHeight="1" x14ac:dyDescent="0.15"/>
    <row r="184" s="164" customFormat="1" ht="14.85" customHeight="1" x14ac:dyDescent="0.15"/>
    <row r="185" s="164" customFormat="1" ht="14.85" customHeight="1" x14ac:dyDescent="0.15"/>
    <row r="186" s="164" customFormat="1" ht="14.85" customHeight="1" x14ac:dyDescent="0.15"/>
    <row r="187" s="164" customFormat="1" ht="14.85" customHeight="1" x14ac:dyDescent="0.15"/>
    <row r="188" s="164" customFormat="1" ht="14.85" customHeight="1" x14ac:dyDescent="0.15"/>
    <row r="189" s="164" customFormat="1" ht="14.85" customHeight="1" x14ac:dyDescent="0.15"/>
    <row r="190" s="164" customFormat="1" ht="14.85" customHeight="1" x14ac:dyDescent="0.15"/>
    <row r="191" s="164" customFormat="1" ht="14.85" customHeight="1" x14ac:dyDescent="0.15"/>
    <row r="192" s="164" customFormat="1" ht="14.85" customHeight="1" x14ac:dyDescent="0.15"/>
    <row r="193" s="164" customFormat="1" ht="14.85" customHeight="1" x14ac:dyDescent="0.15"/>
    <row r="194" s="164" customFormat="1" ht="14.85" customHeight="1" x14ac:dyDescent="0.15"/>
    <row r="195" s="164" customFormat="1" ht="14.85" customHeight="1" x14ac:dyDescent="0.15"/>
    <row r="196" s="164" customFormat="1" ht="14.85" customHeight="1" x14ac:dyDescent="0.15"/>
    <row r="197" s="164" customFormat="1" ht="14.85" customHeight="1" x14ac:dyDescent="0.15"/>
    <row r="198" s="164" customFormat="1" ht="14.85" customHeight="1" x14ac:dyDescent="0.15"/>
    <row r="199" s="164" customFormat="1" ht="14.85" customHeight="1" x14ac:dyDescent="0.15"/>
    <row r="200" s="164" customFormat="1" ht="14.85" customHeight="1" x14ac:dyDescent="0.15"/>
    <row r="201" s="164" customFormat="1" ht="14.85" customHeight="1" x14ac:dyDescent="0.15"/>
    <row r="202" s="164" customFormat="1" ht="14.85" customHeight="1" x14ac:dyDescent="0.15"/>
    <row r="203" s="164" customFormat="1" ht="14.85" customHeight="1" x14ac:dyDescent="0.15"/>
    <row r="204" s="164" customFormat="1" ht="14.85" customHeight="1" x14ac:dyDescent="0.15"/>
    <row r="205" s="164" customFormat="1" ht="14.85" customHeight="1" x14ac:dyDescent="0.15"/>
    <row r="206" s="164" customFormat="1" ht="14.85" customHeight="1" x14ac:dyDescent="0.15"/>
    <row r="207" s="164" customFormat="1" ht="14.85" customHeight="1" x14ac:dyDescent="0.15"/>
    <row r="208" s="164" customFormat="1" ht="14.85" customHeight="1" x14ac:dyDescent="0.15"/>
    <row r="209" s="164" customFormat="1" ht="14.85" customHeight="1" x14ac:dyDescent="0.15"/>
    <row r="210" s="164" customFormat="1" ht="14.85" customHeight="1" x14ac:dyDescent="0.15"/>
    <row r="211" s="164" customFormat="1" ht="14.85" customHeight="1" x14ac:dyDescent="0.15"/>
    <row r="212" s="164" customFormat="1" ht="14.85" customHeight="1" x14ac:dyDescent="0.15"/>
    <row r="213" s="164" customFormat="1" ht="14.85" customHeight="1" x14ac:dyDescent="0.15"/>
    <row r="214" s="164" customFormat="1" ht="14.85" customHeight="1" x14ac:dyDescent="0.15"/>
    <row r="215" s="164" customFormat="1" ht="14.85" customHeight="1" x14ac:dyDescent="0.15"/>
    <row r="216" s="164" customFormat="1" ht="14.85" customHeight="1" x14ac:dyDescent="0.15"/>
    <row r="217" s="164" customFormat="1" ht="14.85" customHeight="1" x14ac:dyDescent="0.15"/>
    <row r="218" s="164" customFormat="1" ht="14.85" customHeight="1" x14ac:dyDescent="0.15"/>
    <row r="219" s="164" customFormat="1" ht="14.85" customHeight="1" x14ac:dyDescent="0.15"/>
    <row r="220" s="164" customFormat="1" ht="14.85" customHeight="1" x14ac:dyDescent="0.15"/>
    <row r="221" s="164" customFormat="1" ht="14.85" customHeight="1" x14ac:dyDescent="0.15"/>
    <row r="222" s="164" customFormat="1" ht="14.85" customHeight="1" x14ac:dyDescent="0.15"/>
    <row r="223" s="164" customFormat="1" ht="14.85" customHeight="1" x14ac:dyDescent="0.15"/>
    <row r="224" s="164" customFormat="1" ht="14.85" customHeight="1" x14ac:dyDescent="0.15"/>
    <row r="225" s="164" customFormat="1" ht="14.85" customHeight="1" x14ac:dyDescent="0.15"/>
    <row r="226" s="164" customFormat="1" ht="14.85" customHeight="1" x14ac:dyDescent="0.15"/>
    <row r="227" s="164" customFormat="1" ht="14.85" customHeight="1" x14ac:dyDescent="0.15"/>
    <row r="228" s="164" customFormat="1" ht="14.85" customHeight="1" x14ac:dyDescent="0.15"/>
    <row r="229" s="164" customFormat="1" ht="14.85" customHeight="1" x14ac:dyDescent="0.15"/>
    <row r="230" s="164" customFormat="1" ht="14.85" customHeight="1" x14ac:dyDescent="0.15"/>
    <row r="231" s="164" customFormat="1" ht="14.85" customHeight="1" x14ac:dyDescent="0.15"/>
    <row r="232" s="164" customFormat="1" ht="14.85" customHeight="1" x14ac:dyDescent="0.15"/>
    <row r="233" s="164" customFormat="1" ht="14.85" customHeight="1" x14ac:dyDescent="0.15"/>
    <row r="234" s="164" customFormat="1" ht="14.85" customHeight="1" x14ac:dyDescent="0.15"/>
    <row r="235" s="164" customFormat="1" ht="14.85" customHeight="1" x14ac:dyDescent="0.15"/>
    <row r="236" s="164" customFormat="1" ht="14.85" customHeight="1" x14ac:dyDescent="0.15"/>
    <row r="237" s="164" customFormat="1" ht="14.85" customHeight="1" x14ac:dyDescent="0.15"/>
    <row r="238" s="164" customFormat="1" ht="14.85" customHeight="1" x14ac:dyDescent="0.15"/>
    <row r="239" s="164" customFormat="1" ht="14.85" customHeight="1" x14ac:dyDescent="0.15"/>
    <row r="240" s="164" customFormat="1" ht="14.85" customHeight="1" x14ac:dyDescent="0.15"/>
    <row r="241" s="164" customFormat="1" ht="14.85" customHeight="1" x14ac:dyDescent="0.15"/>
    <row r="242" s="164" customFormat="1" ht="14.85" customHeight="1" x14ac:dyDescent="0.15"/>
    <row r="243" s="164" customFormat="1" ht="14.85" customHeight="1" x14ac:dyDescent="0.15"/>
    <row r="244" s="164" customFormat="1" ht="14.85" customHeight="1" x14ac:dyDescent="0.15"/>
    <row r="245" s="164" customFormat="1" ht="14.85" customHeight="1" x14ac:dyDescent="0.15"/>
    <row r="246" s="164" customFormat="1" ht="14.85" customHeight="1" x14ac:dyDescent="0.15"/>
    <row r="247" s="164" customFormat="1" ht="14.85" customHeight="1" x14ac:dyDescent="0.15"/>
    <row r="248" s="164" customFormat="1" ht="14.85" customHeight="1" x14ac:dyDescent="0.15"/>
    <row r="249" s="164" customFormat="1" ht="14.85" customHeight="1" x14ac:dyDescent="0.15"/>
    <row r="250" s="164" customFormat="1" ht="14.85" customHeight="1" x14ac:dyDescent="0.15"/>
    <row r="251" s="164" customFormat="1" ht="14.85" customHeight="1" x14ac:dyDescent="0.15"/>
    <row r="252" s="164" customFormat="1" ht="14.85" customHeight="1" x14ac:dyDescent="0.15"/>
    <row r="253" s="164" customFormat="1" ht="14.85" customHeight="1" x14ac:dyDescent="0.15"/>
    <row r="254" s="164" customFormat="1" ht="14.85" customHeight="1" x14ac:dyDescent="0.15"/>
    <row r="255" s="164" customFormat="1" ht="14.85" customHeight="1" x14ac:dyDescent="0.15"/>
    <row r="256" s="164" customFormat="1" ht="14.85" customHeight="1" x14ac:dyDescent="0.15"/>
    <row r="257" s="164" customFormat="1" ht="14.85" customHeight="1" x14ac:dyDescent="0.15"/>
    <row r="258" s="164" customFormat="1" ht="14.85" customHeight="1" x14ac:dyDescent="0.15"/>
    <row r="259" s="164" customFormat="1" ht="14.85" customHeight="1" x14ac:dyDescent="0.15"/>
    <row r="260" s="164" customFormat="1" ht="14.85" customHeight="1" x14ac:dyDescent="0.15"/>
    <row r="261" s="164" customFormat="1" ht="14.85" customHeight="1" x14ac:dyDescent="0.15"/>
    <row r="262" s="164" customFormat="1" ht="14.85" customHeight="1" x14ac:dyDescent="0.15"/>
    <row r="263" s="164" customFormat="1" ht="14.85" customHeight="1" x14ac:dyDescent="0.15"/>
    <row r="264" s="164" customFormat="1" ht="14.85" customHeight="1" x14ac:dyDescent="0.15"/>
    <row r="265" s="164" customFormat="1" ht="14.85" customHeight="1" x14ac:dyDescent="0.15"/>
    <row r="266" s="164" customFormat="1" ht="14.85" customHeight="1" x14ac:dyDescent="0.15"/>
    <row r="267" s="164" customFormat="1" ht="14.85" customHeight="1" x14ac:dyDescent="0.15"/>
    <row r="268" s="164" customFormat="1" ht="14.85" customHeight="1" x14ac:dyDescent="0.15"/>
    <row r="269" s="164" customFormat="1" ht="14.85" customHeight="1" x14ac:dyDescent="0.15"/>
    <row r="270" s="164" customFormat="1" ht="14.85" customHeight="1" x14ac:dyDescent="0.15"/>
    <row r="271" s="164" customFormat="1" ht="14.85" customHeight="1" x14ac:dyDescent="0.15"/>
    <row r="272" s="164" customFormat="1" ht="14.85" customHeight="1" x14ac:dyDescent="0.15"/>
    <row r="273" s="164" customFormat="1" ht="14.85" customHeight="1" x14ac:dyDescent="0.15"/>
    <row r="274" s="164" customFormat="1" ht="14.85" customHeight="1" x14ac:dyDescent="0.15"/>
    <row r="275" s="164" customFormat="1" ht="14.85" customHeight="1" x14ac:dyDescent="0.15"/>
    <row r="276" s="164" customFormat="1" ht="14.85" customHeight="1" x14ac:dyDescent="0.15"/>
    <row r="277" s="164" customFormat="1" ht="14.85" customHeight="1" x14ac:dyDescent="0.15"/>
    <row r="278" s="164" customFormat="1" ht="14.85" customHeight="1" x14ac:dyDescent="0.15"/>
    <row r="279" s="164" customFormat="1" ht="14.85" customHeight="1" x14ac:dyDescent="0.15"/>
    <row r="280" s="164" customFormat="1" ht="14.85" customHeight="1" x14ac:dyDescent="0.15"/>
    <row r="281" s="164" customFormat="1" ht="14.85" customHeight="1" x14ac:dyDescent="0.15"/>
    <row r="282" s="164" customFormat="1" ht="14.85" customHeight="1" x14ac:dyDescent="0.15"/>
    <row r="283" s="164" customFormat="1" ht="14.85" customHeight="1" x14ac:dyDescent="0.15"/>
    <row r="284" s="164" customFormat="1" ht="14.85" customHeight="1" x14ac:dyDescent="0.15"/>
    <row r="285" s="164" customFormat="1" ht="14.85" customHeight="1" x14ac:dyDescent="0.15"/>
    <row r="286" s="164" customFormat="1" ht="14.85" customHeight="1" x14ac:dyDescent="0.15"/>
    <row r="287" s="164" customFormat="1" ht="14.85" customHeight="1" x14ac:dyDescent="0.15"/>
    <row r="288" s="164" customFormat="1" ht="14.85" customHeight="1" x14ac:dyDescent="0.15"/>
    <row r="289" s="164" customFormat="1" ht="14.85" customHeight="1" x14ac:dyDescent="0.15"/>
    <row r="290" s="164" customFormat="1" ht="14.85" customHeight="1" x14ac:dyDescent="0.15"/>
    <row r="291" s="164" customFormat="1" ht="14.85" customHeight="1" x14ac:dyDescent="0.15"/>
    <row r="292" s="164" customFormat="1" ht="14.85" customHeight="1" x14ac:dyDescent="0.15"/>
    <row r="293" s="164" customFormat="1" ht="14.85" customHeight="1" x14ac:dyDescent="0.15"/>
    <row r="294" s="164" customFormat="1" ht="14.85" customHeight="1" x14ac:dyDescent="0.15"/>
    <row r="295" s="164" customFormat="1" ht="14.85" customHeight="1" x14ac:dyDescent="0.15"/>
    <row r="296" s="164" customFormat="1" ht="14.85" customHeight="1" x14ac:dyDescent="0.15"/>
    <row r="297" s="164" customFormat="1" ht="14.85" customHeight="1" x14ac:dyDescent="0.15"/>
    <row r="298" s="164" customFormat="1" ht="14.85" customHeight="1" x14ac:dyDescent="0.15"/>
    <row r="299" s="164" customFormat="1" ht="14.85" customHeight="1" x14ac:dyDescent="0.15"/>
    <row r="300" s="164" customFormat="1" ht="14.85" customHeight="1" x14ac:dyDescent="0.15"/>
    <row r="301" s="164" customFormat="1" ht="14.85" customHeight="1" x14ac:dyDescent="0.15"/>
    <row r="302" s="164" customFormat="1" ht="14.85" customHeight="1" x14ac:dyDescent="0.15"/>
    <row r="303" s="164" customFormat="1" ht="14.85" customHeight="1" x14ac:dyDescent="0.15"/>
    <row r="304" s="164" customFormat="1" ht="14.85" customHeight="1" x14ac:dyDescent="0.15"/>
    <row r="305" s="164" customFormat="1" ht="14.85" customHeight="1" x14ac:dyDescent="0.15"/>
    <row r="306" s="164" customFormat="1" ht="14.85" customHeight="1" x14ac:dyDescent="0.15"/>
    <row r="307" s="164" customFormat="1" ht="14.85" customHeight="1" x14ac:dyDescent="0.15"/>
    <row r="308" s="164" customFormat="1" ht="14.85" customHeight="1" x14ac:dyDescent="0.15"/>
    <row r="309" s="164" customFormat="1" ht="14.85" customHeight="1" x14ac:dyDescent="0.15"/>
    <row r="310" s="164" customFormat="1" ht="14.85" customHeight="1" x14ac:dyDescent="0.15"/>
    <row r="311" s="164" customFormat="1" ht="14.85" customHeight="1" x14ac:dyDescent="0.15"/>
    <row r="312" s="164" customFormat="1" ht="14.85" customHeight="1" x14ac:dyDescent="0.15"/>
    <row r="313" s="164" customFormat="1" ht="14.85" customHeight="1" x14ac:dyDescent="0.15"/>
    <row r="314" s="164" customFormat="1" ht="14.85" customHeight="1" x14ac:dyDescent="0.15"/>
    <row r="315" s="164" customFormat="1" ht="14.85" customHeight="1" x14ac:dyDescent="0.15"/>
    <row r="316" s="164" customFormat="1" ht="14.85" customHeight="1" x14ac:dyDescent="0.15"/>
    <row r="317" s="164" customFormat="1" ht="14.85" customHeight="1" x14ac:dyDescent="0.15"/>
    <row r="318" s="164" customFormat="1" ht="14.85" customHeight="1" x14ac:dyDescent="0.15"/>
    <row r="319" s="164" customFormat="1" ht="14.85" customHeight="1" x14ac:dyDescent="0.15"/>
    <row r="320" s="164" customFormat="1" ht="14.85" customHeight="1" x14ac:dyDescent="0.15"/>
    <row r="321" s="164" customFormat="1" ht="14.85" customHeight="1" x14ac:dyDescent="0.15"/>
    <row r="322" s="164" customFormat="1" ht="14.85" customHeight="1" x14ac:dyDescent="0.15"/>
    <row r="323" s="164" customFormat="1" ht="14.85" customHeight="1" x14ac:dyDescent="0.15"/>
    <row r="324" s="164" customFormat="1" ht="14.85" customHeight="1" x14ac:dyDescent="0.15"/>
    <row r="325" s="164" customFormat="1" ht="14.85" customHeight="1" x14ac:dyDescent="0.15"/>
    <row r="326" s="164" customFormat="1" ht="14.85" customHeight="1" x14ac:dyDescent="0.15"/>
    <row r="327" s="164" customFormat="1" ht="14.85" customHeight="1" x14ac:dyDescent="0.15"/>
    <row r="328" s="164" customFormat="1" ht="14.85" customHeight="1" x14ac:dyDescent="0.15"/>
    <row r="329" s="164" customFormat="1" ht="14.85" customHeight="1" x14ac:dyDescent="0.15"/>
    <row r="330" s="164" customFormat="1" ht="14.85" customHeight="1" x14ac:dyDescent="0.15"/>
    <row r="331" s="164" customFormat="1" ht="14.85" customHeight="1" x14ac:dyDescent="0.15"/>
    <row r="332" s="164" customFormat="1" ht="14.85" customHeight="1" x14ac:dyDescent="0.15"/>
    <row r="333" s="164" customFormat="1" ht="14.85" customHeight="1" x14ac:dyDescent="0.15"/>
    <row r="334" s="164" customFormat="1" ht="14.85" customHeight="1" x14ac:dyDescent="0.15"/>
    <row r="335" s="164" customFormat="1" ht="14.85" customHeight="1" x14ac:dyDescent="0.15"/>
    <row r="336" s="164" customFormat="1" ht="14.85" customHeight="1" x14ac:dyDescent="0.15"/>
    <row r="337" s="164" customFormat="1" ht="14.85" customHeight="1" x14ac:dyDescent="0.15"/>
    <row r="338" s="164" customFormat="1" ht="14.85" customHeight="1" x14ac:dyDescent="0.15"/>
    <row r="339" s="164" customFormat="1" ht="14.85" customHeight="1" x14ac:dyDescent="0.15"/>
    <row r="340" s="164" customFormat="1" ht="14.85" customHeight="1" x14ac:dyDescent="0.15"/>
    <row r="341" s="164" customFormat="1" ht="14.85" customHeight="1" x14ac:dyDescent="0.15"/>
    <row r="342" s="164" customFormat="1" ht="14.85" customHeight="1" x14ac:dyDescent="0.15"/>
    <row r="343" s="164" customFormat="1" ht="14.85" customHeight="1" x14ac:dyDescent="0.15"/>
    <row r="344" s="164" customFormat="1" ht="14.85" customHeight="1" x14ac:dyDescent="0.15"/>
    <row r="345" s="164" customFormat="1" ht="14.85" customHeight="1" x14ac:dyDescent="0.15"/>
    <row r="346" s="164" customFormat="1" ht="14.85" customHeight="1" x14ac:dyDescent="0.15"/>
    <row r="347" s="164" customFormat="1" ht="14.85" customHeight="1" x14ac:dyDescent="0.15"/>
    <row r="348" s="164" customFormat="1" ht="14.85" customHeight="1" x14ac:dyDescent="0.15"/>
    <row r="349" s="164" customFormat="1" ht="14.85" customHeight="1" x14ac:dyDescent="0.15"/>
    <row r="350" s="164" customFormat="1" ht="14.85" customHeight="1" x14ac:dyDescent="0.15"/>
    <row r="351" s="164" customFormat="1" ht="14.85" customHeight="1" x14ac:dyDescent="0.15"/>
    <row r="352" s="164" customFormat="1" ht="14.85" customHeight="1" x14ac:dyDescent="0.15"/>
    <row r="353" s="164" customFormat="1" ht="14.85" customHeight="1" x14ac:dyDescent="0.15"/>
    <row r="354" s="164" customFormat="1" ht="14.85" customHeight="1" x14ac:dyDescent="0.15"/>
    <row r="355" s="164" customFormat="1" ht="14.85" customHeight="1" x14ac:dyDescent="0.15"/>
    <row r="356" s="164" customFormat="1" ht="14.85" customHeight="1" x14ac:dyDescent="0.15"/>
    <row r="357" s="164" customFormat="1" ht="14.85" customHeight="1" x14ac:dyDescent="0.15"/>
    <row r="358" s="164" customFormat="1" ht="14.85" customHeight="1" x14ac:dyDescent="0.15"/>
    <row r="359" s="164" customFormat="1" ht="14.85" customHeight="1" x14ac:dyDescent="0.15"/>
    <row r="360" s="164" customFormat="1" ht="14.85" customHeight="1" x14ac:dyDescent="0.15"/>
    <row r="361" s="164" customFormat="1" ht="14.85" customHeight="1" x14ac:dyDescent="0.15"/>
    <row r="362" s="164" customFormat="1" ht="14.85" customHeight="1" x14ac:dyDescent="0.15"/>
    <row r="363" s="164" customFormat="1" ht="14.85" customHeight="1" x14ac:dyDescent="0.15"/>
    <row r="364" s="164" customFormat="1" ht="14.85" customHeight="1" x14ac:dyDescent="0.15"/>
    <row r="365" s="164" customFormat="1" ht="14.85" customHeight="1" x14ac:dyDescent="0.15"/>
    <row r="366" s="164" customFormat="1" ht="14.85" customHeight="1" x14ac:dyDescent="0.15"/>
    <row r="367" s="164" customFormat="1" ht="14.85" customHeight="1" x14ac:dyDescent="0.15"/>
    <row r="368" s="164" customFormat="1" ht="14.85" customHeight="1" x14ac:dyDescent="0.15"/>
    <row r="369" s="164" customFormat="1" ht="14.85" customHeight="1" x14ac:dyDescent="0.15"/>
    <row r="370" s="164" customFormat="1" ht="14.85" customHeight="1" x14ac:dyDescent="0.15"/>
    <row r="371" s="164" customFormat="1" ht="14.85" customHeight="1" x14ac:dyDescent="0.15"/>
    <row r="372" s="164" customFormat="1" ht="14.85" customHeight="1" x14ac:dyDescent="0.15"/>
    <row r="373" s="164" customFormat="1" ht="14.85" customHeight="1" x14ac:dyDescent="0.15"/>
    <row r="374" s="164" customFormat="1" ht="14.85" customHeight="1" x14ac:dyDescent="0.15"/>
    <row r="375" s="164" customFormat="1" ht="14.85" customHeight="1" x14ac:dyDescent="0.15"/>
    <row r="376" s="164" customFormat="1" ht="14.85" customHeight="1" x14ac:dyDescent="0.15"/>
    <row r="377" s="164" customFormat="1" ht="14.85" customHeight="1" x14ac:dyDescent="0.15"/>
    <row r="378" s="164" customFormat="1" ht="14.85" customHeight="1" x14ac:dyDescent="0.15"/>
    <row r="379" s="164" customFormat="1" ht="14.85" customHeight="1" x14ac:dyDescent="0.15"/>
    <row r="380" s="164" customFormat="1" ht="14.85" customHeight="1" x14ac:dyDescent="0.15"/>
    <row r="381" s="164" customFormat="1" ht="14.85" customHeight="1" x14ac:dyDescent="0.15"/>
    <row r="382" s="164" customFormat="1" ht="14.85" customHeight="1" x14ac:dyDescent="0.15"/>
    <row r="383" s="164" customFormat="1" ht="14.85" customHeight="1" x14ac:dyDescent="0.15"/>
    <row r="384" s="164" customFormat="1" ht="14.85" customHeight="1" x14ac:dyDescent="0.15"/>
    <row r="385" s="164" customFormat="1" ht="14.85" customHeight="1" x14ac:dyDescent="0.15"/>
    <row r="386" s="164" customFormat="1" ht="14.85" customHeight="1" x14ac:dyDescent="0.15"/>
    <row r="387" s="164" customFormat="1" ht="14.85" customHeight="1" x14ac:dyDescent="0.15"/>
    <row r="388" s="164" customFormat="1" ht="14.85" customHeight="1" x14ac:dyDescent="0.15"/>
    <row r="389" s="164" customFormat="1" ht="14.85" customHeight="1" x14ac:dyDescent="0.15"/>
    <row r="390" s="164" customFormat="1" ht="14.85" customHeight="1" x14ac:dyDescent="0.15"/>
    <row r="391" s="164" customFormat="1" ht="14.85" customHeight="1" x14ac:dyDescent="0.15"/>
    <row r="392" s="164" customFormat="1" ht="14.85" customHeight="1" x14ac:dyDescent="0.15"/>
    <row r="393" s="164" customFormat="1" ht="14.85" customHeight="1" x14ac:dyDescent="0.15"/>
    <row r="394" s="164" customFormat="1" ht="14.85" customHeight="1" x14ac:dyDescent="0.15"/>
    <row r="395" s="164" customFormat="1" ht="14.85" customHeight="1" x14ac:dyDescent="0.15"/>
    <row r="396" s="164" customFormat="1" ht="14.85" customHeight="1" x14ac:dyDescent="0.15"/>
    <row r="397" s="164" customFormat="1" ht="14.85" customHeight="1" x14ac:dyDescent="0.15"/>
    <row r="398" s="164" customFormat="1" ht="14.85" customHeight="1" x14ac:dyDescent="0.15"/>
    <row r="399" s="164" customFormat="1" ht="14.85" customHeight="1" x14ac:dyDescent="0.15"/>
    <row r="400" s="164" customFormat="1" ht="14.85" customHeight="1" x14ac:dyDescent="0.15"/>
    <row r="401" s="164" customFormat="1" ht="14.85" customHeight="1" x14ac:dyDescent="0.15"/>
    <row r="402" s="164" customFormat="1" ht="14.85" customHeight="1" x14ac:dyDescent="0.15"/>
    <row r="403" s="164" customFormat="1" ht="14.85" customHeight="1" x14ac:dyDescent="0.15"/>
    <row r="404" s="164" customFormat="1" ht="14.85" customHeight="1" x14ac:dyDescent="0.15"/>
    <row r="405" s="164" customFormat="1" ht="14.85" customHeight="1" x14ac:dyDescent="0.15"/>
    <row r="406" s="164" customFormat="1" ht="14.85" customHeight="1" x14ac:dyDescent="0.15"/>
    <row r="407" s="164" customFormat="1" ht="14.85" customHeight="1" x14ac:dyDescent="0.15"/>
    <row r="408" s="164" customFormat="1" ht="14.85" customHeight="1" x14ac:dyDescent="0.15"/>
    <row r="409" s="164" customFormat="1" ht="14.85" customHeight="1" x14ac:dyDescent="0.15"/>
    <row r="410" s="164" customFormat="1" ht="14.85" customHeight="1" x14ac:dyDescent="0.15"/>
    <row r="411" s="164" customFormat="1" ht="14.85" customHeight="1" x14ac:dyDescent="0.15"/>
    <row r="412" s="164" customFormat="1" ht="14.85" customHeight="1" x14ac:dyDescent="0.15"/>
    <row r="413" s="164" customFormat="1" ht="14.85" customHeight="1" x14ac:dyDescent="0.15"/>
    <row r="414" s="164" customFormat="1" ht="14.85" customHeight="1" x14ac:dyDescent="0.15"/>
    <row r="415" s="164" customFormat="1" ht="14.85" customHeight="1" x14ac:dyDescent="0.15"/>
    <row r="416" s="164" customFormat="1" ht="14.85" customHeight="1" x14ac:dyDescent="0.15"/>
    <row r="417" s="164" customFormat="1" ht="14.85" customHeight="1" x14ac:dyDescent="0.15"/>
    <row r="418" s="164" customFormat="1" ht="14.85" customHeight="1" x14ac:dyDescent="0.15"/>
    <row r="419" s="164" customFormat="1" ht="14.85" customHeight="1" x14ac:dyDescent="0.15"/>
    <row r="420" s="164" customFormat="1" ht="14.85" customHeight="1" x14ac:dyDescent="0.15"/>
    <row r="421" s="164" customFormat="1" ht="14.85" customHeight="1" x14ac:dyDescent="0.15"/>
    <row r="422" s="164" customFormat="1" ht="14.85" customHeight="1" x14ac:dyDescent="0.15"/>
    <row r="423" s="164" customFormat="1" ht="14.85" customHeight="1" x14ac:dyDescent="0.15"/>
    <row r="424" s="164" customFormat="1" ht="14.85" customHeight="1" x14ac:dyDescent="0.15"/>
    <row r="425" s="164" customFormat="1" ht="14.85" customHeight="1" x14ac:dyDescent="0.15"/>
    <row r="426" s="164" customFormat="1" ht="14.85" customHeight="1" x14ac:dyDescent="0.15"/>
    <row r="427" s="164" customFormat="1" ht="14.85" customHeight="1" x14ac:dyDescent="0.15"/>
    <row r="428" s="164" customFormat="1" ht="14.85" customHeight="1" x14ac:dyDescent="0.15"/>
    <row r="429" s="164" customFormat="1" ht="14.85" customHeight="1" x14ac:dyDescent="0.15"/>
    <row r="430" s="164" customFormat="1" ht="14.85" customHeight="1" x14ac:dyDescent="0.15"/>
    <row r="431" s="164" customFormat="1" ht="14.85" customHeight="1" x14ac:dyDescent="0.15"/>
    <row r="432" s="164" customFormat="1" ht="14.85" customHeight="1" x14ac:dyDescent="0.15"/>
    <row r="433" s="164" customFormat="1" ht="14.85" customHeight="1" x14ac:dyDescent="0.15"/>
    <row r="434" s="164" customFormat="1" ht="14.85" customHeight="1" x14ac:dyDescent="0.15"/>
    <row r="435" s="164" customFormat="1" ht="14.85" customHeight="1" x14ac:dyDescent="0.15"/>
    <row r="436" s="164" customFormat="1" ht="14.85" customHeight="1" x14ac:dyDescent="0.15"/>
    <row r="437" s="164" customFormat="1" ht="14.85" customHeight="1" x14ac:dyDescent="0.15"/>
    <row r="438" s="164" customFormat="1" ht="14.85" customHeight="1" x14ac:dyDescent="0.15"/>
    <row r="439" s="164" customFormat="1" ht="14.85" customHeight="1" x14ac:dyDescent="0.15"/>
    <row r="440" s="164" customFormat="1" ht="14.85" customHeight="1" x14ac:dyDescent="0.15"/>
    <row r="441" s="164" customFormat="1" ht="14.85" customHeight="1" x14ac:dyDescent="0.15"/>
    <row r="442" s="164" customFormat="1" ht="14.85" customHeight="1" x14ac:dyDescent="0.15"/>
    <row r="443" s="164" customFormat="1" ht="14.85" customHeight="1" x14ac:dyDescent="0.15"/>
    <row r="444" s="164" customFormat="1" ht="14.85" customHeight="1" x14ac:dyDescent="0.15"/>
    <row r="445" s="164" customFormat="1" ht="14.85" customHeight="1" x14ac:dyDescent="0.15"/>
    <row r="446" s="164" customFormat="1" ht="14.85" customHeight="1" x14ac:dyDescent="0.15"/>
    <row r="447" s="164" customFormat="1" ht="14.85" customHeight="1" x14ac:dyDescent="0.15"/>
    <row r="448" s="164" customFormat="1" ht="14.85" customHeight="1" x14ac:dyDescent="0.15"/>
    <row r="449" s="164" customFormat="1" ht="14.85" customHeight="1" x14ac:dyDescent="0.15"/>
    <row r="450" s="164" customFormat="1" ht="14.85" customHeight="1" x14ac:dyDescent="0.15"/>
    <row r="451" s="164" customFormat="1" ht="14.85" customHeight="1" x14ac:dyDescent="0.15"/>
    <row r="452" s="164" customFormat="1" ht="14.85" customHeight="1" x14ac:dyDescent="0.15"/>
    <row r="453" s="164" customFormat="1" ht="14.85" customHeight="1" x14ac:dyDescent="0.15"/>
    <row r="454" s="164" customFormat="1" ht="14.85" customHeight="1" x14ac:dyDescent="0.15"/>
    <row r="455" s="164" customFormat="1" ht="14.85" customHeight="1" x14ac:dyDescent="0.15"/>
    <row r="456" s="164" customFormat="1" ht="14.85" customHeight="1" x14ac:dyDescent="0.15"/>
    <row r="457" s="164" customFormat="1" ht="14.85" customHeight="1" x14ac:dyDescent="0.15"/>
    <row r="458" s="164" customFormat="1" ht="14.85" customHeight="1" x14ac:dyDescent="0.15"/>
    <row r="459" s="164" customFormat="1" ht="14.85" customHeight="1" x14ac:dyDescent="0.15"/>
    <row r="460" s="164" customFormat="1" ht="14.85" customHeight="1" x14ac:dyDescent="0.15"/>
    <row r="461" s="164" customFormat="1" ht="14.85" customHeight="1" x14ac:dyDescent="0.15"/>
    <row r="462" s="164" customFormat="1" ht="14.85" customHeight="1" x14ac:dyDescent="0.15"/>
    <row r="463" s="164" customFormat="1" ht="14.85" customHeight="1" x14ac:dyDescent="0.15"/>
    <row r="464" s="164" customFormat="1" ht="14.85" customHeight="1" x14ac:dyDescent="0.15"/>
    <row r="465" s="164" customFormat="1" ht="14.85" customHeight="1" x14ac:dyDescent="0.15"/>
    <row r="466" s="164" customFormat="1" ht="14.85" customHeight="1" x14ac:dyDescent="0.15"/>
    <row r="467" s="164" customFormat="1" ht="14.85" customHeight="1" x14ac:dyDescent="0.15"/>
    <row r="468" s="164" customFormat="1" ht="14.85" customHeight="1" x14ac:dyDescent="0.15"/>
    <row r="469" s="164" customFormat="1" ht="14.85" customHeight="1" x14ac:dyDescent="0.15"/>
    <row r="470" s="164" customFormat="1" ht="14.85" customHeight="1" x14ac:dyDescent="0.15"/>
    <row r="471" s="164" customFormat="1" ht="14.85" customHeight="1" x14ac:dyDescent="0.15"/>
    <row r="472" s="164" customFormat="1" ht="14.85" customHeight="1" x14ac:dyDescent="0.15"/>
    <row r="473" s="164" customFormat="1" ht="14.85" customHeight="1" x14ac:dyDescent="0.15"/>
    <row r="474" s="164" customFormat="1" ht="14.85" customHeight="1" x14ac:dyDescent="0.15"/>
    <row r="475" s="164" customFormat="1" ht="14.85" customHeight="1" x14ac:dyDescent="0.15"/>
    <row r="476" s="164" customFormat="1" ht="14.85" customHeight="1" x14ac:dyDescent="0.15"/>
    <row r="477" s="164" customFormat="1" ht="14.85" customHeight="1" x14ac:dyDescent="0.15"/>
    <row r="478" s="164" customFormat="1" ht="14.85" customHeight="1" x14ac:dyDescent="0.15"/>
    <row r="479" s="164" customFormat="1" ht="14.85" customHeight="1" x14ac:dyDescent="0.15"/>
    <row r="480" s="164" customFormat="1" ht="14.85" customHeight="1" x14ac:dyDescent="0.15"/>
    <row r="481" s="164" customFormat="1" ht="14.85" customHeight="1" x14ac:dyDescent="0.15"/>
    <row r="482" s="164" customFormat="1" ht="14.85" customHeight="1" x14ac:dyDescent="0.15"/>
    <row r="483" s="164" customFormat="1" ht="14.85" customHeight="1" x14ac:dyDescent="0.15"/>
    <row r="484" s="164" customFormat="1" ht="14.85" customHeight="1" x14ac:dyDescent="0.15"/>
    <row r="485" s="164" customFormat="1" ht="14.85" customHeight="1" x14ac:dyDescent="0.15"/>
    <row r="486" s="164" customFormat="1" ht="14.85" customHeight="1" x14ac:dyDescent="0.15"/>
    <row r="487" s="164" customFormat="1" ht="14.85" customHeight="1" x14ac:dyDescent="0.15"/>
    <row r="488" s="164" customFormat="1" ht="14.85" customHeight="1" x14ac:dyDescent="0.15"/>
    <row r="489" s="164" customFormat="1" ht="14.85" customHeight="1" x14ac:dyDescent="0.15"/>
    <row r="490" s="164" customFormat="1" ht="14.85" customHeight="1" x14ac:dyDescent="0.15"/>
    <row r="491" s="164" customFormat="1" ht="14.85" customHeight="1" x14ac:dyDescent="0.15"/>
    <row r="492" s="164" customFormat="1" ht="14.85" customHeight="1" x14ac:dyDescent="0.15"/>
    <row r="493" s="164" customFormat="1" ht="14.85" customHeight="1" x14ac:dyDescent="0.15"/>
    <row r="494" s="164" customFormat="1" ht="14.85" customHeight="1" x14ac:dyDescent="0.15"/>
    <row r="495" s="164" customFormat="1" ht="14.85" customHeight="1" x14ac:dyDescent="0.15"/>
    <row r="496" s="164" customFormat="1" ht="14.85" customHeight="1" x14ac:dyDescent="0.15"/>
    <row r="497" s="164" customFormat="1" ht="14.85" customHeight="1" x14ac:dyDescent="0.15"/>
    <row r="498" s="164" customFormat="1" ht="14.85" customHeight="1" x14ac:dyDescent="0.15"/>
    <row r="499" s="164" customFormat="1" ht="14.85" customHeight="1" x14ac:dyDescent="0.15"/>
    <row r="500" s="164" customFormat="1" ht="14.85" customHeight="1" x14ac:dyDescent="0.15"/>
    <row r="501" s="164" customFormat="1" ht="14.85" customHeight="1" x14ac:dyDescent="0.15"/>
    <row r="502" s="164" customFormat="1" ht="14.85" customHeight="1" x14ac:dyDescent="0.15"/>
    <row r="503" s="164" customFormat="1" ht="14.85" customHeight="1" x14ac:dyDescent="0.15"/>
    <row r="504" s="164" customFormat="1" ht="14.85" customHeight="1" x14ac:dyDescent="0.15"/>
    <row r="505" s="164" customFormat="1" ht="14.85" customHeight="1" x14ac:dyDescent="0.15"/>
    <row r="506" s="164" customFormat="1" ht="14.85" customHeight="1" x14ac:dyDescent="0.15"/>
    <row r="507" s="164" customFormat="1" ht="14.85" customHeight="1" x14ac:dyDescent="0.15"/>
    <row r="508" s="164" customFormat="1" ht="14.85" customHeight="1" x14ac:dyDescent="0.15"/>
    <row r="509" s="164" customFormat="1" ht="14.85" customHeight="1" x14ac:dyDescent="0.15"/>
    <row r="510" s="164" customFormat="1" ht="14.85" customHeight="1" x14ac:dyDescent="0.15"/>
    <row r="511" s="164" customFormat="1" ht="14.85" customHeight="1" x14ac:dyDescent="0.15"/>
    <row r="512" s="164" customFormat="1" ht="14.85" customHeight="1" x14ac:dyDescent="0.15"/>
    <row r="513" s="164" customFormat="1" ht="14.85" customHeight="1" x14ac:dyDescent="0.15"/>
    <row r="514" s="164" customFormat="1" ht="14.85" customHeight="1" x14ac:dyDescent="0.15"/>
    <row r="515" s="164" customFormat="1" ht="14.85" customHeight="1" x14ac:dyDescent="0.15"/>
    <row r="516" s="164" customFormat="1" ht="14.85" customHeight="1" x14ac:dyDescent="0.15"/>
    <row r="517" s="164" customFormat="1" ht="14.85" customHeight="1" x14ac:dyDescent="0.15"/>
    <row r="518" s="164" customFormat="1" ht="14.85" customHeight="1" x14ac:dyDescent="0.15"/>
    <row r="519" s="164" customFormat="1" ht="14.85" customHeight="1" x14ac:dyDescent="0.15"/>
    <row r="520" s="164" customFormat="1" ht="14.85" customHeight="1" x14ac:dyDescent="0.15"/>
    <row r="521" s="164" customFormat="1" ht="14.85" customHeight="1" x14ac:dyDescent="0.15"/>
    <row r="522" s="164" customFormat="1" ht="14.85" customHeight="1" x14ac:dyDescent="0.15"/>
    <row r="523" s="164" customFormat="1" ht="14.85" customHeight="1" x14ac:dyDescent="0.15"/>
    <row r="524" s="164" customFormat="1" ht="14.85" customHeight="1" x14ac:dyDescent="0.15"/>
    <row r="525" s="164" customFormat="1" ht="14.85" customHeight="1" x14ac:dyDescent="0.15"/>
    <row r="526" s="164" customFormat="1" ht="14.85" customHeight="1" x14ac:dyDescent="0.15"/>
    <row r="527" s="164" customFormat="1" ht="14.85" customHeight="1" x14ac:dyDescent="0.15"/>
    <row r="528" s="164" customFormat="1" ht="14.85" customHeight="1" x14ac:dyDescent="0.15"/>
    <row r="529" s="164" customFormat="1" ht="14.85" customHeight="1" x14ac:dyDescent="0.15"/>
    <row r="530" s="164" customFormat="1" ht="14.85" customHeight="1" x14ac:dyDescent="0.15"/>
    <row r="531" s="164" customFormat="1" ht="14.85" customHeight="1" x14ac:dyDescent="0.15"/>
    <row r="532" s="164" customFormat="1" ht="14.85" customHeight="1" x14ac:dyDescent="0.15"/>
    <row r="533" s="164" customFormat="1" ht="14.85" customHeight="1" x14ac:dyDescent="0.15"/>
    <row r="534" s="164" customFormat="1" ht="14.85" customHeight="1" x14ac:dyDescent="0.15"/>
    <row r="535" s="164" customFormat="1" ht="14.85" customHeight="1" x14ac:dyDescent="0.15"/>
    <row r="536" s="164" customFormat="1" ht="14.85" customHeight="1" x14ac:dyDescent="0.15"/>
    <row r="537" s="164" customFormat="1" ht="14.85" customHeight="1" x14ac:dyDescent="0.15"/>
    <row r="538" s="164" customFormat="1" ht="14.85" customHeight="1" x14ac:dyDescent="0.15"/>
    <row r="539" s="164" customFormat="1" ht="14.85" customHeight="1" x14ac:dyDescent="0.15"/>
    <row r="540" s="164" customFormat="1" ht="14.85" customHeight="1" x14ac:dyDescent="0.15"/>
    <row r="541" s="164" customFormat="1" ht="14.85" customHeight="1" x14ac:dyDescent="0.15"/>
    <row r="542" s="164" customFormat="1" ht="14.85" customHeight="1" x14ac:dyDescent="0.15"/>
    <row r="543" s="164" customFormat="1" ht="14.85" customHeight="1" x14ac:dyDescent="0.15"/>
    <row r="544" s="164" customFormat="1" ht="14.85" customHeight="1" x14ac:dyDescent="0.15"/>
    <row r="545" s="164" customFormat="1" ht="14.85" customHeight="1" x14ac:dyDescent="0.15"/>
    <row r="546" s="164" customFormat="1" ht="14.85" customHeight="1" x14ac:dyDescent="0.15"/>
    <row r="547" s="164" customFormat="1" ht="14.85" customHeight="1" x14ac:dyDescent="0.15"/>
    <row r="548" s="164" customFormat="1" ht="14.85" customHeight="1" x14ac:dyDescent="0.15"/>
    <row r="549" s="164" customFormat="1" ht="14.85" customHeight="1" x14ac:dyDescent="0.15"/>
    <row r="550" s="164" customFormat="1" ht="14.85" customHeight="1" x14ac:dyDescent="0.15"/>
    <row r="551" s="164" customFormat="1" ht="14.85" customHeight="1" x14ac:dyDescent="0.15"/>
    <row r="552" s="164" customFormat="1" ht="14.85" customHeight="1" x14ac:dyDescent="0.15"/>
    <row r="553" s="164" customFormat="1" ht="14.85" customHeight="1" x14ac:dyDescent="0.15"/>
    <row r="554" s="164" customFormat="1" ht="14.85" customHeight="1" x14ac:dyDescent="0.15"/>
    <row r="555" s="164" customFormat="1" ht="14.85" customHeight="1" x14ac:dyDescent="0.15"/>
    <row r="556" s="164" customFormat="1" ht="14.85" customHeight="1" x14ac:dyDescent="0.15"/>
    <row r="557" s="164" customFormat="1" ht="14.85" customHeight="1" x14ac:dyDescent="0.15"/>
    <row r="558" s="164" customFormat="1" ht="14.85" customHeight="1" x14ac:dyDescent="0.15"/>
    <row r="559" s="164" customFormat="1" ht="14.85" customHeight="1" x14ac:dyDescent="0.15"/>
    <row r="560" s="164" customFormat="1" ht="14.85" customHeight="1" x14ac:dyDescent="0.15"/>
    <row r="561" s="164" customFormat="1" ht="14.85" customHeight="1" x14ac:dyDescent="0.15"/>
    <row r="562" s="164" customFormat="1" ht="14.85" customHeight="1" x14ac:dyDescent="0.15"/>
    <row r="563" s="164" customFormat="1" ht="14.85" customHeight="1" x14ac:dyDescent="0.15"/>
    <row r="564" s="164" customFormat="1" ht="14.85" customHeight="1" x14ac:dyDescent="0.15"/>
    <row r="565" s="164" customFormat="1" ht="14.85" customHeight="1" x14ac:dyDescent="0.15"/>
    <row r="566" s="164" customFormat="1" ht="14.85" customHeight="1" x14ac:dyDescent="0.15"/>
    <row r="567" s="164" customFormat="1" ht="14.85" customHeight="1" x14ac:dyDescent="0.15"/>
    <row r="568" s="164" customFormat="1" ht="14.85" customHeight="1" x14ac:dyDescent="0.15"/>
    <row r="569" s="164" customFormat="1" ht="14.85" customHeight="1" x14ac:dyDescent="0.15"/>
    <row r="570" s="164" customFormat="1" ht="14.85" customHeight="1" x14ac:dyDescent="0.15"/>
    <row r="571" s="164" customFormat="1" ht="14.85" customHeight="1" x14ac:dyDescent="0.15"/>
    <row r="572" s="164" customFormat="1" ht="14.85" customHeight="1" x14ac:dyDescent="0.15"/>
    <row r="573" s="164" customFormat="1" ht="14.85" customHeight="1" x14ac:dyDescent="0.15"/>
    <row r="574" s="164" customFormat="1" ht="14.85" customHeight="1" x14ac:dyDescent="0.15"/>
    <row r="575" s="164" customFormat="1" ht="14.85" customHeight="1" x14ac:dyDescent="0.15"/>
    <row r="576" s="164" customFormat="1" ht="14.85" customHeight="1" x14ac:dyDescent="0.15"/>
    <row r="577" s="164" customFormat="1" ht="14.85" customHeight="1" x14ac:dyDescent="0.15"/>
    <row r="578" s="164" customFormat="1" ht="14.85" customHeight="1" x14ac:dyDescent="0.15"/>
    <row r="579" s="164" customFormat="1" ht="14.85" customHeight="1" x14ac:dyDescent="0.15"/>
    <row r="580" s="164" customFormat="1" ht="14.85" customHeight="1" x14ac:dyDescent="0.15"/>
    <row r="581" s="164" customFormat="1" ht="14.85" customHeight="1" x14ac:dyDescent="0.15"/>
    <row r="582" s="164" customFormat="1" ht="14.85" customHeight="1" x14ac:dyDescent="0.15"/>
    <row r="583" s="164" customFormat="1" ht="14.85" customHeight="1" x14ac:dyDescent="0.15"/>
    <row r="584" s="164" customFormat="1" ht="14.85" customHeight="1" x14ac:dyDescent="0.15"/>
    <row r="585" s="164" customFormat="1" ht="14.85" customHeight="1" x14ac:dyDescent="0.15"/>
    <row r="586" s="164" customFormat="1" ht="14.85" customHeight="1" x14ac:dyDescent="0.15"/>
    <row r="587" s="164" customFormat="1" ht="14.85" customHeight="1" x14ac:dyDescent="0.15"/>
    <row r="588" s="164" customFormat="1" ht="14.85" customHeight="1" x14ac:dyDescent="0.15"/>
    <row r="589" s="164" customFormat="1" ht="14.85" customHeight="1" x14ac:dyDescent="0.15"/>
    <row r="590" s="164" customFormat="1" ht="14.85" customHeight="1" x14ac:dyDescent="0.15"/>
    <row r="591" s="164" customFormat="1" ht="14.85" customHeight="1" x14ac:dyDescent="0.15"/>
    <row r="592" s="164" customFormat="1" ht="14.85" customHeight="1" x14ac:dyDescent="0.15"/>
    <row r="593" s="164" customFormat="1" ht="14.85" customHeight="1" x14ac:dyDescent="0.15"/>
    <row r="594" s="164" customFormat="1" ht="14.85" customHeight="1" x14ac:dyDescent="0.15"/>
    <row r="595" s="164" customFormat="1" ht="14.85" customHeight="1" x14ac:dyDescent="0.15"/>
    <row r="596" s="164" customFormat="1" ht="14.85" customHeight="1" x14ac:dyDescent="0.15"/>
    <row r="597" s="164" customFormat="1" ht="14.85" customHeight="1" x14ac:dyDescent="0.15"/>
    <row r="598" s="164" customFormat="1" ht="14.85" customHeight="1" x14ac:dyDescent="0.15"/>
    <row r="599" s="164" customFormat="1" ht="14.85" customHeight="1" x14ac:dyDescent="0.15"/>
    <row r="600" s="164" customFormat="1" ht="14.85" customHeight="1" x14ac:dyDescent="0.15"/>
    <row r="601" s="164" customFormat="1" ht="14.85" customHeight="1" x14ac:dyDescent="0.15"/>
    <row r="602" s="164" customFormat="1" ht="14.85" customHeight="1" x14ac:dyDescent="0.15"/>
    <row r="603" s="164" customFormat="1" ht="14.85" customHeight="1" x14ac:dyDescent="0.15"/>
    <row r="604" s="164" customFormat="1" ht="14.85" customHeight="1" x14ac:dyDescent="0.15"/>
    <row r="605" s="164" customFormat="1" ht="14.85" customHeight="1" x14ac:dyDescent="0.15"/>
    <row r="606" s="164" customFormat="1" ht="14.85" customHeight="1" x14ac:dyDescent="0.15"/>
    <row r="607" s="164" customFormat="1" ht="14.85" customHeight="1" x14ac:dyDescent="0.15"/>
    <row r="608" s="164" customFormat="1" ht="14.85" customHeight="1" x14ac:dyDescent="0.15"/>
    <row r="609" s="164" customFormat="1" ht="14.85" customHeight="1" x14ac:dyDescent="0.15"/>
    <row r="610" s="164" customFormat="1" ht="14.85" customHeight="1" x14ac:dyDescent="0.15"/>
    <row r="611" s="164" customFormat="1" ht="14.85" customHeight="1" x14ac:dyDescent="0.15"/>
    <row r="612" s="164" customFormat="1" ht="14.85" customHeight="1" x14ac:dyDescent="0.15"/>
    <row r="613" s="164" customFormat="1" ht="14.85" customHeight="1" x14ac:dyDescent="0.15"/>
    <row r="614" s="164" customFormat="1" ht="14.85" customHeight="1" x14ac:dyDescent="0.15"/>
    <row r="615" s="164" customFormat="1" ht="14.85" customHeight="1" x14ac:dyDescent="0.15"/>
    <row r="616" s="164" customFormat="1" ht="14.85" customHeight="1" x14ac:dyDescent="0.15"/>
    <row r="617" s="164" customFormat="1" ht="14.85" customHeight="1" x14ac:dyDescent="0.15"/>
    <row r="618" s="164" customFormat="1" ht="14.85" customHeight="1" x14ac:dyDescent="0.15"/>
    <row r="619" s="164" customFormat="1" ht="14.85" customHeight="1" x14ac:dyDescent="0.15"/>
    <row r="620" s="164" customFormat="1" ht="14.85" customHeight="1" x14ac:dyDescent="0.15"/>
    <row r="621" s="164" customFormat="1" ht="14.85" customHeight="1" x14ac:dyDescent="0.15"/>
    <row r="622" s="164" customFormat="1" ht="14.85" customHeight="1" x14ac:dyDescent="0.15"/>
    <row r="623" s="164" customFormat="1" ht="14.85" customHeight="1" x14ac:dyDescent="0.15"/>
    <row r="624" s="164" customFormat="1" ht="14.85" customHeight="1" x14ac:dyDescent="0.15"/>
    <row r="625" s="164" customFormat="1" ht="14.85" customHeight="1" x14ac:dyDescent="0.15"/>
    <row r="626" s="164" customFormat="1" ht="14.85" customHeight="1" x14ac:dyDescent="0.15"/>
    <row r="627" s="164" customFormat="1" ht="14.85" customHeight="1" x14ac:dyDescent="0.15"/>
    <row r="628" s="164" customFormat="1" ht="14.85" customHeight="1" x14ac:dyDescent="0.15"/>
    <row r="629" s="164" customFormat="1" ht="14.85" customHeight="1" x14ac:dyDescent="0.15"/>
    <row r="630" s="164" customFormat="1" ht="14.85" customHeight="1" x14ac:dyDescent="0.15"/>
    <row r="631" s="164" customFormat="1" ht="14.85" customHeight="1" x14ac:dyDescent="0.15"/>
    <row r="632" s="164" customFormat="1" ht="14.85" customHeight="1" x14ac:dyDescent="0.15"/>
    <row r="633" s="164" customFormat="1" ht="14.85" customHeight="1" x14ac:dyDescent="0.15"/>
    <row r="634" s="164" customFormat="1" ht="14.85" customHeight="1" x14ac:dyDescent="0.15"/>
    <row r="635" s="164" customFormat="1" ht="14.85" customHeight="1" x14ac:dyDescent="0.15"/>
    <row r="636" s="164" customFormat="1" ht="14.85" customHeight="1" x14ac:dyDescent="0.15"/>
    <row r="637" s="164" customFormat="1" ht="14.85" customHeight="1" x14ac:dyDescent="0.15"/>
    <row r="638" s="164" customFormat="1" ht="14.85" customHeight="1" x14ac:dyDescent="0.15"/>
    <row r="639" s="164" customFormat="1" ht="14.85" customHeight="1" x14ac:dyDescent="0.15"/>
    <row r="640" s="164" customFormat="1" ht="14.85" customHeight="1" x14ac:dyDescent="0.15"/>
    <row r="641" s="164" customFormat="1" ht="14.85" customHeight="1" x14ac:dyDescent="0.15"/>
    <row r="642" s="164" customFormat="1" ht="14.85" customHeight="1" x14ac:dyDescent="0.15"/>
    <row r="643" s="164" customFormat="1" ht="14.85" customHeight="1" x14ac:dyDescent="0.15"/>
    <row r="644" s="164" customFormat="1" ht="14.85" customHeight="1" x14ac:dyDescent="0.15"/>
    <row r="645" s="164" customFormat="1" ht="14.85" customHeight="1" x14ac:dyDescent="0.15"/>
    <row r="646" s="164" customFormat="1" ht="14.85" customHeight="1" x14ac:dyDescent="0.15"/>
    <row r="647" s="164" customFormat="1" ht="14.85" customHeight="1" x14ac:dyDescent="0.15"/>
    <row r="648" s="164" customFormat="1" ht="14.85" customHeight="1" x14ac:dyDescent="0.15"/>
    <row r="649" s="164" customFormat="1" ht="14.85" customHeight="1" x14ac:dyDescent="0.15"/>
    <row r="650" s="164" customFormat="1" ht="14.85" customHeight="1" x14ac:dyDescent="0.15"/>
    <row r="651" s="164" customFormat="1" ht="14.85" customHeight="1" x14ac:dyDescent="0.15"/>
    <row r="652" s="164" customFormat="1" ht="14.85" customHeight="1" x14ac:dyDescent="0.15"/>
    <row r="653" s="164" customFormat="1" ht="14.85" customHeight="1" x14ac:dyDescent="0.15"/>
    <row r="654" s="164" customFormat="1" ht="14.85" customHeight="1" x14ac:dyDescent="0.15"/>
    <row r="655" s="164" customFormat="1" ht="14.85" customHeight="1" x14ac:dyDescent="0.15"/>
    <row r="656" s="164" customFormat="1" ht="14.85" customHeight="1" x14ac:dyDescent="0.15"/>
    <row r="657" s="164" customFormat="1" ht="14.85" customHeight="1" x14ac:dyDescent="0.15"/>
    <row r="658" s="164" customFormat="1" ht="14.85" customHeight="1" x14ac:dyDescent="0.15"/>
    <row r="659" s="164" customFormat="1" ht="14.85" customHeight="1" x14ac:dyDescent="0.15"/>
    <row r="660" s="164" customFormat="1" ht="14.85" customHeight="1" x14ac:dyDescent="0.15"/>
    <row r="661" s="164" customFormat="1" ht="14.85" customHeight="1" x14ac:dyDescent="0.15"/>
    <row r="662" s="164" customFormat="1" ht="14.85" customHeight="1" x14ac:dyDescent="0.15"/>
    <row r="663" s="164" customFormat="1" ht="14.85" customHeight="1" x14ac:dyDescent="0.15"/>
    <row r="664" s="164" customFormat="1" ht="14.85" customHeight="1" x14ac:dyDescent="0.15"/>
    <row r="665" s="164" customFormat="1" ht="14.85" customHeight="1" x14ac:dyDescent="0.15"/>
    <row r="666" s="164" customFormat="1" ht="14.85" customHeight="1" x14ac:dyDescent="0.15"/>
    <row r="667" s="164" customFormat="1" ht="14.85" customHeight="1" x14ac:dyDescent="0.15"/>
    <row r="668" s="164" customFormat="1" ht="14.85" customHeight="1" x14ac:dyDescent="0.15"/>
    <row r="669" s="164" customFormat="1" ht="14.85" customHeight="1" x14ac:dyDescent="0.15"/>
    <row r="670" s="164" customFormat="1" ht="14.85" customHeight="1" x14ac:dyDescent="0.15"/>
    <row r="671" s="164" customFormat="1" ht="14.85" customHeight="1" x14ac:dyDescent="0.15"/>
    <row r="672" s="164" customFormat="1" ht="14.85" customHeight="1" x14ac:dyDescent="0.15"/>
    <row r="673" s="164" customFormat="1" ht="14.85" customHeight="1" x14ac:dyDescent="0.15"/>
    <row r="674" s="164" customFormat="1" ht="14.85" customHeight="1" x14ac:dyDescent="0.15"/>
    <row r="675" s="164" customFormat="1" ht="14.85" customHeight="1" x14ac:dyDescent="0.15"/>
    <row r="676" s="164" customFormat="1" ht="14.85" customHeight="1" x14ac:dyDescent="0.15"/>
    <row r="677" s="164" customFormat="1" ht="14.85" customHeight="1" x14ac:dyDescent="0.15"/>
    <row r="678" s="164" customFormat="1" ht="14.85" customHeight="1" x14ac:dyDescent="0.15"/>
    <row r="679" s="164" customFormat="1" ht="14.85" customHeight="1" x14ac:dyDescent="0.15"/>
    <row r="680" s="164" customFormat="1" ht="14.85" customHeight="1" x14ac:dyDescent="0.15"/>
    <row r="681" s="164" customFormat="1" ht="14.85" customHeight="1" x14ac:dyDescent="0.15"/>
    <row r="682" s="164" customFormat="1" ht="14.85" customHeight="1" x14ac:dyDescent="0.15"/>
    <row r="683" s="164" customFormat="1" ht="14.85" customHeight="1" x14ac:dyDescent="0.15"/>
    <row r="684" s="164" customFormat="1" ht="14.85" customHeight="1" x14ac:dyDescent="0.15"/>
    <row r="685" s="164" customFormat="1" ht="14.85" customHeight="1" x14ac:dyDescent="0.15"/>
    <row r="686" s="164" customFormat="1" ht="14.85" customHeight="1" x14ac:dyDescent="0.15"/>
    <row r="687" s="164" customFormat="1" ht="14.85" customHeight="1" x14ac:dyDescent="0.15"/>
    <row r="688" s="164" customFormat="1" ht="14.85" customHeight="1" x14ac:dyDescent="0.15"/>
    <row r="689" s="164" customFormat="1" ht="14.85" customHeight="1" x14ac:dyDescent="0.15"/>
    <row r="690" s="164" customFormat="1" ht="14.85" customHeight="1" x14ac:dyDescent="0.15"/>
    <row r="691" s="164" customFormat="1" ht="14.85" customHeight="1" x14ac:dyDescent="0.15"/>
    <row r="692" s="164" customFormat="1" ht="14.85" customHeight="1" x14ac:dyDescent="0.15"/>
    <row r="693" s="164" customFormat="1" ht="14.85" customHeight="1" x14ac:dyDescent="0.15"/>
    <row r="694" s="164" customFormat="1" ht="14.85" customHeight="1" x14ac:dyDescent="0.15"/>
    <row r="695" s="164" customFormat="1" ht="14.85" customHeight="1" x14ac:dyDescent="0.15"/>
    <row r="696" s="164" customFormat="1" ht="14.85" customHeight="1" x14ac:dyDescent="0.15"/>
    <row r="697" s="164" customFormat="1" ht="14.85" customHeight="1" x14ac:dyDescent="0.15"/>
    <row r="698" s="164" customFormat="1" ht="14.85" customHeight="1" x14ac:dyDescent="0.15"/>
    <row r="699" s="164" customFormat="1" ht="14.85" customHeight="1" x14ac:dyDescent="0.15"/>
    <row r="700" s="164" customFormat="1" ht="14.85" customHeight="1" x14ac:dyDescent="0.15"/>
    <row r="701" s="164" customFormat="1" ht="14.85" customHeight="1" x14ac:dyDescent="0.15"/>
    <row r="702" s="164" customFormat="1" ht="14.85" customHeight="1" x14ac:dyDescent="0.15"/>
    <row r="703" s="164" customFormat="1" ht="14.85" customHeight="1" x14ac:dyDescent="0.15"/>
    <row r="704" s="164" customFormat="1" ht="14.85" customHeight="1" x14ac:dyDescent="0.15"/>
    <row r="705" s="164" customFormat="1" ht="14.85" customHeight="1" x14ac:dyDescent="0.15"/>
    <row r="706" s="164" customFormat="1" ht="14.85" customHeight="1" x14ac:dyDescent="0.15"/>
    <row r="707" s="164" customFormat="1" ht="14.85" customHeight="1" x14ac:dyDescent="0.15"/>
    <row r="708" s="164" customFormat="1" ht="14.85" customHeight="1" x14ac:dyDescent="0.15"/>
    <row r="709" s="164" customFormat="1" ht="14.85" customHeight="1" x14ac:dyDescent="0.15"/>
    <row r="710" s="164" customFormat="1" ht="14.85" customHeight="1" x14ac:dyDescent="0.15"/>
    <row r="711" s="164" customFormat="1" ht="14.85" customHeight="1" x14ac:dyDescent="0.15"/>
    <row r="712" s="164" customFormat="1" ht="14.85" customHeight="1" x14ac:dyDescent="0.15"/>
    <row r="713" s="164" customFormat="1" ht="14.85" customHeight="1" x14ac:dyDescent="0.15"/>
    <row r="714" s="164" customFormat="1" ht="14.85" customHeight="1" x14ac:dyDescent="0.15"/>
    <row r="715" s="164" customFormat="1" ht="14.85" customHeight="1" x14ac:dyDescent="0.15"/>
    <row r="716" s="164" customFormat="1" ht="14.85" customHeight="1" x14ac:dyDescent="0.15"/>
    <row r="717" s="164" customFormat="1" ht="14.85" customHeight="1" x14ac:dyDescent="0.15"/>
    <row r="718" s="164" customFormat="1" ht="14.85" customHeight="1" x14ac:dyDescent="0.15"/>
    <row r="719" s="164" customFormat="1" ht="14.85" customHeight="1" x14ac:dyDescent="0.15"/>
    <row r="720" s="164" customFormat="1" ht="14.85" customHeight="1" x14ac:dyDescent="0.15"/>
    <row r="721" s="164" customFormat="1" ht="14.85" customHeight="1" x14ac:dyDescent="0.15"/>
    <row r="722" s="164" customFormat="1" ht="14.85" customHeight="1" x14ac:dyDescent="0.15"/>
    <row r="723" s="164" customFormat="1" ht="14.85" customHeight="1" x14ac:dyDescent="0.15"/>
    <row r="724" s="164" customFormat="1" ht="14.85" customHeight="1" x14ac:dyDescent="0.15"/>
    <row r="725" s="164" customFormat="1" ht="14.85" customHeight="1" x14ac:dyDescent="0.15"/>
    <row r="726" s="164" customFormat="1" ht="14.85" customHeight="1" x14ac:dyDescent="0.15"/>
    <row r="727" s="164" customFormat="1" ht="14.85" customHeight="1" x14ac:dyDescent="0.15"/>
    <row r="728" s="164" customFormat="1" ht="14.85" customHeight="1" x14ac:dyDescent="0.15"/>
    <row r="729" s="164" customFormat="1" ht="14.85" customHeight="1" x14ac:dyDescent="0.15"/>
    <row r="730" s="164" customFormat="1" ht="14.85" customHeight="1" x14ac:dyDescent="0.15"/>
    <row r="731" s="164" customFormat="1" ht="14.85" customHeight="1" x14ac:dyDescent="0.15"/>
    <row r="732" s="164" customFormat="1" ht="14.85" customHeight="1" x14ac:dyDescent="0.15"/>
    <row r="733" s="164" customFormat="1" ht="14.85" customHeight="1" x14ac:dyDescent="0.15"/>
    <row r="734" s="164" customFormat="1" ht="14.85" customHeight="1" x14ac:dyDescent="0.15"/>
    <row r="735" s="164" customFormat="1" ht="14.85" customHeight="1" x14ac:dyDescent="0.15"/>
    <row r="736" s="164" customFormat="1" ht="14.85" customHeight="1" x14ac:dyDescent="0.15"/>
    <row r="737" s="164" customFormat="1" ht="14.85" customHeight="1" x14ac:dyDescent="0.15"/>
    <row r="738" s="164" customFormat="1" ht="14.85" customHeight="1" x14ac:dyDescent="0.15"/>
    <row r="739" s="164" customFormat="1" ht="14.85" customHeight="1" x14ac:dyDescent="0.15"/>
    <row r="740" s="164" customFormat="1" ht="14.85" customHeight="1" x14ac:dyDescent="0.15"/>
    <row r="741" s="164" customFormat="1" ht="14.85" customHeight="1" x14ac:dyDescent="0.15"/>
    <row r="742" s="164" customFormat="1" ht="14.85" customHeight="1" x14ac:dyDescent="0.15"/>
    <row r="743" s="164" customFormat="1" ht="14.85" customHeight="1" x14ac:dyDescent="0.15"/>
    <row r="744" s="164" customFormat="1" ht="14.85" customHeight="1" x14ac:dyDescent="0.15"/>
    <row r="745" s="164" customFormat="1" ht="14.85" customHeight="1" x14ac:dyDescent="0.15"/>
    <row r="746" s="164" customFormat="1" ht="14.85" customHeight="1" x14ac:dyDescent="0.15"/>
    <row r="747" s="164" customFormat="1" ht="14.85" customHeight="1" x14ac:dyDescent="0.15"/>
    <row r="748" s="164" customFormat="1" ht="14.85" customHeight="1" x14ac:dyDescent="0.15"/>
    <row r="749" s="164" customFormat="1" ht="14.85" customHeight="1" x14ac:dyDescent="0.15"/>
    <row r="750" s="164" customFormat="1" ht="14.85" customHeight="1" x14ac:dyDescent="0.15"/>
    <row r="751" s="164" customFormat="1" ht="14.85" customHeight="1" x14ac:dyDescent="0.15"/>
    <row r="752" s="164" customFormat="1" ht="14.85" customHeight="1" x14ac:dyDescent="0.15"/>
    <row r="753" s="164" customFormat="1" ht="14.85" customHeight="1" x14ac:dyDescent="0.15"/>
    <row r="754" s="164" customFormat="1" ht="14.85" customHeight="1" x14ac:dyDescent="0.15"/>
    <row r="755" s="164" customFormat="1" ht="14.85" customHeight="1" x14ac:dyDescent="0.15"/>
    <row r="756" s="164" customFormat="1" ht="14.85" customHeight="1" x14ac:dyDescent="0.15"/>
    <row r="757" s="164" customFormat="1" ht="14.85" customHeight="1" x14ac:dyDescent="0.15"/>
    <row r="758" s="164" customFormat="1" ht="14.85" customHeight="1" x14ac:dyDescent="0.15"/>
    <row r="759" s="164" customFormat="1" ht="14.85" customHeight="1" x14ac:dyDescent="0.15"/>
    <row r="760" s="164" customFormat="1" ht="14.85" customHeight="1" x14ac:dyDescent="0.15"/>
    <row r="761" s="164" customFormat="1" ht="14.85" customHeight="1" x14ac:dyDescent="0.15"/>
    <row r="762" s="164" customFormat="1" ht="14.85" customHeight="1" x14ac:dyDescent="0.15"/>
    <row r="763" s="164" customFormat="1" ht="14.85" customHeight="1" x14ac:dyDescent="0.15"/>
    <row r="764" s="164" customFormat="1" ht="14.85" customHeight="1" x14ac:dyDescent="0.15"/>
    <row r="765" s="164" customFormat="1" ht="14.85" customHeight="1" x14ac:dyDescent="0.15"/>
    <row r="766" s="164" customFormat="1" ht="14.85" customHeight="1" x14ac:dyDescent="0.15"/>
    <row r="767" s="164" customFormat="1" ht="14.85" customHeight="1" x14ac:dyDescent="0.15"/>
    <row r="768" s="164" customFormat="1" ht="14.85" customHeight="1" x14ac:dyDescent="0.15"/>
    <row r="769" s="164" customFormat="1" ht="14.85" customHeight="1" x14ac:dyDescent="0.15"/>
    <row r="770" s="164" customFormat="1" ht="14.85" customHeight="1" x14ac:dyDescent="0.15"/>
    <row r="771" s="164" customFormat="1" ht="14.85" customHeight="1" x14ac:dyDescent="0.15"/>
    <row r="772" s="164" customFormat="1" ht="14.85" customHeight="1" x14ac:dyDescent="0.15"/>
    <row r="773" s="164" customFormat="1" ht="14.85" customHeight="1" x14ac:dyDescent="0.15"/>
    <row r="774" s="164" customFormat="1" ht="14.85" customHeight="1" x14ac:dyDescent="0.15"/>
    <row r="775" s="164" customFormat="1" ht="14.85" customHeight="1" x14ac:dyDescent="0.15"/>
    <row r="776" s="164" customFormat="1" ht="14.85" customHeight="1" x14ac:dyDescent="0.15"/>
    <row r="777" s="164" customFormat="1" ht="14.85" customHeight="1" x14ac:dyDescent="0.15"/>
    <row r="778" s="164" customFormat="1" ht="14.85" customHeight="1" x14ac:dyDescent="0.15"/>
    <row r="779" s="164" customFormat="1" ht="14.85" customHeight="1" x14ac:dyDescent="0.15"/>
    <row r="780" s="164" customFormat="1" ht="14.85" customHeight="1" x14ac:dyDescent="0.15"/>
    <row r="781" s="164" customFormat="1" ht="14.85" customHeight="1" x14ac:dyDescent="0.15"/>
    <row r="782" s="164" customFormat="1" ht="14.85" customHeight="1" x14ac:dyDescent="0.15"/>
    <row r="783" s="164" customFormat="1" ht="14.85" customHeight="1" x14ac:dyDescent="0.15"/>
    <row r="784" s="164" customFormat="1" ht="14.85" customHeight="1" x14ac:dyDescent="0.15"/>
    <row r="785" s="164" customFormat="1" ht="14.85" customHeight="1" x14ac:dyDescent="0.15"/>
    <row r="786" s="164" customFormat="1" ht="14.85" customHeight="1" x14ac:dyDescent="0.15"/>
    <row r="787" s="164" customFormat="1" ht="14.85" customHeight="1" x14ac:dyDescent="0.15"/>
    <row r="788" s="164" customFormat="1" ht="14.85" customHeight="1" x14ac:dyDescent="0.15"/>
    <row r="789" s="164" customFormat="1" ht="14.85" customHeight="1" x14ac:dyDescent="0.15"/>
    <row r="790" s="164" customFormat="1" ht="14.85" customHeight="1" x14ac:dyDescent="0.15"/>
    <row r="791" s="164" customFormat="1" ht="14.85" customHeight="1" x14ac:dyDescent="0.15"/>
    <row r="792" s="164" customFormat="1" ht="14.85" customHeight="1" x14ac:dyDescent="0.15"/>
    <row r="793" s="164" customFormat="1" ht="14.85" customHeight="1" x14ac:dyDescent="0.15"/>
    <row r="794" s="164" customFormat="1" ht="14.85" customHeight="1" x14ac:dyDescent="0.15"/>
    <row r="795" s="164" customFormat="1" ht="14.85" customHeight="1" x14ac:dyDescent="0.15"/>
    <row r="796" s="164" customFormat="1" ht="14.85" customHeight="1" x14ac:dyDescent="0.15"/>
    <row r="797" s="164" customFormat="1" ht="14.85" customHeight="1" x14ac:dyDescent="0.15"/>
    <row r="798" s="164" customFormat="1" ht="14.85" customHeight="1" x14ac:dyDescent="0.15"/>
    <row r="799" s="164" customFormat="1" ht="14.85" customHeight="1" x14ac:dyDescent="0.15"/>
    <row r="800" s="164" customFormat="1" ht="14.85" customHeight="1" x14ac:dyDescent="0.15"/>
    <row r="801" s="164" customFormat="1" ht="14.85" customHeight="1" x14ac:dyDescent="0.15"/>
    <row r="802" s="164" customFormat="1" ht="14.85" customHeight="1" x14ac:dyDescent="0.15"/>
    <row r="803" s="164" customFormat="1" ht="14.85" customHeight="1" x14ac:dyDescent="0.15"/>
    <row r="804" s="164" customFormat="1" ht="14.85" customHeight="1" x14ac:dyDescent="0.15"/>
    <row r="805" s="164" customFormat="1" ht="14.85" customHeight="1" x14ac:dyDescent="0.15"/>
    <row r="806" s="164" customFormat="1" ht="14.85" customHeight="1" x14ac:dyDescent="0.15"/>
    <row r="807" s="164" customFormat="1" ht="14.85" customHeight="1" x14ac:dyDescent="0.15"/>
    <row r="808" s="164" customFormat="1" ht="14.85" customHeight="1" x14ac:dyDescent="0.15"/>
    <row r="809" s="164" customFormat="1" ht="14.85" customHeight="1" x14ac:dyDescent="0.15"/>
    <row r="810" s="164" customFormat="1" ht="14.85" customHeight="1" x14ac:dyDescent="0.15"/>
    <row r="811" s="164" customFormat="1" ht="14.85" customHeight="1" x14ac:dyDescent="0.15"/>
    <row r="812" s="164" customFormat="1" ht="14.85" customHeight="1" x14ac:dyDescent="0.15"/>
    <row r="813" s="164" customFormat="1" ht="14.85" customHeight="1" x14ac:dyDescent="0.15"/>
    <row r="814" s="164" customFormat="1" ht="14.85" customHeight="1" x14ac:dyDescent="0.15"/>
    <row r="815" s="164" customFormat="1" ht="14.85" customHeight="1" x14ac:dyDescent="0.15"/>
    <row r="816" s="164" customFormat="1" ht="14.85" customHeight="1" x14ac:dyDescent="0.15"/>
    <row r="817" s="164" customFormat="1" ht="14.85" customHeight="1" x14ac:dyDescent="0.15"/>
    <row r="818" s="164" customFormat="1" ht="14.85" customHeight="1" x14ac:dyDescent="0.15"/>
    <row r="819" s="164" customFormat="1" ht="14.85" customHeight="1" x14ac:dyDescent="0.15"/>
    <row r="820" s="164" customFormat="1" ht="14.85" customHeight="1" x14ac:dyDescent="0.15"/>
    <row r="821" s="164" customFormat="1" ht="14.85" customHeight="1" x14ac:dyDescent="0.15"/>
    <row r="822" s="164" customFormat="1" ht="14.85" customHeight="1" x14ac:dyDescent="0.15"/>
    <row r="823" s="164" customFormat="1" ht="14.85" customHeight="1" x14ac:dyDescent="0.15"/>
    <row r="824" s="164" customFormat="1" ht="14.85" customHeight="1" x14ac:dyDescent="0.15"/>
    <row r="825" s="164" customFormat="1" ht="14.85" customHeight="1" x14ac:dyDescent="0.15"/>
    <row r="826" s="164" customFormat="1" ht="14.85" customHeight="1" x14ac:dyDescent="0.15"/>
    <row r="827" s="164" customFormat="1" ht="14.85" customHeight="1" x14ac:dyDescent="0.15"/>
    <row r="828" s="164" customFormat="1" ht="14.85" customHeight="1" x14ac:dyDescent="0.15"/>
    <row r="829" s="164" customFormat="1" ht="14.85" customHeight="1" x14ac:dyDescent="0.15"/>
    <row r="830" s="164" customFormat="1" ht="14.85" customHeight="1" x14ac:dyDescent="0.15"/>
    <row r="831" s="164" customFormat="1" ht="14.85" customHeight="1" x14ac:dyDescent="0.15"/>
    <row r="832" s="164" customFormat="1" ht="14.85" customHeight="1" x14ac:dyDescent="0.15"/>
    <row r="833" s="164" customFormat="1" ht="14.85" customHeight="1" x14ac:dyDescent="0.15"/>
    <row r="834" s="164" customFormat="1" ht="14.85" customHeight="1" x14ac:dyDescent="0.15"/>
    <row r="835" s="164" customFormat="1" ht="14.85" customHeight="1" x14ac:dyDescent="0.15"/>
    <row r="836" s="164" customFormat="1" ht="14.85" customHeight="1" x14ac:dyDescent="0.15"/>
    <row r="837" s="164" customFormat="1" ht="14.85" customHeight="1" x14ac:dyDescent="0.15"/>
    <row r="838" s="164" customFormat="1" ht="14.85" customHeight="1" x14ac:dyDescent="0.15"/>
    <row r="839" s="164" customFormat="1" ht="14.85" customHeight="1" x14ac:dyDescent="0.15"/>
    <row r="840" s="164" customFormat="1" ht="14.85" customHeight="1" x14ac:dyDescent="0.15"/>
    <row r="841" s="164" customFormat="1" ht="14.85" customHeight="1" x14ac:dyDescent="0.15"/>
    <row r="842" s="164" customFormat="1" ht="14.85" customHeight="1" x14ac:dyDescent="0.15"/>
    <row r="843" s="164" customFormat="1" ht="14.85" customHeight="1" x14ac:dyDescent="0.15"/>
    <row r="844" s="164" customFormat="1" ht="14.85" customHeight="1" x14ac:dyDescent="0.15"/>
    <row r="845" s="164" customFormat="1" ht="14.85" customHeight="1" x14ac:dyDescent="0.15"/>
    <row r="846" s="164" customFormat="1" ht="14.85" customHeight="1" x14ac:dyDescent="0.15"/>
    <row r="847" s="164" customFormat="1" ht="14.85" customHeight="1" x14ac:dyDescent="0.15"/>
    <row r="848" s="164" customFormat="1" ht="14.85" customHeight="1" x14ac:dyDescent="0.15"/>
    <row r="849" s="164" customFormat="1" ht="14.85" customHeight="1" x14ac:dyDescent="0.15"/>
    <row r="850" s="164" customFormat="1" ht="14.85" customHeight="1" x14ac:dyDescent="0.15"/>
    <row r="851" s="164" customFormat="1" ht="14.85" customHeight="1" x14ac:dyDescent="0.15"/>
    <row r="852" s="164" customFormat="1" ht="14.85" customHeight="1" x14ac:dyDescent="0.15"/>
    <row r="853" s="164" customFormat="1" ht="14.85" customHeight="1" x14ac:dyDescent="0.15"/>
    <row r="854" s="164" customFormat="1" ht="14.85" customHeight="1" x14ac:dyDescent="0.15"/>
    <row r="855" s="164" customFormat="1" ht="14.85" customHeight="1" x14ac:dyDescent="0.15"/>
    <row r="856" s="164" customFormat="1" ht="14.85" customHeight="1" x14ac:dyDescent="0.15"/>
    <row r="857" s="164" customFormat="1" ht="14.85" customHeight="1" x14ac:dyDescent="0.15"/>
    <row r="858" s="164" customFormat="1" ht="14.85" customHeight="1" x14ac:dyDescent="0.15"/>
    <row r="859" s="164" customFormat="1" ht="14.85" customHeight="1" x14ac:dyDescent="0.15"/>
    <row r="860" s="164" customFormat="1" ht="14.85" customHeight="1" x14ac:dyDescent="0.15"/>
    <row r="861" s="164" customFormat="1" ht="14.85" customHeight="1" x14ac:dyDescent="0.15"/>
    <row r="862" s="164" customFormat="1" ht="14.85" customHeight="1" x14ac:dyDescent="0.15"/>
    <row r="863" s="164" customFormat="1" ht="14.85" customHeight="1" x14ac:dyDescent="0.15"/>
    <row r="864" s="164" customFormat="1" ht="14.85" customHeight="1" x14ac:dyDescent="0.15"/>
    <row r="865" s="164" customFormat="1" ht="14.85" customHeight="1" x14ac:dyDescent="0.15"/>
    <row r="866" s="164" customFormat="1" ht="14.85" customHeight="1" x14ac:dyDescent="0.15"/>
    <row r="867" s="164" customFormat="1" ht="14.85" customHeight="1" x14ac:dyDescent="0.15"/>
    <row r="868" s="164" customFormat="1" ht="14.85" customHeight="1" x14ac:dyDescent="0.15"/>
    <row r="869" s="164" customFormat="1" ht="14.85" customHeight="1" x14ac:dyDescent="0.15"/>
    <row r="870" s="164" customFormat="1" ht="14.85" customHeight="1" x14ac:dyDescent="0.15"/>
    <row r="871" s="164" customFormat="1" ht="14.85" customHeight="1" x14ac:dyDescent="0.15"/>
    <row r="872" s="164" customFormat="1" ht="14.85" customHeight="1" x14ac:dyDescent="0.15"/>
    <row r="873" s="164" customFormat="1" ht="14.85" customHeight="1" x14ac:dyDescent="0.15"/>
    <row r="874" s="164" customFormat="1" ht="14.85" customHeight="1" x14ac:dyDescent="0.15"/>
    <row r="875" s="164" customFormat="1" ht="14.85" customHeight="1" x14ac:dyDescent="0.15"/>
    <row r="876" s="164" customFormat="1" ht="14.85" customHeight="1" x14ac:dyDescent="0.15"/>
    <row r="877" s="164" customFormat="1" ht="14.85" customHeight="1" x14ac:dyDescent="0.15"/>
    <row r="878" s="164" customFormat="1" ht="14.85" customHeight="1" x14ac:dyDescent="0.15"/>
    <row r="879" s="164" customFormat="1" ht="14.85" customHeight="1" x14ac:dyDescent="0.15"/>
    <row r="880" s="164" customFormat="1" ht="14.85" customHeight="1" x14ac:dyDescent="0.15"/>
    <row r="881" s="164" customFormat="1" ht="14.85" customHeight="1" x14ac:dyDescent="0.15"/>
    <row r="882" s="164" customFormat="1" ht="14.85" customHeight="1" x14ac:dyDescent="0.15"/>
    <row r="883" s="164" customFormat="1" ht="14.85" customHeight="1" x14ac:dyDescent="0.15"/>
    <row r="884" s="164" customFormat="1" ht="14.85" customHeight="1" x14ac:dyDescent="0.15"/>
    <row r="885" s="164" customFormat="1" ht="14.85" customHeight="1" x14ac:dyDescent="0.15"/>
    <row r="886" s="164" customFormat="1" ht="14.85" customHeight="1" x14ac:dyDescent="0.15"/>
    <row r="887" s="164" customFormat="1" ht="14.85" customHeight="1" x14ac:dyDescent="0.15"/>
    <row r="888" s="164" customFormat="1" ht="14.85" customHeight="1" x14ac:dyDescent="0.15"/>
    <row r="889" s="164" customFormat="1" ht="14.85" customHeight="1" x14ac:dyDescent="0.15"/>
    <row r="890" s="164" customFormat="1" ht="14.85" customHeight="1" x14ac:dyDescent="0.15"/>
    <row r="891" s="164" customFormat="1" ht="14.85" customHeight="1" x14ac:dyDescent="0.15"/>
    <row r="892" s="164" customFormat="1" ht="14.85" customHeight="1" x14ac:dyDescent="0.15"/>
    <row r="893" s="164" customFormat="1" ht="14.85" customHeight="1" x14ac:dyDescent="0.15"/>
    <row r="894" s="164" customFormat="1" ht="14.85" customHeight="1" x14ac:dyDescent="0.15"/>
    <row r="895" s="164" customFormat="1" ht="14.85" customHeight="1" x14ac:dyDescent="0.15"/>
    <row r="896" s="164" customFormat="1" ht="14.85" customHeight="1" x14ac:dyDescent="0.15"/>
    <row r="897" s="164" customFormat="1" ht="14.85" customHeight="1" x14ac:dyDescent="0.15"/>
    <row r="898" s="164" customFormat="1" ht="14.85" customHeight="1" x14ac:dyDescent="0.15"/>
    <row r="899" s="164" customFormat="1" ht="14.85" customHeight="1" x14ac:dyDescent="0.15"/>
    <row r="900" s="164" customFormat="1" ht="14.85" customHeight="1" x14ac:dyDescent="0.15"/>
    <row r="901" s="164" customFormat="1" ht="14.85" customHeight="1" x14ac:dyDescent="0.15"/>
    <row r="902" s="164" customFormat="1" ht="14.85" customHeight="1" x14ac:dyDescent="0.15"/>
    <row r="903" s="164" customFormat="1" ht="14.85" customHeight="1" x14ac:dyDescent="0.15"/>
    <row r="904" s="164" customFormat="1" ht="14.85" customHeight="1" x14ac:dyDescent="0.15"/>
    <row r="905" s="164" customFormat="1" ht="14.85" customHeight="1" x14ac:dyDescent="0.15"/>
    <row r="906" s="164" customFormat="1" ht="14.85" customHeight="1" x14ac:dyDescent="0.15"/>
    <row r="907" s="164" customFormat="1" ht="14.85" customHeight="1" x14ac:dyDescent="0.15"/>
    <row r="908" s="164" customFormat="1" ht="14.85" customHeight="1" x14ac:dyDescent="0.15"/>
    <row r="909" s="164" customFormat="1" ht="14.85" customHeight="1" x14ac:dyDescent="0.15"/>
    <row r="910" s="164" customFormat="1" ht="14.85" customHeight="1" x14ac:dyDescent="0.15"/>
    <row r="911" s="164" customFormat="1" ht="14.85" customHeight="1" x14ac:dyDescent="0.15"/>
    <row r="912" s="164" customFormat="1" ht="14.85" customHeight="1" x14ac:dyDescent="0.15"/>
    <row r="913" s="164" customFormat="1" ht="14.85" customHeight="1" x14ac:dyDescent="0.15"/>
    <row r="914" s="164" customFormat="1" ht="14.85" customHeight="1" x14ac:dyDescent="0.15"/>
    <row r="915" s="164" customFormat="1" ht="14.85" customHeight="1" x14ac:dyDescent="0.15"/>
    <row r="916" s="164" customFormat="1" ht="14.85" customHeight="1" x14ac:dyDescent="0.15"/>
    <row r="917" s="164" customFormat="1" ht="14.85" customHeight="1" x14ac:dyDescent="0.15"/>
    <row r="918" s="164" customFormat="1" ht="14.85" customHeight="1" x14ac:dyDescent="0.15"/>
    <row r="919" s="164" customFormat="1" ht="14.85" customHeight="1" x14ac:dyDescent="0.15"/>
    <row r="920" s="164" customFormat="1" ht="14.85" customHeight="1" x14ac:dyDescent="0.15"/>
    <row r="921" s="164" customFormat="1" ht="14.85" customHeight="1" x14ac:dyDescent="0.15"/>
    <row r="922" s="164" customFormat="1" ht="14.85" customHeight="1" x14ac:dyDescent="0.15"/>
    <row r="923" s="164" customFormat="1" ht="14.85" customHeight="1" x14ac:dyDescent="0.15"/>
    <row r="924" s="164" customFormat="1" ht="14.85" customHeight="1" x14ac:dyDescent="0.15"/>
    <row r="925" s="164" customFormat="1" ht="14.85" customHeight="1" x14ac:dyDescent="0.15"/>
    <row r="926" s="164" customFormat="1" ht="14.85" customHeight="1" x14ac:dyDescent="0.15"/>
    <row r="927" s="164" customFormat="1" ht="14.85" customHeight="1" x14ac:dyDescent="0.15"/>
    <row r="928" s="164" customFormat="1" ht="14.85" customHeight="1" x14ac:dyDescent="0.15"/>
    <row r="929" s="164" customFormat="1" ht="14.85" customHeight="1" x14ac:dyDescent="0.15"/>
    <row r="930" s="164" customFormat="1" ht="14.85" customHeight="1" x14ac:dyDescent="0.15"/>
    <row r="931" s="164" customFormat="1" ht="14.85" customHeight="1" x14ac:dyDescent="0.15"/>
    <row r="932" s="164" customFormat="1" ht="14.85" customHeight="1" x14ac:dyDescent="0.15"/>
    <row r="933" s="164" customFormat="1" ht="14.85" customHeight="1" x14ac:dyDescent="0.15"/>
    <row r="934" s="164" customFormat="1" ht="14.85" customHeight="1" x14ac:dyDescent="0.15"/>
    <row r="935" s="164" customFormat="1" ht="14.85" customHeight="1" x14ac:dyDescent="0.15"/>
    <row r="936" s="164" customFormat="1" ht="14.85" customHeight="1" x14ac:dyDescent="0.15"/>
    <row r="937" s="164" customFormat="1" ht="14.85" customHeight="1" x14ac:dyDescent="0.15"/>
    <row r="938" s="164" customFormat="1" ht="14.85" customHeight="1" x14ac:dyDescent="0.15"/>
    <row r="939" s="164" customFormat="1" ht="14.85" customHeight="1" x14ac:dyDescent="0.15"/>
    <row r="940" s="164" customFormat="1" ht="14.85" customHeight="1" x14ac:dyDescent="0.15"/>
    <row r="941" s="164" customFormat="1" ht="14.85" customHeight="1" x14ac:dyDescent="0.15"/>
    <row r="942" s="164" customFormat="1" ht="14.85" customHeight="1" x14ac:dyDescent="0.15"/>
    <row r="943" s="164" customFormat="1" ht="14.85" customHeight="1" x14ac:dyDescent="0.15"/>
    <row r="944" s="164" customFormat="1" ht="14.85" customHeight="1" x14ac:dyDescent="0.15"/>
    <row r="945" s="164" customFormat="1" ht="14.85" customHeight="1" x14ac:dyDescent="0.15"/>
    <row r="946" s="164" customFormat="1" ht="14.85" customHeight="1" x14ac:dyDescent="0.15"/>
    <row r="947" s="164" customFormat="1" ht="14.85" customHeight="1" x14ac:dyDescent="0.15"/>
    <row r="948" s="164" customFormat="1" ht="14.85" customHeight="1" x14ac:dyDescent="0.15"/>
    <row r="949" s="164" customFormat="1" ht="14.85" customHeight="1" x14ac:dyDescent="0.15"/>
    <row r="950" s="164" customFormat="1" ht="14.85" customHeight="1" x14ac:dyDescent="0.15"/>
    <row r="951" s="164" customFormat="1" ht="14.85" customHeight="1" x14ac:dyDescent="0.15"/>
    <row r="952" s="164" customFormat="1" ht="14.85" customHeight="1" x14ac:dyDescent="0.15"/>
    <row r="953" s="164" customFormat="1" ht="14.85" customHeight="1" x14ac:dyDescent="0.15"/>
    <row r="954" s="164" customFormat="1" ht="14.85" customHeight="1" x14ac:dyDescent="0.15"/>
    <row r="955" s="164" customFormat="1" ht="14.85" customHeight="1" x14ac:dyDescent="0.15"/>
    <row r="956" s="164" customFormat="1" ht="14.85" customHeight="1" x14ac:dyDescent="0.15"/>
    <row r="957" s="164" customFormat="1" ht="14.85" customHeight="1" x14ac:dyDescent="0.15"/>
    <row r="958" s="164" customFormat="1" ht="14.85" customHeight="1" x14ac:dyDescent="0.15"/>
    <row r="959" s="164" customFormat="1" ht="14.85" customHeight="1" x14ac:dyDescent="0.15"/>
    <row r="960" s="164" customFormat="1" ht="14.85" customHeight="1" x14ac:dyDescent="0.15"/>
    <row r="961" s="164" customFormat="1" ht="14.85" customHeight="1" x14ac:dyDescent="0.15"/>
    <row r="962" s="164" customFormat="1" ht="14.85" customHeight="1" x14ac:dyDescent="0.15"/>
    <row r="963" s="164" customFormat="1" ht="14.85" customHeight="1" x14ac:dyDescent="0.15"/>
    <row r="964" s="164" customFormat="1" ht="14.85" customHeight="1" x14ac:dyDescent="0.15"/>
    <row r="965" s="164" customFormat="1" ht="14.85" customHeight="1" x14ac:dyDescent="0.15"/>
    <row r="966" s="164" customFormat="1" ht="14.85" customHeight="1" x14ac:dyDescent="0.15"/>
    <row r="967" s="164" customFormat="1" ht="14.85" customHeight="1" x14ac:dyDescent="0.15"/>
    <row r="968" s="164" customFormat="1" ht="14.85" customHeight="1" x14ac:dyDescent="0.15"/>
    <row r="969" s="164" customFormat="1" ht="14.85" customHeight="1" x14ac:dyDescent="0.15"/>
    <row r="970" s="164" customFormat="1" ht="14.85" customHeight="1" x14ac:dyDescent="0.15"/>
    <row r="971" s="164" customFormat="1" ht="14.85" customHeight="1" x14ac:dyDescent="0.15"/>
    <row r="972" s="164" customFormat="1" ht="14.85" customHeight="1" x14ac:dyDescent="0.15"/>
    <row r="973" s="164" customFormat="1" ht="14.85" customHeight="1" x14ac:dyDescent="0.15"/>
    <row r="974" s="164" customFormat="1" ht="14.85" customHeight="1" x14ac:dyDescent="0.15"/>
    <row r="975" s="164" customFormat="1" ht="14.85" customHeight="1" x14ac:dyDescent="0.15"/>
    <row r="976" s="164" customFormat="1" ht="14.85" customHeight="1" x14ac:dyDescent="0.15"/>
    <row r="977" s="164" customFormat="1" ht="14.85" customHeight="1" x14ac:dyDescent="0.15"/>
    <row r="978" s="164" customFormat="1" ht="14.85" customHeight="1" x14ac:dyDescent="0.15"/>
    <row r="979" s="164" customFormat="1" ht="14.85" customHeight="1" x14ac:dyDescent="0.15"/>
    <row r="980" s="164" customFormat="1" ht="14.85" customHeight="1" x14ac:dyDescent="0.15"/>
    <row r="981" s="164" customFormat="1" ht="14.85" customHeight="1" x14ac:dyDescent="0.15"/>
    <row r="982" s="164" customFormat="1" ht="14.85" customHeight="1" x14ac:dyDescent="0.15"/>
    <row r="983" s="164" customFormat="1" ht="14.85" customHeight="1" x14ac:dyDescent="0.15"/>
    <row r="984" s="164" customFormat="1" ht="14.85" customHeight="1" x14ac:dyDescent="0.15"/>
    <row r="985" s="164" customFormat="1" ht="14.85" customHeight="1" x14ac:dyDescent="0.15"/>
    <row r="986" s="164" customFormat="1" ht="14.85" customHeight="1" x14ac:dyDescent="0.15"/>
    <row r="987" s="164" customFormat="1" ht="14.85" customHeight="1" x14ac:dyDescent="0.15"/>
    <row r="988" s="164" customFormat="1" ht="14.85" customHeight="1" x14ac:dyDescent="0.15"/>
    <row r="989" s="164" customFormat="1" ht="14.85" customHeight="1" x14ac:dyDescent="0.15"/>
    <row r="990" s="164" customFormat="1" ht="14.85" customHeight="1" x14ac:dyDescent="0.15"/>
    <row r="991" s="164" customFormat="1" ht="14.85" customHeight="1" x14ac:dyDescent="0.15"/>
    <row r="992" s="164" customFormat="1" ht="14.85" customHeight="1" x14ac:dyDescent="0.15"/>
    <row r="993" s="164" customFormat="1" ht="14.85" customHeight="1" x14ac:dyDescent="0.15"/>
    <row r="994" s="164" customFormat="1" ht="14.85" customHeight="1" x14ac:dyDescent="0.15"/>
    <row r="995" s="164" customFormat="1" ht="14.85" customHeight="1" x14ac:dyDescent="0.15"/>
    <row r="996" s="164" customFormat="1" ht="14.85" customHeight="1" x14ac:dyDescent="0.15"/>
    <row r="997" s="164" customFormat="1" ht="14.85" customHeight="1" x14ac:dyDescent="0.15"/>
    <row r="998" s="164" customFormat="1" ht="14.85" customHeight="1" x14ac:dyDescent="0.15"/>
    <row r="999" s="164" customFormat="1" ht="14.85" customHeight="1" x14ac:dyDescent="0.15"/>
    <row r="1000" s="164" customFormat="1" ht="14.85" customHeight="1" x14ac:dyDescent="0.15"/>
    <row r="1001" s="164" customFormat="1" ht="14.85" customHeight="1" x14ac:dyDescent="0.15"/>
    <row r="1002" s="164" customFormat="1" ht="14.85" customHeight="1" x14ac:dyDescent="0.15"/>
    <row r="1003" s="164" customFormat="1" ht="14.85" customHeight="1" x14ac:dyDescent="0.15"/>
    <row r="1004" s="164" customFormat="1" ht="14.85" customHeight="1" x14ac:dyDescent="0.15"/>
    <row r="1005" s="164" customFormat="1" ht="14.85" customHeight="1" x14ac:dyDescent="0.15"/>
    <row r="1006" s="164" customFormat="1" ht="14.85" customHeight="1" x14ac:dyDescent="0.15"/>
    <row r="1007" s="164" customFormat="1" ht="14.85" customHeight="1" x14ac:dyDescent="0.15"/>
    <row r="1008" s="164" customFormat="1" ht="14.85" customHeight="1" x14ac:dyDescent="0.15"/>
    <row r="1009" s="164" customFormat="1" ht="14.85" customHeight="1" x14ac:dyDescent="0.15"/>
    <row r="1010" s="164" customFormat="1" ht="14.85" customHeight="1" x14ac:dyDescent="0.15"/>
    <row r="1011" s="164" customFormat="1" ht="14.85" customHeight="1" x14ac:dyDescent="0.15"/>
    <row r="1012" s="164" customFormat="1" ht="14.85" customHeight="1" x14ac:dyDescent="0.15"/>
    <row r="1013" s="164" customFormat="1" ht="14.85" customHeight="1" x14ac:dyDescent="0.15"/>
    <row r="1014" s="164" customFormat="1" ht="14.85" customHeight="1" x14ac:dyDescent="0.15"/>
    <row r="1015" s="164" customFormat="1" ht="14.85" customHeight="1" x14ac:dyDescent="0.15"/>
    <row r="1016" s="164" customFormat="1" ht="14.85" customHeight="1" x14ac:dyDescent="0.15"/>
    <row r="1017" s="164" customFormat="1" ht="14.85" customHeight="1" x14ac:dyDescent="0.15"/>
    <row r="1018" s="164" customFormat="1" ht="14.85" customHeight="1" x14ac:dyDescent="0.15"/>
    <row r="1019" s="164" customFormat="1" ht="14.85" customHeight="1" x14ac:dyDescent="0.15"/>
    <row r="1020" s="164" customFormat="1" ht="14.85" customHeight="1" x14ac:dyDescent="0.15"/>
    <row r="1021" s="164" customFormat="1" ht="14.85" customHeight="1" x14ac:dyDescent="0.15"/>
    <row r="1022" s="164" customFormat="1" ht="14.85" customHeight="1" x14ac:dyDescent="0.15"/>
    <row r="1023" s="164" customFormat="1" ht="14.85" customHeight="1" x14ac:dyDescent="0.15"/>
    <row r="1024" s="164" customFormat="1" ht="14.85" customHeight="1" x14ac:dyDescent="0.15"/>
    <row r="1025" s="164" customFormat="1" ht="14.85" customHeight="1" x14ac:dyDescent="0.15"/>
    <row r="1026" s="164" customFormat="1" ht="14.85" customHeight="1" x14ac:dyDescent="0.15"/>
    <row r="1027" s="164" customFormat="1" ht="14.85" customHeight="1" x14ac:dyDescent="0.15"/>
    <row r="1028" s="164" customFormat="1" ht="14.85" customHeight="1" x14ac:dyDescent="0.15"/>
    <row r="1029" s="164" customFormat="1" ht="14.85" customHeight="1" x14ac:dyDescent="0.15"/>
    <row r="1030" s="164" customFormat="1" ht="14.85" customHeight="1" x14ac:dyDescent="0.15"/>
    <row r="1031" s="164" customFormat="1" ht="14.85" customHeight="1" x14ac:dyDescent="0.15"/>
    <row r="1032" s="164" customFormat="1" ht="14.85" customHeight="1" x14ac:dyDescent="0.15"/>
    <row r="1033" s="164" customFormat="1" ht="14.85" customHeight="1" x14ac:dyDescent="0.15"/>
    <row r="1034" s="164" customFormat="1" ht="14.85" customHeight="1" x14ac:dyDescent="0.15"/>
    <row r="1035" s="164" customFormat="1" ht="14.85" customHeight="1" x14ac:dyDescent="0.15"/>
    <row r="1036" s="164" customFormat="1" ht="14.85" customHeight="1" x14ac:dyDescent="0.15"/>
    <row r="1037" s="164" customFormat="1" ht="14.85" customHeight="1" x14ac:dyDescent="0.15"/>
    <row r="1038" s="164" customFormat="1" ht="14.85" customHeight="1" x14ac:dyDescent="0.15"/>
    <row r="1039" s="164" customFormat="1" ht="14.85" customHeight="1" x14ac:dyDescent="0.15"/>
    <row r="1040" s="164" customFormat="1" ht="14.85" customHeight="1" x14ac:dyDescent="0.15"/>
    <row r="1041" s="164" customFormat="1" ht="14.85" customHeight="1" x14ac:dyDescent="0.15"/>
    <row r="1042" s="164" customFormat="1" ht="14.85" customHeight="1" x14ac:dyDescent="0.15"/>
    <row r="1043" s="164" customFormat="1" ht="14.85" customHeight="1" x14ac:dyDescent="0.15"/>
    <row r="1044" s="164" customFormat="1" ht="14.85" customHeight="1" x14ac:dyDescent="0.15"/>
    <row r="1045" s="164" customFormat="1" ht="14.85" customHeight="1" x14ac:dyDescent="0.15"/>
    <row r="1046" s="164" customFormat="1" ht="14.85" customHeight="1" x14ac:dyDescent="0.15"/>
    <row r="1047" s="164" customFormat="1" ht="14.85" customHeight="1" x14ac:dyDescent="0.15"/>
    <row r="1048" s="164" customFormat="1" ht="14.85" customHeight="1" x14ac:dyDescent="0.15"/>
    <row r="1049" s="164" customFormat="1" ht="14.85" customHeight="1" x14ac:dyDescent="0.15"/>
    <row r="1050" s="164" customFormat="1" ht="14.85" customHeight="1" x14ac:dyDescent="0.15"/>
    <row r="1051" s="164" customFormat="1" ht="14.85" customHeight="1" x14ac:dyDescent="0.15"/>
    <row r="1052" s="164" customFormat="1" ht="14.85" customHeight="1" x14ac:dyDescent="0.15"/>
    <row r="1053" s="164" customFormat="1" ht="14.85" customHeight="1" x14ac:dyDescent="0.15"/>
    <row r="1054" s="164" customFormat="1" ht="14.85" customHeight="1" x14ac:dyDescent="0.15"/>
    <row r="1055" s="164" customFormat="1" ht="14.85" customHeight="1" x14ac:dyDescent="0.15"/>
    <row r="1056" s="164" customFormat="1" ht="14.85" customHeight="1" x14ac:dyDescent="0.15"/>
    <row r="1057" s="164" customFormat="1" ht="14.85" customHeight="1" x14ac:dyDescent="0.15"/>
    <row r="1058" s="164" customFormat="1" ht="14.85" customHeight="1" x14ac:dyDescent="0.15"/>
    <row r="1059" s="164" customFormat="1" ht="14.85" customHeight="1" x14ac:dyDescent="0.15"/>
    <row r="1060" s="164" customFormat="1" ht="14.85" customHeight="1" x14ac:dyDescent="0.15"/>
    <row r="1061" s="164" customFormat="1" ht="14.85" customHeight="1" x14ac:dyDescent="0.15"/>
    <row r="1062" s="164" customFormat="1" ht="14.85" customHeight="1" x14ac:dyDescent="0.15"/>
    <row r="1063" s="164" customFormat="1" ht="14.85" customHeight="1" x14ac:dyDescent="0.15"/>
    <row r="1064" s="164" customFormat="1" ht="14.85" customHeight="1" x14ac:dyDescent="0.15"/>
    <row r="1065" s="164" customFormat="1" ht="14.85" customHeight="1" x14ac:dyDescent="0.15"/>
    <row r="1066" s="164" customFormat="1" ht="14.85" customHeight="1" x14ac:dyDescent="0.15"/>
    <row r="1067" s="164" customFormat="1" ht="14.85" customHeight="1" x14ac:dyDescent="0.15"/>
    <row r="1068" s="164" customFormat="1" ht="14.85" customHeight="1" x14ac:dyDescent="0.15"/>
    <row r="1069" s="164" customFormat="1" ht="14.85" customHeight="1" x14ac:dyDescent="0.15"/>
    <row r="1070" s="164" customFormat="1" ht="14.85" customHeight="1" x14ac:dyDescent="0.15"/>
    <row r="1071" s="164" customFormat="1" ht="14.85" customHeight="1" x14ac:dyDescent="0.15"/>
    <row r="1072" s="164" customFormat="1" ht="14.85" customHeight="1" x14ac:dyDescent="0.15"/>
    <row r="1073" s="164" customFormat="1" ht="14.85" customHeight="1" x14ac:dyDescent="0.15"/>
    <row r="1074" s="164" customFormat="1" ht="14.85" customHeight="1" x14ac:dyDescent="0.15"/>
    <row r="1075" s="164" customFormat="1" ht="14.85" customHeight="1" x14ac:dyDescent="0.15"/>
    <row r="1076" s="164" customFormat="1" ht="14.85" customHeight="1" x14ac:dyDescent="0.15"/>
    <row r="1077" s="164" customFormat="1" ht="14.85" customHeight="1" x14ac:dyDescent="0.15"/>
    <row r="1078" s="164" customFormat="1" ht="14.85" customHeight="1" x14ac:dyDescent="0.15"/>
    <row r="1079" s="164" customFormat="1" ht="14.85" customHeight="1" x14ac:dyDescent="0.15"/>
    <row r="1080" s="164" customFormat="1" ht="14.85" customHeight="1" x14ac:dyDescent="0.15"/>
    <row r="1081" s="164" customFormat="1" ht="14.85" customHeight="1" x14ac:dyDescent="0.15"/>
    <row r="1082" s="164" customFormat="1" ht="14.85" customHeight="1" x14ac:dyDescent="0.15"/>
    <row r="1083" s="164" customFormat="1" ht="14.85" customHeight="1" x14ac:dyDescent="0.15"/>
    <row r="1084" s="164" customFormat="1" ht="14.85" customHeight="1" x14ac:dyDescent="0.15"/>
    <row r="1085" s="164" customFormat="1" ht="14.85" customHeight="1" x14ac:dyDescent="0.15"/>
    <row r="1086" s="164" customFormat="1" ht="14.85" customHeight="1" x14ac:dyDescent="0.15"/>
    <row r="1087" s="164" customFormat="1" ht="14.85" customHeight="1" x14ac:dyDescent="0.15"/>
    <row r="1088" s="164" customFormat="1" ht="14.85" customHeight="1" x14ac:dyDescent="0.15"/>
    <row r="1089" s="164" customFormat="1" ht="14.85" customHeight="1" x14ac:dyDescent="0.15"/>
    <row r="1090" s="164" customFormat="1" ht="14.85" customHeight="1" x14ac:dyDescent="0.15"/>
    <row r="1091" s="164" customFormat="1" ht="14.85" customHeight="1" x14ac:dyDescent="0.15"/>
    <row r="1092" s="164" customFormat="1" ht="14.85" customHeight="1" x14ac:dyDescent="0.15"/>
    <row r="1093" s="164" customFormat="1" ht="14.85" customHeight="1" x14ac:dyDescent="0.15"/>
    <row r="1094" s="164" customFormat="1" ht="14.85" customHeight="1" x14ac:dyDescent="0.15"/>
    <row r="1095" s="164" customFormat="1" ht="14.85" customHeight="1" x14ac:dyDescent="0.15"/>
    <row r="1096" s="164" customFormat="1" ht="14.85" customHeight="1" x14ac:dyDescent="0.15"/>
    <row r="1097" s="164" customFormat="1" ht="14.85" customHeight="1" x14ac:dyDescent="0.15"/>
    <row r="1098" s="164" customFormat="1" ht="14.85" customHeight="1" x14ac:dyDescent="0.15"/>
    <row r="1099" s="164" customFormat="1" ht="14.85" customHeight="1" x14ac:dyDescent="0.15"/>
    <row r="1100" s="164" customFormat="1" ht="14.85" customHeight="1" x14ac:dyDescent="0.15"/>
    <row r="1101" s="164" customFormat="1" ht="14.85" customHeight="1" x14ac:dyDescent="0.15"/>
    <row r="1102" s="164" customFormat="1" ht="14.85" customHeight="1" x14ac:dyDescent="0.15"/>
    <row r="1103" s="164" customFormat="1" ht="14.85" customHeight="1" x14ac:dyDescent="0.15"/>
    <row r="1104" s="164" customFormat="1" ht="14.85" customHeight="1" x14ac:dyDescent="0.15"/>
    <row r="1105" s="164" customFormat="1" ht="14.85" customHeight="1" x14ac:dyDescent="0.15"/>
    <row r="1106" s="164" customFormat="1" ht="14.85" customHeight="1" x14ac:dyDescent="0.15"/>
    <row r="1107" s="164" customFormat="1" ht="14.85" customHeight="1" x14ac:dyDescent="0.15"/>
    <row r="1108" s="164" customFormat="1" ht="14.85" customHeight="1" x14ac:dyDescent="0.15"/>
    <row r="1109" s="164" customFormat="1" ht="14.85" customHeight="1" x14ac:dyDescent="0.15"/>
    <row r="1110" s="164" customFormat="1" ht="14.85" customHeight="1" x14ac:dyDescent="0.15"/>
    <row r="1111" s="164" customFormat="1" ht="14.85" customHeight="1" x14ac:dyDescent="0.15"/>
    <row r="1112" s="164" customFormat="1" ht="14.85" customHeight="1" x14ac:dyDescent="0.15"/>
    <row r="1113" s="164" customFormat="1" ht="14.85" customHeight="1" x14ac:dyDescent="0.15"/>
    <row r="1114" s="164" customFormat="1" ht="14.85" customHeight="1" x14ac:dyDescent="0.15"/>
    <row r="1115" s="164" customFormat="1" ht="14.85" customHeight="1" x14ac:dyDescent="0.15"/>
    <row r="1116" s="164" customFormat="1" ht="14.85" customHeight="1" x14ac:dyDescent="0.15"/>
    <row r="1117" s="164" customFormat="1" ht="14.85" customHeight="1" x14ac:dyDescent="0.15"/>
    <row r="1118" s="164" customFormat="1" ht="14.85" customHeight="1" x14ac:dyDescent="0.15"/>
    <row r="1119" s="164" customFormat="1" ht="14.85" customHeight="1" x14ac:dyDescent="0.15"/>
    <row r="1120" s="164" customFormat="1" ht="14.85" customHeight="1" x14ac:dyDescent="0.15"/>
    <row r="1121" s="164" customFormat="1" ht="14.85" customHeight="1" x14ac:dyDescent="0.15"/>
    <row r="1122" s="164" customFormat="1" ht="14.85" customHeight="1" x14ac:dyDescent="0.15"/>
    <row r="1123" s="164" customFormat="1" ht="14.85" customHeight="1" x14ac:dyDescent="0.15"/>
    <row r="1124" s="164" customFormat="1" ht="14.85" customHeight="1" x14ac:dyDescent="0.15"/>
    <row r="1125" s="164" customFormat="1" ht="14.85" customHeight="1" x14ac:dyDescent="0.15"/>
    <row r="1126" s="164" customFormat="1" ht="14.85" customHeight="1" x14ac:dyDescent="0.15"/>
    <row r="1127" s="164" customFormat="1" ht="14.85" customHeight="1" x14ac:dyDescent="0.15"/>
    <row r="1128" s="164" customFormat="1" ht="14.85" customHeight="1" x14ac:dyDescent="0.15"/>
    <row r="1129" s="164" customFormat="1" ht="14.85" customHeight="1" x14ac:dyDescent="0.15"/>
    <row r="1130" s="164" customFormat="1" ht="14.85" customHeight="1" x14ac:dyDescent="0.15"/>
    <row r="1131" s="164" customFormat="1" ht="14.85" customHeight="1" x14ac:dyDescent="0.15"/>
    <row r="1132" s="164" customFormat="1" ht="14.85" customHeight="1" x14ac:dyDescent="0.15"/>
    <row r="1133" s="164" customFormat="1" ht="14.85" customHeight="1" x14ac:dyDescent="0.15"/>
    <row r="1134" s="164" customFormat="1" ht="14.85" customHeight="1" x14ac:dyDescent="0.15"/>
    <row r="1135" s="164" customFormat="1" ht="14.85" customHeight="1" x14ac:dyDescent="0.15"/>
    <row r="1136" s="164" customFormat="1" ht="14.85" customHeight="1" x14ac:dyDescent="0.15"/>
    <row r="1137" s="164" customFormat="1" ht="14.85" customHeight="1" x14ac:dyDescent="0.15"/>
    <row r="1138" s="164" customFormat="1" ht="14.85" customHeight="1" x14ac:dyDescent="0.15"/>
    <row r="1139" s="164" customFormat="1" ht="14.85" customHeight="1" x14ac:dyDescent="0.15"/>
    <row r="1140" s="164" customFormat="1" ht="14.85" customHeight="1" x14ac:dyDescent="0.15"/>
    <row r="1141" s="164" customFormat="1" ht="14.85" customHeight="1" x14ac:dyDescent="0.15"/>
    <row r="1142" s="164" customFormat="1" ht="14.85" customHeight="1" x14ac:dyDescent="0.15"/>
    <row r="1143" s="164" customFormat="1" ht="14.85" customHeight="1" x14ac:dyDescent="0.15"/>
    <row r="1144" s="164" customFormat="1" ht="14.85" customHeight="1" x14ac:dyDescent="0.15"/>
    <row r="1145" s="164" customFormat="1" ht="14.85" customHeight="1" x14ac:dyDescent="0.15"/>
    <row r="1146" s="164" customFormat="1" ht="14.85" customHeight="1" x14ac:dyDescent="0.15"/>
    <row r="1147" s="164" customFormat="1" ht="14.85" customHeight="1" x14ac:dyDescent="0.15"/>
    <row r="1148" s="164" customFormat="1" ht="14.85" customHeight="1" x14ac:dyDescent="0.15"/>
    <row r="1149" s="164" customFormat="1" ht="14.85" customHeight="1" x14ac:dyDescent="0.15"/>
    <row r="1150" s="164" customFormat="1" ht="14.85" customHeight="1" x14ac:dyDescent="0.15"/>
    <row r="1151" s="164" customFormat="1" ht="14.85" customHeight="1" x14ac:dyDescent="0.15"/>
    <row r="1152" s="164" customFormat="1" ht="14.85" customHeight="1" x14ac:dyDescent="0.15"/>
    <row r="1153" s="164" customFormat="1" ht="14.85" customHeight="1" x14ac:dyDescent="0.15"/>
    <row r="1154" s="164" customFormat="1" ht="14.85" customHeight="1" x14ac:dyDescent="0.15"/>
    <row r="1155" s="164" customFormat="1" ht="14.85" customHeight="1" x14ac:dyDescent="0.15"/>
    <row r="1156" s="164" customFormat="1" ht="14.85" customHeight="1" x14ac:dyDescent="0.15"/>
    <row r="1157" s="164" customFormat="1" ht="14.85" customHeight="1" x14ac:dyDescent="0.15"/>
    <row r="1158" s="164" customFormat="1" ht="14.85" customHeight="1" x14ac:dyDescent="0.15"/>
    <row r="1159" s="164" customFormat="1" ht="14.85" customHeight="1" x14ac:dyDescent="0.15"/>
    <row r="1160" s="164" customFormat="1" ht="14.85" customHeight="1" x14ac:dyDescent="0.15"/>
    <row r="1161" s="164" customFormat="1" ht="14.85" customHeight="1" x14ac:dyDescent="0.15"/>
    <row r="1162" s="164" customFormat="1" ht="14.85" customHeight="1" x14ac:dyDescent="0.15"/>
    <row r="1163" s="164" customFormat="1" ht="14.85" customHeight="1" x14ac:dyDescent="0.15"/>
    <row r="1164" s="164" customFormat="1" ht="14.85" customHeight="1" x14ac:dyDescent="0.15"/>
    <row r="1165" s="164" customFormat="1" ht="14.85" customHeight="1" x14ac:dyDescent="0.15"/>
    <row r="1166" s="164" customFormat="1" ht="14.85" customHeight="1" x14ac:dyDescent="0.15"/>
    <row r="1167" s="164" customFormat="1" ht="14.85" customHeight="1" x14ac:dyDescent="0.15"/>
    <row r="1168" s="164" customFormat="1" ht="14.85" customHeight="1" x14ac:dyDescent="0.15"/>
    <row r="1169" s="164" customFormat="1" ht="14.85" customHeight="1" x14ac:dyDescent="0.15"/>
    <row r="1170" s="164" customFormat="1" ht="14.85" customHeight="1" x14ac:dyDescent="0.15"/>
    <row r="1171" s="164" customFormat="1" ht="14.85" customHeight="1" x14ac:dyDescent="0.15"/>
    <row r="1172" s="164" customFormat="1" ht="14.85" customHeight="1" x14ac:dyDescent="0.15"/>
    <row r="1173" s="164" customFormat="1" ht="14.85" customHeight="1" x14ac:dyDescent="0.15"/>
    <row r="1174" s="164" customFormat="1" ht="14.85" customHeight="1" x14ac:dyDescent="0.15"/>
    <row r="1175" s="164" customFormat="1" ht="14.85" customHeight="1" x14ac:dyDescent="0.15"/>
    <row r="1176" s="164" customFormat="1" ht="14.85" customHeight="1" x14ac:dyDescent="0.15"/>
    <row r="1177" s="164" customFormat="1" ht="14.85" customHeight="1" x14ac:dyDescent="0.15"/>
    <row r="1178" s="164" customFormat="1" ht="14.85" customHeight="1" x14ac:dyDescent="0.15"/>
    <row r="1179" s="164" customFormat="1" ht="14.85" customHeight="1" x14ac:dyDescent="0.15"/>
    <row r="1180" s="164" customFormat="1" ht="14.85" customHeight="1" x14ac:dyDescent="0.15"/>
    <row r="1181" s="164" customFormat="1" ht="14.85" customHeight="1" x14ac:dyDescent="0.15"/>
    <row r="1182" s="164" customFormat="1" ht="14.85" customHeight="1" x14ac:dyDescent="0.15"/>
    <row r="1183" s="164" customFormat="1" ht="14.85" customHeight="1" x14ac:dyDescent="0.15"/>
    <row r="1184" s="164" customFormat="1" ht="14.85" customHeight="1" x14ac:dyDescent="0.15"/>
    <row r="1185" s="164" customFormat="1" ht="14.85" customHeight="1" x14ac:dyDescent="0.15"/>
    <row r="1186" s="164" customFormat="1" ht="14.85" customHeight="1" x14ac:dyDescent="0.15"/>
    <row r="1187" s="164" customFormat="1" ht="14.85" customHeight="1" x14ac:dyDescent="0.15"/>
    <row r="1188" s="164" customFormat="1" ht="14.85" customHeight="1" x14ac:dyDescent="0.15"/>
    <row r="1189" s="164" customFormat="1" ht="14.85" customHeight="1" x14ac:dyDescent="0.15"/>
    <row r="1190" s="164" customFormat="1" ht="14.85" customHeight="1" x14ac:dyDescent="0.15"/>
    <row r="1191" s="164" customFormat="1" ht="14.85" customHeight="1" x14ac:dyDescent="0.15"/>
    <row r="1192" s="164" customFormat="1" ht="14.85" customHeight="1" x14ac:dyDescent="0.15"/>
    <row r="1193" s="164" customFormat="1" ht="14.85" customHeight="1" x14ac:dyDescent="0.15"/>
    <row r="1194" s="164" customFormat="1" ht="14.85" customHeight="1" x14ac:dyDescent="0.15"/>
    <row r="1195" s="164" customFormat="1" ht="14.85" customHeight="1" x14ac:dyDescent="0.15"/>
    <row r="1196" s="164" customFormat="1" ht="14.85" customHeight="1" x14ac:dyDescent="0.15"/>
    <row r="1197" s="164" customFormat="1" ht="14.85" customHeight="1" x14ac:dyDescent="0.15"/>
    <row r="1198" s="164" customFormat="1" ht="14.85" customHeight="1" x14ac:dyDescent="0.15"/>
    <row r="1199" s="164" customFormat="1" ht="14.85" customHeight="1" x14ac:dyDescent="0.15"/>
    <row r="1200" s="164" customFormat="1" ht="14.85" customHeight="1" x14ac:dyDescent="0.15"/>
    <row r="1201" s="164" customFormat="1" ht="14.85" customHeight="1" x14ac:dyDescent="0.15"/>
    <row r="1202" s="164" customFormat="1" ht="14.85" customHeight="1" x14ac:dyDescent="0.15"/>
    <row r="1203" s="164" customFormat="1" ht="14.85" customHeight="1" x14ac:dyDescent="0.15"/>
    <row r="1204" s="164" customFormat="1" ht="14.85" customHeight="1" x14ac:dyDescent="0.15"/>
    <row r="1205" s="164" customFormat="1" ht="14.85" customHeight="1" x14ac:dyDescent="0.15"/>
    <row r="1206" s="164" customFormat="1" ht="14.85" customHeight="1" x14ac:dyDescent="0.15"/>
    <row r="1207" s="164" customFormat="1" ht="14.85" customHeight="1" x14ac:dyDescent="0.15"/>
    <row r="1208" s="164" customFormat="1" ht="14.85" customHeight="1" x14ac:dyDescent="0.15"/>
    <row r="1209" s="164" customFormat="1" ht="14.85" customHeight="1" x14ac:dyDescent="0.15"/>
    <row r="1210" s="164" customFormat="1" ht="14.85" customHeight="1" x14ac:dyDescent="0.15"/>
    <row r="1211" s="164" customFormat="1" ht="14.85" customHeight="1" x14ac:dyDescent="0.15"/>
    <row r="1212" s="164" customFormat="1" ht="14.85" customHeight="1" x14ac:dyDescent="0.15"/>
    <row r="1213" s="164" customFormat="1" ht="14.85" customHeight="1" x14ac:dyDescent="0.15"/>
    <row r="1214" s="164" customFormat="1" ht="14.85" customHeight="1" x14ac:dyDescent="0.15"/>
    <row r="1215" s="164" customFormat="1" ht="14.85" customHeight="1" x14ac:dyDescent="0.15"/>
    <row r="1216" s="164" customFormat="1" ht="14.85" customHeight="1" x14ac:dyDescent="0.15"/>
    <row r="1217" s="164" customFormat="1" ht="14.85" customHeight="1" x14ac:dyDescent="0.15"/>
    <row r="1218" s="164" customFormat="1" ht="14.85" customHeight="1" x14ac:dyDescent="0.15"/>
    <row r="1219" s="164" customFormat="1" ht="14.85" customHeight="1" x14ac:dyDescent="0.15"/>
    <row r="1220" s="164" customFormat="1" ht="14.85" customHeight="1" x14ac:dyDescent="0.15"/>
    <row r="1221" s="164" customFormat="1" ht="14.85" customHeight="1" x14ac:dyDescent="0.15"/>
    <row r="1222" s="164" customFormat="1" ht="14.85" customHeight="1" x14ac:dyDescent="0.15"/>
    <row r="1223" s="164" customFormat="1" ht="14.85" customHeight="1" x14ac:dyDescent="0.15"/>
    <row r="1224" s="164" customFormat="1" ht="14.85" customHeight="1" x14ac:dyDescent="0.15"/>
    <row r="1225" s="164" customFormat="1" ht="14.85" customHeight="1" x14ac:dyDescent="0.15"/>
    <row r="1226" s="164" customFormat="1" ht="14.85" customHeight="1" x14ac:dyDescent="0.15"/>
    <row r="1227" s="164" customFormat="1" ht="14.85" customHeight="1" x14ac:dyDescent="0.15"/>
    <row r="1228" s="164" customFormat="1" ht="14.85" customHeight="1" x14ac:dyDescent="0.15"/>
    <row r="1229" s="164" customFormat="1" ht="14.85" customHeight="1" x14ac:dyDescent="0.15"/>
    <row r="1230" s="164" customFormat="1" ht="14.85" customHeight="1" x14ac:dyDescent="0.15"/>
    <row r="1231" s="164" customFormat="1" ht="14.85" customHeight="1" x14ac:dyDescent="0.15"/>
    <row r="1232" s="164" customFormat="1" ht="14.85" customHeight="1" x14ac:dyDescent="0.15"/>
    <row r="1233" s="164" customFormat="1" ht="14.85" customHeight="1" x14ac:dyDescent="0.15"/>
    <row r="1234" s="164" customFormat="1" ht="14.85" customHeight="1" x14ac:dyDescent="0.15"/>
    <row r="1235" s="164" customFormat="1" ht="14.85" customHeight="1" x14ac:dyDescent="0.15"/>
    <row r="1236" s="164" customFormat="1" ht="14.85" customHeight="1" x14ac:dyDescent="0.15"/>
    <row r="1237" s="164" customFormat="1" ht="14.85" customHeight="1" x14ac:dyDescent="0.15"/>
    <row r="1238" s="164" customFormat="1" ht="14.85" customHeight="1" x14ac:dyDescent="0.15"/>
    <row r="1239" s="164" customFormat="1" ht="14.85" customHeight="1" x14ac:dyDescent="0.15"/>
    <row r="1240" s="164" customFormat="1" ht="14.85" customHeight="1" x14ac:dyDescent="0.15"/>
    <row r="1241" s="164" customFormat="1" ht="14.85" customHeight="1" x14ac:dyDescent="0.15"/>
    <row r="1242" s="164" customFormat="1" ht="14.85" customHeight="1" x14ac:dyDescent="0.15"/>
    <row r="1243" s="164" customFormat="1" ht="14.85" customHeight="1" x14ac:dyDescent="0.15"/>
    <row r="1244" s="164" customFormat="1" ht="14.85" customHeight="1" x14ac:dyDescent="0.15"/>
    <row r="1245" s="164" customFormat="1" ht="14.85" customHeight="1" x14ac:dyDescent="0.15"/>
    <row r="1246" s="164" customFormat="1" ht="14.85" customHeight="1" x14ac:dyDescent="0.15"/>
    <row r="1247" s="164" customFormat="1" ht="14.85" customHeight="1" x14ac:dyDescent="0.15"/>
    <row r="1248" s="164" customFormat="1" ht="14.85" customHeight="1" x14ac:dyDescent="0.15"/>
    <row r="1249" s="164" customFormat="1" ht="14.85" customHeight="1" x14ac:dyDescent="0.15"/>
    <row r="1250" s="164" customFormat="1" ht="14.85" customHeight="1" x14ac:dyDescent="0.15"/>
    <row r="1251" s="164" customFormat="1" ht="14.85" customHeight="1" x14ac:dyDescent="0.15"/>
    <row r="1252" s="164" customFormat="1" ht="14.85" customHeight="1" x14ac:dyDescent="0.15"/>
    <row r="1253" s="164" customFormat="1" ht="14.85" customHeight="1" x14ac:dyDescent="0.15"/>
    <row r="1254" s="164" customFormat="1" ht="14.85" customHeight="1" x14ac:dyDescent="0.15"/>
    <row r="1255" s="164" customFormat="1" ht="14.85" customHeight="1" x14ac:dyDescent="0.15"/>
    <row r="1256" s="164" customFormat="1" ht="14.85" customHeight="1" x14ac:dyDescent="0.15"/>
    <row r="1257" s="164" customFormat="1" ht="14.85" customHeight="1" x14ac:dyDescent="0.15"/>
    <row r="1258" s="164" customFormat="1" ht="14.85" customHeight="1" x14ac:dyDescent="0.15"/>
    <row r="1259" s="164" customFormat="1" ht="14.85" customHeight="1" x14ac:dyDescent="0.15"/>
    <row r="1260" s="164" customFormat="1" ht="14.85" customHeight="1" x14ac:dyDescent="0.15"/>
    <row r="1261" s="164" customFormat="1" ht="14.85" customHeight="1" x14ac:dyDescent="0.15"/>
    <row r="1262" s="164" customFormat="1" ht="14.85" customHeight="1" x14ac:dyDescent="0.15"/>
    <row r="1263" s="164" customFormat="1" ht="14.85" customHeight="1" x14ac:dyDescent="0.15"/>
    <row r="1264" s="164" customFormat="1" ht="14.85" customHeight="1" x14ac:dyDescent="0.15"/>
    <row r="1265" s="164" customFormat="1" ht="14.85" customHeight="1" x14ac:dyDescent="0.15"/>
    <row r="1266" s="164" customFormat="1" ht="14.85" customHeight="1" x14ac:dyDescent="0.15"/>
    <row r="1267" s="164" customFormat="1" ht="14.85" customHeight="1" x14ac:dyDescent="0.15"/>
    <row r="1268" s="164" customFormat="1" ht="14.85" customHeight="1" x14ac:dyDescent="0.15"/>
    <row r="1269" s="164" customFormat="1" ht="14.85" customHeight="1" x14ac:dyDescent="0.15"/>
    <row r="1270" s="164" customFormat="1" ht="14.85" customHeight="1" x14ac:dyDescent="0.15"/>
    <row r="1271" s="164" customFormat="1" ht="14.85" customHeight="1" x14ac:dyDescent="0.15"/>
    <row r="1272" s="164" customFormat="1" ht="14.85" customHeight="1" x14ac:dyDescent="0.15"/>
    <row r="1273" s="164" customFormat="1" ht="14.85" customHeight="1" x14ac:dyDescent="0.15"/>
    <row r="1274" s="164" customFormat="1" ht="14.85" customHeight="1" x14ac:dyDescent="0.15"/>
    <row r="1275" s="164" customFormat="1" ht="14.85" customHeight="1" x14ac:dyDescent="0.15"/>
    <row r="1276" s="164" customFormat="1" ht="14.85" customHeight="1" x14ac:dyDescent="0.15"/>
    <row r="1277" s="164" customFormat="1" ht="14.85" customHeight="1" x14ac:dyDescent="0.15"/>
    <row r="1278" s="164" customFormat="1" ht="14.85" customHeight="1" x14ac:dyDescent="0.15"/>
    <row r="1279" s="164" customFormat="1" ht="14.85" customHeight="1" x14ac:dyDescent="0.15"/>
    <row r="1280" s="164" customFormat="1" ht="14.85" customHeight="1" x14ac:dyDescent="0.15"/>
    <row r="1281" s="164" customFormat="1" ht="14.85" customHeight="1" x14ac:dyDescent="0.15"/>
    <row r="1282" s="164" customFormat="1" ht="14.85" customHeight="1" x14ac:dyDescent="0.15"/>
    <row r="1283" s="164" customFormat="1" ht="14.85" customHeight="1" x14ac:dyDescent="0.15"/>
    <row r="1284" s="164" customFormat="1" ht="14.85" customHeight="1" x14ac:dyDescent="0.15"/>
    <row r="1285" s="164" customFormat="1" ht="14.85" customHeight="1" x14ac:dyDescent="0.15"/>
    <row r="1286" s="164" customFormat="1" ht="14.85" customHeight="1" x14ac:dyDescent="0.15"/>
    <row r="1287" s="164" customFormat="1" ht="14.85" customHeight="1" x14ac:dyDescent="0.15"/>
    <row r="1288" s="164" customFormat="1" ht="14.85" customHeight="1" x14ac:dyDescent="0.15"/>
    <row r="1289" s="164" customFormat="1" ht="14.85" customHeight="1" x14ac:dyDescent="0.15"/>
    <row r="1290" s="164" customFormat="1" ht="14.85" customHeight="1" x14ac:dyDescent="0.15"/>
    <row r="1291" s="164" customFormat="1" ht="14.85" customHeight="1" x14ac:dyDescent="0.15"/>
    <row r="1292" s="164" customFormat="1" ht="14.85" customHeight="1" x14ac:dyDescent="0.15"/>
    <row r="1293" s="164" customFormat="1" ht="14.85" customHeight="1" x14ac:dyDescent="0.15"/>
    <row r="1294" s="164" customFormat="1" ht="14.85" customHeight="1" x14ac:dyDescent="0.15"/>
    <row r="1295" s="164" customFormat="1" ht="14.85" customHeight="1" x14ac:dyDescent="0.15"/>
    <row r="1296" s="164" customFormat="1" ht="14.85" customHeight="1" x14ac:dyDescent="0.15"/>
    <row r="1297" s="164" customFormat="1" ht="14.85" customHeight="1" x14ac:dyDescent="0.15"/>
    <row r="1298" s="164" customFormat="1" ht="14.85" customHeight="1" x14ac:dyDescent="0.15"/>
    <row r="1299" s="164" customFormat="1" ht="14.85" customHeight="1" x14ac:dyDescent="0.15"/>
    <row r="1300" s="164" customFormat="1" ht="14.85" customHeight="1" x14ac:dyDescent="0.15"/>
    <row r="1301" s="164" customFormat="1" ht="14.85" customHeight="1" x14ac:dyDescent="0.15"/>
    <row r="1302" s="164" customFormat="1" ht="14.85" customHeight="1" x14ac:dyDescent="0.15"/>
    <row r="1303" s="164" customFormat="1" ht="14.85" customHeight="1" x14ac:dyDescent="0.15"/>
    <row r="1304" s="164" customFormat="1" ht="14.85" customHeight="1" x14ac:dyDescent="0.15"/>
    <row r="1305" s="164" customFormat="1" ht="14.85" customHeight="1" x14ac:dyDescent="0.15"/>
    <row r="1306" s="164" customFormat="1" ht="14.85" customHeight="1" x14ac:dyDescent="0.15"/>
    <row r="1307" s="164" customFormat="1" ht="14.85" customHeight="1" x14ac:dyDescent="0.15"/>
    <row r="1308" s="164" customFormat="1" ht="14.85" customHeight="1" x14ac:dyDescent="0.15"/>
    <row r="1309" s="164" customFormat="1" ht="14.85" customHeight="1" x14ac:dyDescent="0.15"/>
    <row r="1310" s="164" customFormat="1" ht="14.85" customHeight="1" x14ac:dyDescent="0.15"/>
    <row r="1311" s="164" customFormat="1" ht="14.85" customHeight="1" x14ac:dyDescent="0.15"/>
    <row r="1312" s="164" customFormat="1" ht="14.85" customHeight="1" x14ac:dyDescent="0.15"/>
    <row r="1313" s="164" customFormat="1" ht="14.85" customHeight="1" x14ac:dyDescent="0.15"/>
    <row r="1314" s="164" customFormat="1" ht="14.85" customHeight="1" x14ac:dyDescent="0.15"/>
    <row r="1315" s="164" customFormat="1" ht="14.85" customHeight="1" x14ac:dyDescent="0.15"/>
    <row r="1316" s="164" customFormat="1" ht="14.85" customHeight="1" x14ac:dyDescent="0.15"/>
    <row r="1317" s="164" customFormat="1" ht="14.85" customHeight="1" x14ac:dyDescent="0.15"/>
    <row r="1318" s="164" customFormat="1" ht="14.85" customHeight="1" x14ac:dyDescent="0.15"/>
    <row r="1319" s="164" customFormat="1" ht="14.85" customHeight="1" x14ac:dyDescent="0.15"/>
    <row r="1320" s="164" customFormat="1" ht="14.85" customHeight="1" x14ac:dyDescent="0.15"/>
    <row r="1321" s="164" customFormat="1" ht="14.85" customHeight="1" x14ac:dyDescent="0.15"/>
    <row r="1322" s="164" customFormat="1" ht="14.85" customHeight="1" x14ac:dyDescent="0.15"/>
    <row r="1323" s="164" customFormat="1" ht="14.85" customHeight="1" x14ac:dyDescent="0.15"/>
    <row r="1324" s="164" customFormat="1" ht="14.85" customHeight="1" x14ac:dyDescent="0.15"/>
    <row r="1325" s="164" customFormat="1" ht="14.85" customHeight="1" x14ac:dyDescent="0.15"/>
    <row r="1326" s="164" customFormat="1" ht="14.85" customHeight="1" x14ac:dyDescent="0.15"/>
    <row r="1327" s="164" customFormat="1" ht="14.85" customHeight="1" x14ac:dyDescent="0.15"/>
    <row r="1328" s="164" customFormat="1" ht="14.85" customHeight="1" x14ac:dyDescent="0.15"/>
    <row r="1329" s="164" customFormat="1" ht="14.85" customHeight="1" x14ac:dyDescent="0.15"/>
    <row r="1330" s="164" customFormat="1" ht="14.85" customHeight="1" x14ac:dyDescent="0.15"/>
    <row r="1331" s="164" customFormat="1" ht="14.85" customHeight="1" x14ac:dyDescent="0.15"/>
    <row r="1332" s="164" customFormat="1" ht="14.85" customHeight="1" x14ac:dyDescent="0.15"/>
    <row r="1333" s="164" customFormat="1" ht="14.85" customHeight="1" x14ac:dyDescent="0.15"/>
    <row r="1334" s="164" customFormat="1" ht="14.85" customHeight="1" x14ac:dyDescent="0.15"/>
    <row r="1335" s="164" customFormat="1" ht="14.85" customHeight="1" x14ac:dyDescent="0.15"/>
    <row r="1336" s="164" customFormat="1" ht="14.85" customHeight="1" x14ac:dyDescent="0.15"/>
    <row r="1337" s="164" customFormat="1" ht="14.85" customHeight="1" x14ac:dyDescent="0.15"/>
    <row r="1338" s="164" customFormat="1" ht="14.85" customHeight="1" x14ac:dyDescent="0.15"/>
    <row r="1339" s="164" customFormat="1" ht="14.85" customHeight="1" x14ac:dyDescent="0.15"/>
    <row r="1340" s="164" customFormat="1" ht="14.85" customHeight="1" x14ac:dyDescent="0.15"/>
    <row r="1341" s="164" customFormat="1" ht="14.85" customHeight="1" x14ac:dyDescent="0.15"/>
    <row r="1342" s="164" customFormat="1" ht="14.85" customHeight="1" x14ac:dyDescent="0.15"/>
    <row r="1343" s="164" customFormat="1" ht="14.85" customHeight="1" x14ac:dyDescent="0.15"/>
    <row r="1344" s="164" customFormat="1" ht="14.85" customHeight="1" x14ac:dyDescent="0.15"/>
    <row r="1345" s="164" customFormat="1" ht="14.85" customHeight="1" x14ac:dyDescent="0.15"/>
    <row r="1346" s="164" customFormat="1" ht="14.85" customHeight="1" x14ac:dyDescent="0.15"/>
    <row r="1347" s="164" customFormat="1" ht="14.85" customHeight="1" x14ac:dyDescent="0.15"/>
    <row r="1348" s="164" customFormat="1" ht="14.85" customHeight="1" x14ac:dyDescent="0.15"/>
    <row r="1349" s="164" customFormat="1" ht="14.85" customHeight="1" x14ac:dyDescent="0.15"/>
    <row r="1350" s="164" customFormat="1" ht="14.85" customHeight="1" x14ac:dyDescent="0.15"/>
    <row r="1351" s="164" customFormat="1" ht="14.85" customHeight="1" x14ac:dyDescent="0.15"/>
    <row r="1352" s="164" customFormat="1" ht="14.85" customHeight="1" x14ac:dyDescent="0.15"/>
    <row r="1353" s="164" customFormat="1" ht="14.85" customHeight="1" x14ac:dyDescent="0.15"/>
    <row r="1354" s="164" customFormat="1" ht="14.85" customHeight="1" x14ac:dyDescent="0.15"/>
    <row r="1355" s="164" customFormat="1" ht="14.85" customHeight="1" x14ac:dyDescent="0.15"/>
    <row r="1356" s="164" customFormat="1" ht="14.85" customHeight="1" x14ac:dyDescent="0.15"/>
    <row r="1357" s="164" customFormat="1" ht="14.85" customHeight="1" x14ac:dyDescent="0.15"/>
    <row r="1358" s="164" customFormat="1" ht="14.85" customHeight="1" x14ac:dyDescent="0.15"/>
    <row r="1359" s="164" customFormat="1" ht="14.85" customHeight="1" x14ac:dyDescent="0.15"/>
    <row r="1360" s="164" customFormat="1" ht="14.85" customHeight="1" x14ac:dyDescent="0.15"/>
    <row r="1361" s="164" customFormat="1" ht="14.85" customHeight="1" x14ac:dyDescent="0.15"/>
    <row r="1362" s="164" customFormat="1" ht="14.85" customHeight="1" x14ac:dyDescent="0.15"/>
    <row r="1363" s="164" customFormat="1" ht="14.85" customHeight="1" x14ac:dyDescent="0.15"/>
    <row r="1364" s="164" customFormat="1" ht="14.85" customHeight="1" x14ac:dyDescent="0.15"/>
    <row r="1365" s="164" customFormat="1" ht="14.85" customHeight="1" x14ac:dyDescent="0.15"/>
    <row r="1366" s="164" customFormat="1" ht="14.85" customHeight="1" x14ac:dyDescent="0.15"/>
    <row r="1367" s="164" customFormat="1" ht="14.85" customHeight="1" x14ac:dyDescent="0.15"/>
    <row r="1368" s="164" customFormat="1" ht="14.85" customHeight="1" x14ac:dyDescent="0.15"/>
    <row r="1369" s="164" customFormat="1" ht="14.85" customHeight="1" x14ac:dyDescent="0.15"/>
    <row r="1370" s="164" customFormat="1" ht="14.85" customHeight="1" x14ac:dyDescent="0.15"/>
    <row r="1371" s="164" customFormat="1" ht="14.85" customHeight="1" x14ac:dyDescent="0.15"/>
    <row r="1372" s="164" customFormat="1" ht="14.85" customHeight="1" x14ac:dyDescent="0.15"/>
    <row r="1373" s="164" customFormat="1" ht="14.85" customHeight="1" x14ac:dyDescent="0.15"/>
    <row r="1374" s="164" customFormat="1" ht="14.85" customHeight="1" x14ac:dyDescent="0.15"/>
    <row r="1375" s="164" customFormat="1" ht="14.85" customHeight="1" x14ac:dyDescent="0.15"/>
    <row r="1376" s="164" customFormat="1" ht="14.85" customHeight="1" x14ac:dyDescent="0.15"/>
    <row r="1377" s="164" customFormat="1" ht="14.85" customHeight="1" x14ac:dyDescent="0.15"/>
    <row r="1378" s="164" customFormat="1" ht="14.85" customHeight="1" x14ac:dyDescent="0.15"/>
    <row r="1379" s="164" customFormat="1" ht="14.85" customHeight="1" x14ac:dyDescent="0.15"/>
    <row r="1380" s="164" customFormat="1" ht="14.85" customHeight="1" x14ac:dyDescent="0.15"/>
    <row r="1381" s="164" customFormat="1" ht="14.85" customHeight="1" x14ac:dyDescent="0.15"/>
    <row r="1382" s="164" customFormat="1" ht="14.85" customHeight="1" x14ac:dyDescent="0.15"/>
    <row r="1383" s="164" customFormat="1" ht="14.85" customHeight="1" x14ac:dyDescent="0.15"/>
    <row r="1384" s="164" customFormat="1" ht="14.85" customHeight="1" x14ac:dyDescent="0.15"/>
    <row r="1385" s="164" customFormat="1" ht="14.85" customHeight="1" x14ac:dyDescent="0.15"/>
    <row r="1386" s="164" customFormat="1" ht="14.85" customHeight="1" x14ac:dyDescent="0.15"/>
    <row r="1387" s="164" customFormat="1" ht="14.85" customHeight="1" x14ac:dyDescent="0.15"/>
    <row r="1388" s="164" customFormat="1" ht="14.85" customHeight="1" x14ac:dyDescent="0.15"/>
    <row r="1389" s="164" customFormat="1" ht="14.85" customHeight="1" x14ac:dyDescent="0.15"/>
    <row r="1390" s="164" customFormat="1" ht="14.85" customHeight="1" x14ac:dyDescent="0.15"/>
    <row r="1391" s="164" customFormat="1" ht="14.85" customHeight="1" x14ac:dyDescent="0.15"/>
    <row r="1392" s="164" customFormat="1" ht="14.85" customHeight="1" x14ac:dyDescent="0.15"/>
    <row r="1393" s="164" customFormat="1" ht="14.85" customHeight="1" x14ac:dyDescent="0.15"/>
    <row r="1394" s="164" customFormat="1" ht="14.85" customHeight="1" x14ac:dyDescent="0.15"/>
    <row r="1395" s="164" customFormat="1" ht="14.85" customHeight="1" x14ac:dyDescent="0.15"/>
    <row r="1396" s="164" customFormat="1" ht="14.85" customHeight="1" x14ac:dyDescent="0.15"/>
    <row r="1397" s="164" customFormat="1" ht="14.85" customHeight="1" x14ac:dyDescent="0.15"/>
    <row r="1398" s="164" customFormat="1" ht="14.85" customHeight="1" x14ac:dyDescent="0.15"/>
    <row r="1399" s="164" customFormat="1" ht="14.85" customHeight="1" x14ac:dyDescent="0.15"/>
    <row r="1400" s="164" customFormat="1" ht="14.85" customHeight="1" x14ac:dyDescent="0.15"/>
    <row r="1401" s="164" customFormat="1" ht="14.85" customHeight="1" x14ac:dyDescent="0.15"/>
    <row r="1402" s="164" customFormat="1" ht="14.85" customHeight="1" x14ac:dyDescent="0.15"/>
    <row r="1403" s="164" customFormat="1" ht="14.85" customHeight="1" x14ac:dyDescent="0.15"/>
    <row r="1404" s="164" customFormat="1" ht="14.85" customHeight="1" x14ac:dyDescent="0.15"/>
    <row r="1405" s="164" customFormat="1" ht="14.85" customHeight="1" x14ac:dyDescent="0.15"/>
    <row r="1406" s="164" customFormat="1" ht="14.85" customHeight="1" x14ac:dyDescent="0.15"/>
    <row r="1407" s="164" customFormat="1" ht="14.85" customHeight="1" x14ac:dyDescent="0.15"/>
    <row r="1408" s="164" customFormat="1" ht="14.85" customHeight="1" x14ac:dyDescent="0.15"/>
    <row r="1409" s="164" customFormat="1" ht="14.85" customHeight="1" x14ac:dyDescent="0.15"/>
    <row r="1410" s="164" customFormat="1" ht="14.85" customHeight="1" x14ac:dyDescent="0.15"/>
    <row r="1411" s="164" customFormat="1" ht="14.85" customHeight="1" x14ac:dyDescent="0.15"/>
    <row r="1412" s="164" customFormat="1" ht="14.85" customHeight="1" x14ac:dyDescent="0.15"/>
    <row r="1413" s="164" customFormat="1" ht="14.85" customHeight="1" x14ac:dyDescent="0.15"/>
    <row r="1414" s="164" customFormat="1" ht="14.85" customHeight="1" x14ac:dyDescent="0.15"/>
    <row r="1415" s="164" customFormat="1" ht="14.85" customHeight="1" x14ac:dyDescent="0.15"/>
    <row r="1416" s="164" customFormat="1" ht="14.85" customHeight="1" x14ac:dyDescent="0.15"/>
    <row r="1417" s="164" customFormat="1" ht="14.85" customHeight="1" x14ac:dyDescent="0.15"/>
    <row r="1418" s="164" customFormat="1" ht="14.85" customHeight="1" x14ac:dyDescent="0.15"/>
    <row r="1419" s="164" customFormat="1" ht="14.85" customHeight="1" x14ac:dyDescent="0.15"/>
    <row r="1420" s="164" customFormat="1" ht="14.85" customHeight="1" x14ac:dyDescent="0.15"/>
    <row r="1421" s="164" customFormat="1" ht="14.85" customHeight="1" x14ac:dyDescent="0.15"/>
    <row r="1422" s="164" customFormat="1" ht="14.85" customHeight="1" x14ac:dyDescent="0.15"/>
    <row r="1423" s="164" customFormat="1" ht="14.85" customHeight="1" x14ac:dyDescent="0.15"/>
    <row r="1424" s="164" customFormat="1" ht="14.85" customHeight="1" x14ac:dyDescent="0.15"/>
    <row r="1425" s="164" customFormat="1" ht="14.85" customHeight="1" x14ac:dyDescent="0.15"/>
    <row r="1426" s="164" customFormat="1" ht="14.85" customHeight="1" x14ac:dyDescent="0.15"/>
    <row r="1427" s="164" customFormat="1" ht="14.85" customHeight="1" x14ac:dyDescent="0.15"/>
    <row r="1428" s="164" customFormat="1" ht="14.85" customHeight="1" x14ac:dyDescent="0.15"/>
    <row r="1429" s="164" customFormat="1" ht="14.85" customHeight="1" x14ac:dyDescent="0.15"/>
    <row r="1430" s="164" customFormat="1" ht="14.85" customHeight="1" x14ac:dyDescent="0.15"/>
    <row r="1431" s="164" customFormat="1" ht="14.85" customHeight="1" x14ac:dyDescent="0.15"/>
    <row r="1432" s="164" customFormat="1" ht="14.85" customHeight="1" x14ac:dyDescent="0.15"/>
    <row r="1433" s="164" customFormat="1" ht="14.85" customHeight="1" x14ac:dyDescent="0.15"/>
    <row r="1434" s="164" customFormat="1" ht="14.85" customHeight="1" x14ac:dyDescent="0.15"/>
    <row r="1435" s="164" customFormat="1" ht="14.85" customHeight="1" x14ac:dyDescent="0.15"/>
    <row r="1436" s="164" customFormat="1" ht="14.85" customHeight="1" x14ac:dyDescent="0.15"/>
    <row r="1437" s="164" customFormat="1" ht="14.85" customHeight="1" x14ac:dyDescent="0.15"/>
    <row r="1438" s="164" customFormat="1" ht="14.85" customHeight="1" x14ac:dyDescent="0.15"/>
    <row r="1439" s="164" customFormat="1" ht="14.85" customHeight="1" x14ac:dyDescent="0.15"/>
    <row r="1440" s="164" customFormat="1" ht="14.85" customHeight="1" x14ac:dyDescent="0.15"/>
    <row r="1441" s="164" customFormat="1" ht="14.85" customHeight="1" x14ac:dyDescent="0.15"/>
    <row r="1442" s="164" customFormat="1" ht="14.85" customHeight="1" x14ac:dyDescent="0.15"/>
    <row r="1443" s="164" customFormat="1" ht="14.85" customHeight="1" x14ac:dyDescent="0.15"/>
    <row r="1444" s="164" customFormat="1" ht="14.85" customHeight="1" x14ac:dyDescent="0.15"/>
    <row r="1445" s="164" customFormat="1" ht="14.85" customHeight="1" x14ac:dyDescent="0.15"/>
    <row r="1446" s="164" customFormat="1" ht="14.85" customHeight="1" x14ac:dyDescent="0.15"/>
    <row r="1447" s="164" customFormat="1" ht="14.85" customHeight="1" x14ac:dyDescent="0.15"/>
    <row r="1448" s="164" customFormat="1" ht="14.85" customHeight="1" x14ac:dyDescent="0.15"/>
    <row r="1449" s="164" customFormat="1" ht="14.85" customHeight="1" x14ac:dyDescent="0.15"/>
    <row r="1450" s="164" customFormat="1" ht="14.85" customHeight="1" x14ac:dyDescent="0.15"/>
    <row r="1451" s="164" customFormat="1" ht="14.85" customHeight="1" x14ac:dyDescent="0.15"/>
    <row r="1452" s="164" customFormat="1" ht="14.85" customHeight="1" x14ac:dyDescent="0.15"/>
    <row r="1453" s="164" customFormat="1" ht="14.85" customHeight="1" x14ac:dyDescent="0.15"/>
    <row r="1454" s="164" customFormat="1" ht="14.85" customHeight="1" x14ac:dyDescent="0.15"/>
    <row r="1455" s="164" customFormat="1" ht="14.85" customHeight="1" x14ac:dyDescent="0.15"/>
    <row r="1456" s="164" customFormat="1" ht="14.85" customHeight="1" x14ac:dyDescent="0.15"/>
    <row r="1457" s="164" customFormat="1" ht="14.85" customHeight="1" x14ac:dyDescent="0.15"/>
    <row r="1458" s="164" customFormat="1" ht="14.85" customHeight="1" x14ac:dyDescent="0.15"/>
    <row r="1459" s="164" customFormat="1" ht="14.85" customHeight="1" x14ac:dyDescent="0.15"/>
    <row r="1460" s="164" customFormat="1" ht="14.85" customHeight="1" x14ac:dyDescent="0.15"/>
    <row r="1461" s="164" customFormat="1" ht="14.85" customHeight="1" x14ac:dyDescent="0.15"/>
    <row r="1462" s="164" customFormat="1" ht="14.85" customHeight="1" x14ac:dyDescent="0.15"/>
    <row r="1463" s="164" customFormat="1" ht="14.85" customHeight="1" x14ac:dyDescent="0.15"/>
    <row r="1464" s="164" customFormat="1" ht="14.85" customHeight="1" x14ac:dyDescent="0.15"/>
    <row r="1465" s="164" customFormat="1" ht="14.85" customHeight="1" x14ac:dyDescent="0.15"/>
    <row r="1466" s="164" customFormat="1" ht="14.85" customHeight="1" x14ac:dyDescent="0.15"/>
    <row r="1467" s="164" customFormat="1" ht="14.85" customHeight="1" x14ac:dyDescent="0.15"/>
    <row r="1468" s="164" customFormat="1" ht="14.85" customHeight="1" x14ac:dyDescent="0.15"/>
    <row r="1469" s="164" customFormat="1" ht="14.85" customHeight="1" x14ac:dyDescent="0.15"/>
    <row r="1470" s="164" customFormat="1" ht="14.85" customHeight="1" x14ac:dyDescent="0.15"/>
    <row r="1471" s="164" customFormat="1" ht="14.85" customHeight="1" x14ac:dyDescent="0.15"/>
    <row r="1472" s="164" customFormat="1" ht="14.85" customHeight="1" x14ac:dyDescent="0.15"/>
    <row r="1473" s="164" customFormat="1" ht="14.85" customHeight="1" x14ac:dyDescent="0.15"/>
    <row r="1474" s="164" customFormat="1" ht="14.85" customHeight="1" x14ac:dyDescent="0.15"/>
    <row r="1475" s="164" customFormat="1" ht="14.85" customHeight="1" x14ac:dyDescent="0.15"/>
    <row r="1476" s="164" customFormat="1" ht="14.85" customHeight="1" x14ac:dyDescent="0.15"/>
    <row r="1477" s="164" customFormat="1" ht="14.85" customHeight="1" x14ac:dyDescent="0.15"/>
    <row r="1478" s="164" customFormat="1" ht="14.85" customHeight="1" x14ac:dyDescent="0.15"/>
    <row r="1479" s="164" customFormat="1" ht="14.85" customHeight="1" x14ac:dyDescent="0.15"/>
    <row r="1480" s="164" customFormat="1" ht="14.85" customHeight="1" x14ac:dyDescent="0.15"/>
    <row r="1481" s="164" customFormat="1" ht="14.85" customHeight="1" x14ac:dyDescent="0.15"/>
    <row r="1482" s="164" customFormat="1" ht="14.85" customHeight="1" x14ac:dyDescent="0.15"/>
    <row r="1483" s="164" customFormat="1" ht="14.85" customHeight="1" x14ac:dyDescent="0.15"/>
    <row r="1484" s="164" customFormat="1" ht="14.85" customHeight="1" x14ac:dyDescent="0.15"/>
    <row r="1485" s="164" customFormat="1" ht="14.85" customHeight="1" x14ac:dyDescent="0.15"/>
    <row r="1486" s="164" customFormat="1" ht="14.85" customHeight="1" x14ac:dyDescent="0.15"/>
    <row r="1487" s="164" customFormat="1" ht="14.85" customHeight="1" x14ac:dyDescent="0.15"/>
    <row r="1488" s="164" customFormat="1" ht="14.85" customHeight="1" x14ac:dyDescent="0.15"/>
    <row r="1489" s="164" customFormat="1" ht="14.85" customHeight="1" x14ac:dyDescent="0.15"/>
    <row r="1490" s="164" customFormat="1" ht="14.85" customHeight="1" x14ac:dyDescent="0.15"/>
    <row r="1491" s="164" customFormat="1" ht="14.85" customHeight="1" x14ac:dyDescent="0.15"/>
    <row r="1492" s="164" customFormat="1" ht="14.85" customHeight="1" x14ac:dyDescent="0.15"/>
    <row r="1493" s="164" customFormat="1" ht="14.85" customHeight="1" x14ac:dyDescent="0.15"/>
    <row r="1494" s="164" customFormat="1" ht="14.85" customHeight="1" x14ac:dyDescent="0.15"/>
    <row r="1495" s="164" customFormat="1" ht="14.85" customHeight="1" x14ac:dyDescent="0.15"/>
    <row r="1496" s="164" customFormat="1" ht="14.85" customHeight="1" x14ac:dyDescent="0.15"/>
    <row r="1497" s="164" customFormat="1" ht="14.85" customHeight="1" x14ac:dyDescent="0.15"/>
    <row r="1498" s="164" customFormat="1" ht="14.85" customHeight="1" x14ac:dyDescent="0.15"/>
    <row r="1499" s="164" customFormat="1" ht="14.85" customHeight="1" x14ac:dyDescent="0.15"/>
    <row r="1500" s="164" customFormat="1" ht="14.85" customHeight="1" x14ac:dyDescent="0.15"/>
    <row r="1501" s="164" customFormat="1" ht="14.85" customHeight="1" x14ac:dyDescent="0.15"/>
    <row r="1502" s="164" customFormat="1" ht="14.85" customHeight="1" x14ac:dyDescent="0.15"/>
    <row r="1503" s="164" customFormat="1" ht="14.85" customHeight="1" x14ac:dyDescent="0.15"/>
    <row r="1504" s="164" customFormat="1" ht="14.85" customHeight="1" x14ac:dyDescent="0.15"/>
    <row r="1505" s="164" customFormat="1" ht="14.85" customHeight="1" x14ac:dyDescent="0.15"/>
    <row r="1506" s="164" customFormat="1" ht="14.85" customHeight="1" x14ac:dyDescent="0.15"/>
    <row r="1507" s="164" customFormat="1" ht="14.85" customHeight="1" x14ac:dyDescent="0.15"/>
    <row r="1508" s="164" customFormat="1" ht="14.85" customHeight="1" x14ac:dyDescent="0.15"/>
    <row r="1509" s="164" customFormat="1" ht="14.85" customHeight="1" x14ac:dyDescent="0.15"/>
    <row r="1510" s="164" customFormat="1" ht="14.85" customHeight="1" x14ac:dyDescent="0.15"/>
    <row r="1511" s="164" customFormat="1" ht="14.85" customHeight="1" x14ac:dyDescent="0.15"/>
    <row r="1512" s="164" customFormat="1" ht="14.85" customHeight="1" x14ac:dyDescent="0.15"/>
    <row r="1513" s="164" customFormat="1" ht="14.85" customHeight="1" x14ac:dyDescent="0.15"/>
    <row r="1514" s="164" customFormat="1" ht="14.85" customHeight="1" x14ac:dyDescent="0.15"/>
    <row r="1515" s="164" customFormat="1" ht="14.85" customHeight="1" x14ac:dyDescent="0.15"/>
    <row r="1516" s="164" customFormat="1" ht="14.85" customHeight="1" x14ac:dyDescent="0.15"/>
    <row r="1517" s="164" customFormat="1" ht="14.85" customHeight="1" x14ac:dyDescent="0.15"/>
    <row r="1518" s="164" customFormat="1" ht="14.85" customHeight="1" x14ac:dyDescent="0.15"/>
    <row r="1519" s="164" customFormat="1" ht="14.85" customHeight="1" x14ac:dyDescent="0.15"/>
    <row r="1520" s="164" customFormat="1" ht="14.85" customHeight="1" x14ac:dyDescent="0.15"/>
    <row r="1521" s="164" customFormat="1" ht="14.85" customHeight="1" x14ac:dyDescent="0.15"/>
    <row r="1522" s="164" customFormat="1" ht="14.85" customHeight="1" x14ac:dyDescent="0.15"/>
    <row r="1523" s="164" customFormat="1" ht="14.85" customHeight="1" x14ac:dyDescent="0.15"/>
    <row r="1524" s="164" customFormat="1" ht="14.85" customHeight="1" x14ac:dyDescent="0.15"/>
    <row r="1525" s="164" customFormat="1" ht="14.85" customHeight="1" x14ac:dyDescent="0.15"/>
    <row r="1526" s="164" customFormat="1" ht="14.85" customHeight="1" x14ac:dyDescent="0.15"/>
    <row r="1527" s="164" customFormat="1" ht="14.85" customHeight="1" x14ac:dyDescent="0.15"/>
    <row r="1528" s="164" customFormat="1" ht="14.85" customHeight="1" x14ac:dyDescent="0.15"/>
    <row r="1529" s="164" customFormat="1" ht="14.85" customHeight="1" x14ac:dyDescent="0.15"/>
    <row r="1530" s="164" customFormat="1" ht="14.85" customHeight="1" x14ac:dyDescent="0.15"/>
    <row r="1531" s="164" customFormat="1" ht="14.85" customHeight="1" x14ac:dyDescent="0.15"/>
    <row r="1532" s="164" customFormat="1" ht="14.85" customHeight="1" x14ac:dyDescent="0.15"/>
    <row r="1533" s="164" customFormat="1" ht="14.85" customHeight="1" x14ac:dyDescent="0.15"/>
    <row r="1534" s="164" customFormat="1" ht="14.85" customHeight="1" x14ac:dyDescent="0.15"/>
    <row r="1535" s="164" customFormat="1" ht="14.85" customHeight="1" x14ac:dyDescent="0.15"/>
    <row r="1536" s="164" customFormat="1" ht="14.85" customHeight="1" x14ac:dyDescent="0.15"/>
    <row r="1537" s="164" customFormat="1" ht="14.85" customHeight="1" x14ac:dyDescent="0.15"/>
    <row r="1538" s="164" customFormat="1" ht="14.85" customHeight="1" x14ac:dyDescent="0.15"/>
    <row r="1539" s="164" customFormat="1" ht="14.85" customHeight="1" x14ac:dyDescent="0.15"/>
    <row r="1540" s="164" customFormat="1" ht="14.85" customHeight="1" x14ac:dyDescent="0.15"/>
    <row r="1541" s="164" customFormat="1" ht="14.85" customHeight="1" x14ac:dyDescent="0.15"/>
    <row r="1542" s="164" customFormat="1" ht="14.85" customHeight="1" x14ac:dyDescent="0.15"/>
    <row r="1543" s="164" customFormat="1" ht="14.85" customHeight="1" x14ac:dyDescent="0.15"/>
    <row r="1544" s="164" customFormat="1" ht="14.85" customHeight="1" x14ac:dyDescent="0.15"/>
    <row r="1545" s="164" customFormat="1" ht="14.85" customHeight="1" x14ac:dyDescent="0.15"/>
    <row r="1546" s="164" customFormat="1" ht="14.85" customHeight="1" x14ac:dyDescent="0.15"/>
    <row r="1547" s="164" customFormat="1" ht="14.85" customHeight="1" x14ac:dyDescent="0.15"/>
    <row r="1548" s="164" customFormat="1" ht="14.85" customHeight="1" x14ac:dyDescent="0.15"/>
    <row r="1549" s="164" customFormat="1" ht="14.85" customHeight="1" x14ac:dyDescent="0.15"/>
    <row r="1550" s="164" customFormat="1" ht="14.85" customHeight="1" x14ac:dyDescent="0.15"/>
    <row r="1551" s="164" customFormat="1" ht="14.85" customHeight="1" x14ac:dyDescent="0.15"/>
    <row r="1552" s="164" customFormat="1" ht="14.85" customHeight="1" x14ac:dyDescent="0.15"/>
    <row r="1553" s="164" customFormat="1" ht="14.85" customHeight="1" x14ac:dyDescent="0.15"/>
    <row r="1554" s="164" customFormat="1" ht="14.85" customHeight="1" x14ac:dyDescent="0.15"/>
    <row r="1555" s="164" customFormat="1" ht="14.85" customHeight="1" x14ac:dyDescent="0.15"/>
    <row r="1556" s="164" customFormat="1" ht="14.85" customHeight="1" x14ac:dyDescent="0.15"/>
    <row r="1557" s="164" customFormat="1" ht="14.85" customHeight="1" x14ac:dyDescent="0.15"/>
    <row r="1558" s="164" customFormat="1" ht="14.85" customHeight="1" x14ac:dyDescent="0.15"/>
    <row r="1559" s="164" customFormat="1" ht="14.85" customHeight="1" x14ac:dyDescent="0.15"/>
    <row r="1560" s="164" customFormat="1" ht="14.85" customHeight="1" x14ac:dyDescent="0.15"/>
    <row r="1561" s="164" customFormat="1" ht="14.85" customHeight="1" x14ac:dyDescent="0.15"/>
    <row r="1562" s="164" customFormat="1" ht="14.85" customHeight="1" x14ac:dyDescent="0.15"/>
    <row r="1563" s="164" customFormat="1" ht="14.85" customHeight="1" x14ac:dyDescent="0.15"/>
    <row r="1564" s="164" customFormat="1" ht="14.85" customHeight="1" x14ac:dyDescent="0.15"/>
    <row r="1565" s="164" customFormat="1" ht="14.85" customHeight="1" x14ac:dyDescent="0.15"/>
    <row r="1566" s="164" customFormat="1" ht="14.85" customHeight="1" x14ac:dyDescent="0.15"/>
    <row r="1567" s="164" customFormat="1" ht="14.85" customHeight="1" x14ac:dyDescent="0.15"/>
    <row r="1568" s="164" customFormat="1" ht="14.85" customHeight="1" x14ac:dyDescent="0.15"/>
    <row r="1569" s="164" customFormat="1" ht="14.85" customHeight="1" x14ac:dyDescent="0.15"/>
    <row r="1570" s="164" customFormat="1" ht="14.85" customHeight="1" x14ac:dyDescent="0.15"/>
    <row r="1571" s="164" customFormat="1" ht="14.85" customHeight="1" x14ac:dyDescent="0.15"/>
    <row r="1572" s="164" customFormat="1" ht="14.85" customHeight="1" x14ac:dyDescent="0.15"/>
    <row r="1573" s="164" customFormat="1" ht="14.85" customHeight="1" x14ac:dyDescent="0.15"/>
    <row r="1574" s="164" customFormat="1" ht="14.85" customHeight="1" x14ac:dyDescent="0.15"/>
    <row r="1575" s="164" customFormat="1" ht="14.85" customHeight="1" x14ac:dyDescent="0.15"/>
    <row r="1576" s="164" customFormat="1" ht="14.85" customHeight="1" x14ac:dyDescent="0.15"/>
    <row r="1577" s="164" customFormat="1" ht="14.85" customHeight="1" x14ac:dyDescent="0.15"/>
    <row r="1578" s="164" customFormat="1" ht="14.85" customHeight="1" x14ac:dyDescent="0.15"/>
    <row r="1579" s="164" customFormat="1" ht="14.85" customHeight="1" x14ac:dyDescent="0.15"/>
    <row r="1580" s="164" customFormat="1" ht="14.85" customHeight="1" x14ac:dyDescent="0.15"/>
    <row r="1581" s="164" customFormat="1" ht="14.85" customHeight="1" x14ac:dyDescent="0.15"/>
    <row r="1582" s="164" customFormat="1" ht="14.85" customHeight="1" x14ac:dyDescent="0.15"/>
    <row r="1583" s="164" customFormat="1" ht="14.85" customHeight="1" x14ac:dyDescent="0.15"/>
    <row r="1584" s="164" customFormat="1" ht="14.85" customHeight="1" x14ac:dyDescent="0.15"/>
    <row r="1585" s="164" customFormat="1" ht="14.85" customHeight="1" x14ac:dyDescent="0.15"/>
    <row r="1586" s="164" customFormat="1" ht="14.85" customHeight="1" x14ac:dyDescent="0.15"/>
    <row r="1587" s="164" customFormat="1" ht="14.85" customHeight="1" x14ac:dyDescent="0.15"/>
    <row r="1588" s="164" customFormat="1" ht="14.85" customHeight="1" x14ac:dyDescent="0.15"/>
    <row r="1589" s="164" customFormat="1" ht="14.85" customHeight="1" x14ac:dyDescent="0.15"/>
    <row r="1590" s="164" customFormat="1" ht="14.85" customHeight="1" x14ac:dyDescent="0.15"/>
    <row r="1591" s="164" customFormat="1" ht="14.85" customHeight="1" x14ac:dyDescent="0.15"/>
    <row r="1592" s="164" customFormat="1" ht="14.85" customHeight="1" x14ac:dyDescent="0.15"/>
    <row r="1593" s="164" customFormat="1" ht="14.85" customHeight="1" x14ac:dyDescent="0.15"/>
    <row r="1594" s="164" customFormat="1" ht="14.85" customHeight="1" x14ac:dyDescent="0.15"/>
    <row r="1595" s="164" customFormat="1" ht="14.85" customHeight="1" x14ac:dyDescent="0.15"/>
    <row r="1596" s="164" customFormat="1" ht="14.85" customHeight="1" x14ac:dyDescent="0.15"/>
    <row r="1597" s="164" customFormat="1" ht="14.85" customHeight="1" x14ac:dyDescent="0.15"/>
    <row r="1598" s="164" customFormat="1" ht="14.85" customHeight="1" x14ac:dyDescent="0.15"/>
    <row r="1599" s="164" customFormat="1" ht="14.85" customHeight="1" x14ac:dyDescent="0.15"/>
    <row r="1600" s="164" customFormat="1" ht="14.85" customHeight="1" x14ac:dyDescent="0.15"/>
    <row r="1601" s="164" customFormat="1" ht="14.85" customHeight="1" x14ac:dyDescent="0.15"/>
    <row r="1602" s="164" customFormat="1" ht="14.85" customHeight="1" x14ac:dyDescent="0.15"/>
    <row r="1603" s="164" customFormat="1" ht="14.85" customHeight="1" x14ac:dyDescent="0.15"/>
    <row r="1604" s="164" customFormat="1" ht="14.85" customHeight="1" x14ac:dyDescent="0.15"/>
    <row r="1605" s="164" customFormat="1" ht="14.85" customHeight="1" x14ac:dyDescent="0.15"/>
    <row r="1606" s="164" customFormat="1" ht="14.85" customHeight="1" x14ac:dyDescent="0.15"/>
    <row r="1607" s="164" customFormat="1" ht="14.85" customHeight="1" x14ac:dyDescent="0.15"/>
    <row r="1608" s="164" customFormat="1" ht="14.85" customHeight="1" x14ac:dyDescent="0.15"/>
    <row r="1609" s="164" customFormat="1" ht="14.85" customHeight="1" x14ac:dyDescent="0.15"/>
    <row r="1610" s="164" customFormat="1" ht="14.85" customHeight="1" x14ac:dyDescent="0.15"/>
    <row r="1611" s="164" customFormat="1" ht="14.85" customHeight="1" x14ac:dyDescent="0.15"/>
    <row r="1612" s="164" customFormat="1" ht="14.85" customHeight="1" x14ac:dyDescent="0.15"/>
    <row r="1613" s="164" customFormat="1" ht="14.85" customHeight="1" x14ac:dyDescent="0.15"/>
    <row r="1614" s="164" customFormat="1" ht="14.85" customHeight="1" x14ac:dyDescent="0.15"/>
    <row r="1615" s="164" customFormat="1" ht="14.85" customHeight="1" x14ac:dyDescent="0.15"/>
    <row r="1616" s="164" customFormat="1" ht="14.85" customHeight="1" x14ac:dyDescent="0.15"/>
    <row r="1617" s="164" customFormat="1" ht="14.85" customHeight="1" x14ac:dyDescent="0.15"/>
    <row r="1618" s="164" customFormat="1" ht="14.85" customHeight="1" x14ac:dyDescent="0.15"/>
    <row r="1619" s="164" customFormat="1" ht="14.85" customHeight="1" x14ac:dyDescent="0.15"/>
    <row r="1620" s="164" customFormat="1" ht="14.85" customHeight="1" x14ac:dyDescent="0.15"/>
    <row r="1621" s="164" customFormat="1" ht="14.85" customHeight="1" x14ac:dyDescent="0.15"/>
    <row r="1622" s="164" customFormat="1" ht="14.85" customHeight="1" x14ac:dyDescent="0.15"/>
    <row r="1623" s="164" customFormat="1" ht="14.85" customHeight="1" x14ac:dyDescent="0.15"/>
    <row r="1624" s="164" customFormat="1" ht="14.85" customHeight="1" x14ac:dyDescent="0.15"/>
    <row r="1625" s="164" customFormat="1" ht="14.85" customHeight="1" x14ac:dyDescent="0.15"/>
    <row r="1626" s="164" customFormat="1" ht="14.85" customHeight="1" x14ac:dyDescent="0.15"/>
    <row r="1627" s="164" customFormat="1" ht="14.85" customHeight="1" x14ac:dyDescent="0.15"/>
    <row r="1628" s="164" customFormat="1" ht="14.85" customHeight="1" x14ac:dyDescent="0.15"/>
    <row r="1629" s="164" customFormat="1" ht="14.85" customHeight="1" x14ac:dyDescent="0.15"/>
    <row r="1630" s="164" customFormat="1" ht="14.85" customHeight="1" x14ac:dyDescent="0.15"/>
    <row r="1631" s="164" customFormat="1" ht="14.85" customHeight="1" x14ac:dyDescent="0.15"/>
    <row r="1632" s="164" customFormat="1" ht="14.85" customHeight="1" x14ac:dyDescent="0.15"/>
    <row r="1633" s="164" customFormat="1" ht="14.85" customHeight="1" x14ac:dyDescent="0.15"/>
    <row r="1634" s="164" customFormat="1" ht="14.85" customHeight="1" x14ac:dyDescent="0.15"/>
    <row r="1635" s="164" customFormat="1" ht="14.85" customHeight="1" x14ac:dyDescent="0.15"/>
    <row r="1636" s="164" customFormat="1" ht="14.85" customHeight="1" x14ac:dyDescent="0.15"/>
    <row r="1637" s="164" customFormat="1" ht="14.85" customHeight="1" x14ac:dyDescent="0.15"/>
    <row r="1638" s="164" customFormat="1" ht="14.85" customHeight="1" x14ac:dyDescent="0.15"/>
    <row r="1639" s="164" customFormat="1" ht="14.85" customHeight="1" x14ac:dyDescent="0.15"/>
    <row r="1640" s="164" customFormat="1" ht="14.85" customHeight="1" x14ac:dyDescent="0.15"/>
    <row r="1641" s="164" customFormat="1" ht="14.85" customHeight="1" x14ac:dyDescent="0.15"/>
    <row r="1642" s="164" customFormat="1" ht="14.85" customHeight="1" x14ac:dyDescent="0.15"/>
    <row r="1643" s="164" customFormat="1" ht="14.85" customHeight="1" x14ac:dyDescent="0.15"/>
    <row r="1644" s="164" customFormat="1" ht="14.85" customHeight="1" x14ac:dyDescent="0.15"/>
    <row r="1645" s="164" customFormat="1" ht="14.85" customHeight="1" x14ac:dyDescent="0.15"/>
    <row r="1646" s="164" customFormat="1" ht="14.85" customHeight="1" x14ac:dyDescent="0.15"/>
    <row r="1647" s="164" customFormat="1" ht="14.85" customHeight="1" x14ac:dyDescent="0.15"/>
    <row r="1648" s="164" customFormat="1" ht="14.85" customHeight="1" x14ac:dyDescent="0.15"/>
    <row r="1649" s="164" customFormat="1" ht="14.85" customHeight="1" x14ac:dyDescent="0.15"/>
    <row r="1650" s="164" customFormat="1" ht="14.85" customHeight="1" x14ac:dyDescent="0.15"/>
    <row r="1651" s="164" customFormat="1" ht="14.85" customHeight="1" x14ac:dyDescent="0.15"/>
    <row r="1652" s="164" customFormat="1" ht="14.85" customHeight="1" x14ac:dyDescent="0.15"/>
    <row r="1653" s="164" customFormat="1" ht="14.85" customHeight="1" x14ac:dyDescent="0.15"/>
    <row r="1654" s="164" customFormat="1" ht="14.85" customHeight="1" x14ac:dyDescent="0.15"/>
    <row r="1655" s="164" customFormat="1" ht="14.85" customHeight="1" x14ac:dyDescent="0.15"/>
    <row r="1656" s="164" customFormat="1" ht="14.85" customHeight="1" x14ac:dyDescent="0.15"/>
    <row r="1657" s="164" customFormat="1" ht="14.85" customHeight="1" x14ac:dyDescent="0.15"/>
    <row r="1658" s="164" customFormat="1" ht="14.85" customHeight="1" x14ac:dyDescent="0.15"/>
    <row r="1659" s="164" customFormat="1" ht="14.85" customHeight="1" x14ac:dyDescent="0.15"/>
    <row r="1660" s="164" customFormat="1" ht="14.85" customHeight="1" x14ac:dyDescent="0.15"/>
    <row r="1661" s="164" customFormat="1" ht="14.85" customHeight="1" x14ac:dyDescent="0.15"/>
    <row r="1662" s="164" customFormat="1" ht="14.85" customHeight="1" x14ac:dyDescent="0.15"/>
    <row r="1663" s="164" customFormat="1" ht="14.85" customHeight="1" x14ac:dyDescent="0.15"/>
    <row r="1664" s="164" customFormat="1" ht="14.85" customHeight="1" x14ac:dyDescent="0.15"/>
    <row r="1665" s="164" customFormat="1" ht="14.85" customHeight="1" x14ac:dyDescent="0.15"/>
    <row r="1666" s="164" customFormat="1" ht="14.85" customHeight="1" x14ac:dyDescent="0.15"/>
    <row r="1667" s="164" customFormat="1" ht="14.85" customHeight="1" x14ac:dyDescent="0.15"/>
    <row r="1668" s="164" customFormat="1" ht="14.85" customHeight="1" x14ac:dyDescent="0.15"/>
    <row r="1669" s="164" customFormat="1" ht="14.85" customHeight="1" x14ac:dyDescent="0.15"/>
    <row r="1670" s="164" customFormat="1" ht="14.85" customHeight="1" x14ac:dyDescent="0.15"/>
    <row r="1671" s="164" customFormat="1" ht="14.85" customHeight="1" x14ac:dyDescent="0.15"/>
    <row r="1672" s="164" customFormat="1" ht="14.85" customHeight="1" x14ac:dyDescent="0.15"/>
    <row r="1673" s="164" customFormat="1" ht="14.85" customHeight="1" x14ac:dyDescent="0.15"/>
    <row r="1674" s="164" customFormat="1" ht="14.85" customHeight="1" x14ac:dyDescent="0.15"/>
    <row r="1675" s="164" customFormat="1" ht="14.85" customHeight="1" x14ac:dyDescent="0.15"/>
    <row r="1676" s="164" customFormat="1" ht="14.85" customHeight="1" x14ac:dyDescent="0.15"/>
    <row r="1677" s="164" customFormat="1" ht="14.85" customHeight="1" x14ac:dyDescent="0.15"/>
    <row r="1678" s="164" customFormat="1" ht="14.85" customHeight="1" x14ac:dyDescent="0.15"/>
    <row r="1679" s="164" customFormat="1" ht="14.85" customHeight="1" x14ac:dyDescent="0.15"/>
    <row r="1680" s="164" customFormat="1" ht="14.85" customHeight="1" x14ac:dyDescent="0.15"/>
    <row r="1681" s="164" customFormat="1" ht="14.85" customHeight="1" x14ac:dyDescent="0.15"/>
    <row r="1682" s="164" customFormat="1" ht="14.85" customHeight="1" x14ac:dyDescent="0.15"/>
    <row r="1683" s="164" customFormat="1" ht="14.85" customHeight="1" x14ac:dyDescent="0.15"/>
    <row r="1684" s="164" customFormat="1" ht="14.85" customHeight="1" x14ac:dyDescent="0.15"/>
    <row r="1685" s="164" customFormat="1" ht="14.85" customHeight="1" x14ac:dyDescent="0.15"/>
    <row r="1686" s="164" customFormat="1" ht="14.85" customHeight="1" x14ac:dyDescent="0.15"/>
    <row r="1687" s="164" customFormat="1" ht="14.85" customHeight="1" x14ac:dyDescent="0.15"/>
    <row r="1688" s="164" customFormat="1" ht="14.85" customHeight="1" x14ac:dyDescent="0.15"/>
    <row r="1689" s="164" customFormat="1" ht="14.85" customHeight="1" x14ac:dyDescent="0.15"/>
    <row r="1690" s="164" customFormat="1" ht="14.85" customHeight="1" x14ac:dyDescent="0.15"/>
    <row r="1691" s="164" customFormat="1" ht="14.85" customHeight="1" x14ac:dyDescent="0.15"/>
    <row r="1692" s="164" customFormat="1" ht="14.85" customHeight="1" x14ac:dyDescent="0.15"/>
    <row r="1693" s="164" customFormat="1" ht="14.85" customHeight="1" x14ac:dyDescent="0.15"/>
    <row r="1694" s="164" customFormat="1" ht="14.85" customHeight="1" x14ac:dyDescent="0.15"/>
    <row r="1695" s="164" customFormat="1" ht="14.85" customHeight="1" x14ac:dyDescent="0.15"/>
    <row r="1696" s="164" customFormat="1" ht="14.85" customHeight="1" x14ac:dyDescent="0.15"/>
    <row r="1697" s="164" customFormat="1" ht="14.85" customHeight="1" x14ac:dyDescent="0.15"/>
    <row r="1698" s="164" customFormat="1" ht="14.85" customHeight="1" x14ac:dyDescent="0.15"/>
    <row r="1699" s="164" customFormat="1" ht="14.85" customHeight="1" x14ac:dyDescent="0.15"/>
    <row r="1700" s="164" customFormat="1" ht="14.85" customHeight="1" x14ac:dyDescent="0.15"/>
    <row r="1701" s="164" customFormat="1" ht="14.85" customHeight="1" x14ac:dyDescent="0.15"/>
    <row r="1702" s="164" customFormat="1" ht="14.85" customHeight="1" x14ac:dyDescent="0.15"/>
    <row r="1703" s="164" customFormat="1" ht="14.85" customHeight="1" x14ac:dyDescent="0.15"/>
    <row r="1704" s="164" customFormat="1" ht="14.85" customHeight="1" x14ac:dyDescent="0.15"/>
    <row r="1705" s="164" customFormat="1" ht="14.85" customHeight="1" x14ac:dyDescent="0.15"/>
    <row r="1706" s="164" customFormat="1" ht="14.85" customHeight="1" x14ac:dyDescent="0.15"/>
    <row r="1707" s="164" customFormat="1" ht="14.85" customHeight="1" x14ac:dyDescent="0.15"/>
    <row r="1708" s="164" customFormat="1" ht="14.85" customHeight="1" x14ac:dyDescent="0.15"/>
    <row r="1709" s="164" customFormat="1" ht="14.85" customHeight="1" x14ac:dyDescent="0.15"/>
    <row r="1710" s="164" customFormat="1" ht="14.85" customHeight="1" x14ac:dyDescent="0.15"/>
    <row r="1711" s="164" customFormat="1" ht="14.85" customHeight="1" x14ac:dyDescent="0.15"/>
    <row r="1712" s="164" customFormat="1" ht="14.85" customHeight="1" x14ac:dyDescent="0.15"/>
    <row r="1713" s="164" customFormat="1" ht="14.85" customHeight="1" x14ac:dyDescent="0.15"/>
    <row r="1714" s="164" customFormat="1" ht="14.85" customHeight="1" x14ac:dyDescent="0.15"/>
    <row r="1715" s="164" customFormat="1" ht="14.85" customHeight="1" x14ac:dyDescent="0.15"/>
    <row r="1716" s="164" customFormat="1" ht="14.85" customHeight="1" x14ac:dyDescent="0.15"/>
    <row r="1717" s="164" customFormat="1" ht="14.85" customHeight="1" x14ac:dyDescent="0.15"/>
    <row r="1718" s="164" customFormat="1" ht="14.85" customHeight="1" x14ac:dyDescent="0.15"/>
    <row r="1719" s="164" customFormat="1" ht="14.85" customHeight="1" x14ac:dyDescent="0.15"/>
    <row r="1720" s="164" customFormat="1" ht="14.85" customHeight="1" x14ac:dyDescent="0.15"/>
    <row r="1721" s="164" customFormat="1" ht="14.85" customHeight="1" x14ac:dyDescent="0.15"/>
    <row r="1722" s="164" customFormat="1" ht="14.85" customHeight="1" x14ac:dyDescent="0.15"/>
    <row r="1723" s="164" customFormat="1" ht="14.85" customHeight="1" x14ac:dyDescent="0.15"/>
    <row r="1724" s="164" customFormat="1" ht="14.85" customHeight="1" x14ac:dyDescent="0.15"/>
    <row r="1725" s="164" customFormat="1" ht="14.85" customHeight="1" x14ac:dyDescent="0.15"/>
    <row r="1726" s="164" customFormat="1" ht="14.85" customHeight="1" x14ac:dyDescent="0.15"/>
    <row r="1727" s="164" customFormat="1" ht="14.85" customHeight="1" x14ac:dyDescent="0.15"/>
    <row r="1728" s="164" customFormat="1" ht="14.85" customHeight="1" x14ac:dyDescent="0.15"/>
    <row r="1729" s="164" customFormat="1" ht="14.85" customHeight="1" x14ac:dyDescent="0.15"/>
    <row r="1730" s="164" customFormat="1" ht="14.85" customHeight="1" x14ac:dyDescent="0.15"/>
    <row r="1731" s="164" customFormat="1" ht="14.85" customHeight="1" x14ac:dyDescent="0.15"/>
    <row r="1732" s="164" customFormat="1" ht="14.85" customHeight="1" x14ac:dyDescent="0.15"/>
    <row r="1733" s="164" customFormat="1" ht="14.85" customHeight="1" x14ac:dyDescent="0.15"/>
    <row r="1734" s="164" customFormat="1" ht="14.85" customHeight="1" x14ac:dyDescent="0.15"/>
    <row r="1735" s="164" customFormat="1" ht="14.85" customHeight="1" x14ac:dyDescent="0.15"/>
    <row r="1736" s="164" customFormat="1" ht="14.85" customHeight="1" x14ac:dyDescent="0.15"/>
    <row r="1737" s="164" customFormat="1" ht="14.85" customHeight="1" x14ac:dyDescent="0.15"/>
    <row r="1738" s="164" customFormat="1" ht="14.85" customHeight="1" x14ac:dyDescent="0.15"/>
    <row r="1739" s="164" customFormat="1" ht="14.85" customHeight="1" x14ac:dyDescent="0.15"/>
    <row r="1740" s="164" customFormat="1" ht="14.85" customHeight="1" x14ac:dyDescent="0.15"/>
    <row r="1741" s="164" customFormat="1" ht="14.85" customHeight="1" x14ac:dyDescent="0.15"/>
    <row r="1742" s="164" customFormat="1" ht="14.85" customHeight="1" x14ac:dyDescent="0.15"/>
    <row r="1743" s="164" customFormat="1" ht="14.85" customHeight="1" x14ac:dyDescent="0.15"/>
    <row r="1744" s="164" customFormat="1" ht="14.85" customHeight="1" x14ac:dyDescent="0.15"/>
    <row r="1745" s="164" customFormat="1" ht="14.85" customHeight="1" x14ac:dyDescent="0.15"/>
    <row r="1746" s="164" customFormat="1" ht="14.85" customHeight="1" x14ac:dyDescent="0.15"/>
    <row r="1747" s="164" customFormat="1" ht="14.85" customHeight="1" x14ac:dyDescent="0.15"/>
    <row r="1748" s="164" customFormat="1" ht="14.85" customHeight="1" x14ac:dyDescent="0.15"/>
    <row r="1749" s="164" customFormat="1" ht="14.85" customHeight="1" x14ac:dyDescent="0.15"/>
    <row r="1750" s="164" customFormat="1" ht="14.85" customHeight="1" x14ac:dyDescent="0.15"/>
    <row r="1751" s="164" customFormat="1" ht="14.85" customHeight="1" x14ac:dyDescent="0.15"/>
    <row r="1752" s="164" customFormat="1" ht="14.85" customHeight="1" x14ac:dyDescent="0.15"/>
    <row r="1753" s="164" customFormat="1" ht="14.85" customHeight="1" x14ac:dyDescent="0.15"/>
    <row r="1754" s="164" customFormat="1" ht="14.85" customHeight="1" x14ac:dyDescent="0.15"/>
    <row r="1755" s="164" customFormat="1" ht="14.85" customHeight="1" x14ac:dyDescent="0.15"/>
    <row r="1756" s="164" customFormat="1" ht="14.85" customHeight="1" x14ac:dyDescent="0.15"/>
    <row r="1757" s="164" customFormat="1" ht="14.85" customHeight="1" x14ac:dyDescent="0.15"/>
    <row r="1758" s="164" customFormat="1" ht="14.85" customHeight="1" x14ac:dyDescent="0.15"/>
    <row r="1759" s="164" customFormat="1" ht="14.85" customHeight="1" x14ac:dyDescent="0.15"/>
    <row r="1760" s="164" customFormat="1" ht="14.85" customHeight="1" x14ac:dyDescent="0.15"/>
    <row r="1761" s="164" customFormat="1" ht="14.85" customHeight="1" x14ac:dyDescent="0.15"/>
    <row r="1762" s="164" customFormat="1" ht="14.85" customHeight="1" x14ac:dyDescent="0.15"/>
    <row r="1763" s="164" customFormat="1" ht="14.85" customHeight="1" x14ac:dyDescent="0.15"/>
    <row r="1764" s="164" customFormat="1" ht="14.85" customHeight="1" x14ac:dyDescent="0.15"/>
    <row r="1765" s="164" customFormat="1" ht="14.85" customHeight="1" x14ac:dyDescent="0.15"/>
    <row r="1766" s="164" customFormat="1" ht="14.85" customHeight="1" x14ac:dyDescent="0.15"/>
    <row r="1767" s="164" customFormat="1" ht="14.85" customHeight="1" x14ac:dyDescent="0.15"/>
    <row r="1768" s="164" customFormat="1" ht="14.85" customHeight="1" x14ac:dyDescent="0.15"/>
    <row r="1769" s="164" customFormat="1" ht="14.85" customHeight="1" x14ac:dyDescent="0.15"/>
    <row r="1770" s="164" customFormat="1" ht="14.85" customHeight="1" x14ac:dyDescent="0.15"/>
    <row r="1771" s="164" customFormat="1" ht="14.85" customHeight="1" x14ac:dyDescent="0.15"/>
    <row r="1772" s="164" customFormat="1" ht="14.85" customHeight="1" x14ac:dyDescent="0.15"/>
    <row r="1773" s="164" customFormat="1" ht="14.85" customHeight="1" x14ac:dyDescent="0.15"/>
    <row r="1774" s="164" customFormat="1" ht="14.85" customHeight="1" x14ac:dyDescent="0.15"/>
    <row r="1775" s="164" customFormat="1" ht="14.85" customHeight="1" x14ac:dyDescent="0.15"/>
    <row r="1776" s="164" customFormat="1" ht="14.85" customHeight="1" x14ac:dyDescent="0.15"/>
    <row r="1777" s="164" customFormat="1" ht="14.85" customHeight="1" x14ac:dyDescent="0.15"/>
    <row r="1778" s="164" customFormat="1" ht="14.85" customHeight="1" x14ac:dyDescent="0.15"/>
    <row r="1779" s="164" customFormat="1" ht="14.85" customHeight="1" x14ac:dyDescent="0.15"/>
    <row r="1780" s="164" customFormat="1" ht="14.85" customHeight="1" x14ac:dyDescent="0.15"/>
    <row r="1781" s="164" customFormat="1" ht="14.85" customHeight="1" x14ac:dyDescent="0.15"/>
    <row r="1782" s="164" customFormat="1" ht="14.85" customHeight="1" x14ac:dyDescent="0.15"/>
    <row r="1783" s="164" customFormat="1" ht="14.85" customHeight="1" x14ac:dyDescent="0.15"/>
    <row r="1784" s="164" customFormat="1" ht="14.85" customHeight="1" x14ac:dyDescent="0.15"/>
    <row r="1785" s="164" customFormat="1" ht="14.85" customHeight="1" x14ac:dyDescent="0.15"/>
    <row r="1786" s="164" customFormat="1" ht="14.85" customHeight="1" x14ac:dyDescent="0.15"/>
    <row r="1787" s="164" customFormat="1" ht="14.85" customHeight="1" x14ac:dyDescent="0.15"/>
    <row r="1788" s="164" customFormat="1" ht="14.85" customHeight="1" x14ac:dyDescent="0.15"/>
    <row r="1789" s="164" customFormat="1" ht="14.85" customHeight="1" x14ac:dyDescent="0.15"/>
    <row r="1790" s="164" customFormat="1" ht="14.85" customHeight="1" x14ac:dyDescent="0.15"/>
    <row r="1791" s="164" customFormat="1" ht="14.85" customHeight="1" x14ac:dyDescent="0.15"/>
    <row r="1792" s="164" customFormat="1" ht="14.85" customHeight="1" x14ac:dyDescent="0.15"/>
    <row r="1793" s="164" customFormat="1" ht="14.85" customHeight="1" x14ac:dyDescent="0.15"/>
    <row r="1794" s="164" customFormat="1" ht="14.85" customHeight="1" x14ac:dyDescent="0.15"/>
    <row r="1795" s="164" customFormat="1" ht="14.85" customHeight="1" x14ac:dyDescent="0.15"/>
    <row r="1796" s="164" customFormat="1" ht="14.85" customHeight="1" x14ac:dyDescent="0.15"/>
    <row r="1797" s="164" customFormat="1" ht="14.85" customHeight="1" x14ac:dyDescent="0.15"/>
    <row r="1798" s="164" customFormat="1" ht="14.85" customHeight="1" x14ac:dyDescent="0.15"/>
    <row r="1799" s="164" customFormat="1" ht="14.85" customHeight="1" x14ac:dyDescent="0.15"/>
    <row r="1800" s="164" customFormat="1" ht="14.85" customHeight="1" x14ac:dyDescent="0.15"/>
    <row r="1801" s="164" customFormat="1" ht="14.85" customHeight="1" x14ac:dyDescent="0.15"/>
    <row r="1802" s="164" customFormat="1" ht="14.85" customHeight="1" x14ac:dyDescent="0.15"/>
    <row r="1803" s="164" customFormat="1" ht="14.85" customHeight="1" x14ac:dyDescent="0.15"/>
    <row r="1804" s="164" customFormat="1" ht="14.85" customHeight="1" x14ac:dyDescent="0.15"/>
    <row r="1805" s="164" customFormat="1" ht="14.85" customHeight="1" x14ac:dyDescent="0.15"/>
    <row r="1806" s="164" customFormat="1" ht="14.85" customHeight="1" x14ac:dyDescent="0.15"/>
    <row r="1807" s="164" customFormat="1" ht="14.85" customHeight="1" x14ac:dyDescent="0.15"/>
    <row r="1808" s="164" customFormat="1" ht="14.85" customHeight="1" x14ac:dyDescent="0.15"/>
    <row r="1809" s="164" customFormat="1" ht="14.85" customHeight="1" x14ac:dyDescent="0.15"/>
    <row r="1810" s="164" customFormat="1" ht="14.85" customHeight="1" x14ac:dyDescent="0.15"/>
    <row r="1811" s="164" customFormat="1" ht="14.85" customHeight="1" x14ac:dyDescent="0.15"/>
    <row r="1812" s="164" customFormat="1" ht="14.85" customHeight="1" x14ac:dyDescent="0.15"/>
    <row r="1813" s="164" customFormat="1" ht="14.85" customHeight="1" x14ac:dyDescent="0.15"/>
    <row r="1814" s="164" customFormat="1" ht="14.85" customHeight="1" x14ac:dyDescent="0.15"/>
    <row r="1815" s="164" customFormat="1" ht="14.85" customHeight="1" x14ac:dyDescent="0.15"/>
    <row r="1816" s="164" customFormat="1" ht="14.85" customHeight="1" x14ac:dyDescent="0.15"/>
    <row r="1817" s="164" customFormat="1" ht="14.85" customHeight="1" x14ac:dyDescent="0.15"/>
    <row r="1818" s="164" customFormat="1" ht="14.85" customHeight="1" x14ac:dyDescent="0.15"/>
    <row r="1819" s="164" customFormat="1" ht="14.85" customHeight="1" x14ac:dyDescent="0.15"/>
    <row r="1820" s="164" customFormat="1" ht="14.85" customHeight="1" x14ac:dyDescent="0.15"/>
    <row r="1821" s="164" customFormat="1" ht="14.85" customHeight="1" x14ac:dyDescent="0.15"/>
    <row r="1822" s="164" customFormat="1" ht="14.85" customHeight="1" x14ac:dyDescent="0.15"/>
    <row r="1823" s="164" customFormat="1" ht="14.85" customHeight="1" x14ac:dyDescent="0.15"/>
    <row r="1824" s="164" customFormat="1" ht="14.85" customHeight="1" x14ac:dyDescent="0.15"/>
    <row r="1825" s="164" customFormat="1" ht="14.85" customHeight="1" x14ac:dyDescent="0.15"/>
    <row r="1826" s="164" customFormat="1" ht="14.85" customHeight="1" x14ac:dyDescent="0.15"/>
    <row r="1827" s="164" customFormat="1" ht="14.85" customHeight="1" x14ac:dyDescent="0.15"/>
    <row r="1828" s="164" customFormat="1" ht="14.85" customHeight="1" x14ac:dyDescent="0.15"/>
    <row r="1829" s="164" customFormat="1" ht="14.85" customHeight="1" x14ac:dyDescent="0.15"/>
    <row r="1830" s="164" customFormat="1" ht="14.85" customHeight="1" x14ac:dyDescent="0.15"/>
    <row r="1831" s="164" customFormat="1" ht="14.85" customHeight="1" x14ac:dyDescent="0.15"/>
    <row r="1832" s="164" customFormat="1" ht="14.85" customHeight="1" x14ac:dyDescent="0.15"/>
    <row r="1833" s="164" customFormat="1" ht="14.85" customHeight="1" x14ac:dyDescent="0.15"/>
    <row r="1834" s="164" customFormat="1" ht="14.85" customHeight="1" x14ac:dyDescent="0.15"/>
    <row r="1835" s="164" customFormat="1" ht="14.85" customHeight="1" x14ac:dyDescent="0.15"/>
    <row r="1836" s="164" customFormat="1" ht="14.85" customHeight="1" x14ac:dyDescent="0.15"/>
    <row r="1837" s="164" customFormat="1" ht="14.85" customHeight="1" x14ac:dyDescent="0.15"/>
    <row r="1838" s="164" customFormat="1" ht="14.85" customHeight="1" x14ac:dyDescent="0.15"/>
    <row r="1839" s="164" customFormat="1" ht="14.85" customHeight="1" x14ac:dyDescent="0.15"/>
    <row r="1840" s="164" customFormat="1" ht="14.85" customHeight="1" x14ac:dyDescent="0.15"/>
    <row r="1841" s="164" customFormat="1" ht="14.85" customHeight="1" x14ac:dyDescent="0.15"/>
    <row r="1842" s="164" customFormat="1" ht="14.85" customHeight="1" x14ac:dyDescent="0.15"/>
    <row r="1843" s="164" customFormat="1" ht="14.85" customHeight="1" x14ac:dyDescent="0.15"/>
    <row r="1844" s="164" customFormat="1" ht="14.85" customHeight="1" x14ac:dyDescent="0.15"/>
    <row r="1845" s="164" customFormat="1" ht="14.85" customHeight="1" x14ac:dyDescent="0.15"/>
    <row r="1846" s="164" customFormat="1" ht="14.85" customHeight="1" x14ac:dyDescent="0.15"/>
    <row r="1847" s="164" customFormat="1" ht="14.85" customHeight="1" x14ac:dyDescent="0.15"/>
    <row r="1848" s="164" customFormat="1" ht="14.85" customHeight="1" x14ac:dyDescent="0.15"/>
    <row r="1849" s="164" customFormat="1" ht="14.85" customHeight="1" x14ac:dyDescent="0.15"/>
    <row r="1850" s="164" customFormat="1" ht="14.85" customHeight="1" x14ac:dyDescent="0.15"/>
    <row r="1851" s="164" customFormat="1" ht="14.85" customHeight="1" x14ac:dyDescent="0.15"/>
    <row r="1852" s="164" customFormat="1" ht="14.85" customHeight="1" x14ac:dyDescent="0.15"/>
    <row r="1853" s="164" customFormat="1" ht="14.85" customHeight="1" x14ac:dyDescent="0.15"/>
    <row r="1854" s="164" customFormat="1" ht="14.85" customHeight="1" x14ac:dyDescent="0.15"/>
    <row r="1855" s="164" customFormat="1" ht="14.85" customHeight="1" x14ac:dyDescent="0.15"/>
    <row r="1856" s="164" customFormat="1" ht="14.85" customHeight="1" x14ac:dyDescent="0.15"/>
    <row r="1857" s="164" customFormat="1" ht="14.85" customHeight="1" x14ac:dyDescent="0.15"/>
    <row r="1858" s="164" customFormat="1" ht="14.85" customHeight="1" x14ac:dyDescent="0.15"/>
    <row r="1859" s="164" customFormat="1" ht="14.85" customHeight="1" x14ac:dyDescent="0.15"/>
    <row r="1860" s="164" customFormat="1" ht="14.85" customHeight="1" x14ac:dyDescent="0.15"/>
    <row r="1861" s="164" customFormat="1" ht="14.85" customHeight="1" x14ac:dyDescent="0.15"/>
    <row r="1862" s="164" customFormat="1" ht="14.85" customHeight="1" x14ac:dyDescent="0.15"/>
    <row r="1863" s="164" customFormat="1" ht="14.85" customHeight="1" x14ac:dyDescent="0.15"/>
    <row r="1864" s="164" customFormat="1" ht="14.85" customHeight="1" x14ac:dyDescent="0.15"/>
    <row r="1865" s="164" customFormat="1" ht="14.85" customHeight="1" x14ac:dyDescent="0.15"/>
    <row r="1866" s="164" customFormat="1" ht="14.85" customHeight="1" x14ac:dyDescent="0.15"/>
    <row r="1867" s="164" customFormat="1" ht="14.85" customHeight="1" x14ac:dyDescent="0.15"/>
    <row r="1868" s="164" customFormat="1" ht="14.85" customHeight="1" x14ac:dyDescent="0.15"/>
    <row r="1869" s="164" customFormat="1" ht="14.85" customHeight="1" x14ac:dyDescent="0.15"/>
    <row r="1870" s="164" customFormat="1" ht="14.85" customHeight="1" x14ac:dyDescent="0.15"/>
    <row r="1871" s="164" customFormat="1" ht="14.85" customHeight="1" x14ac:dyDescent="0.15"/>
    <row r="1872" s="164" customFormat="1" ht="14.85" customHeight="1" x14ac:dyDescent="0.15"/>
    <row r="1873" s="164" customFormat="1" ht="14.85" customHeight="1" x14ac:dyDescent="0.15"/>
    <row r="1874" s="164" customFormat="1" ht="14.85" customHeight="1" x14ac:dyDescent="0.15"/>
    <row r="1875" s="164" customFormat="1" ht="14.85" customHeight="1" x14ac:dyDescent="0.15"/>
    <row r="1876" s="164" customFormat="1" ht="14.85" customHeight="1" x14ac:dyDescent="0.15"/>
    <row r="1877" s="164" customFormat="1" ht="14.85" customHeight="1" x14ac:dyDescent="0.15"/>
    <row r="1878" s="164" customFormat="1" ht="14.85" customHeight="1" x14ac:dyDescent="0.15"/>
    <row r="1879" s="164" customFormat="1" ht="14.85" customHeight="1" x14ac:dyDescent="0.15"/>
    <row r="1880" s="164" customFormat="1" ht="14.85" customHeight="1" x14ac:dyDescent="0.15"/>
    <row r="1881" s="164" customFormat="1" ht="14.85" customHeight="1" x14ac:dyDescent="0.15"/>
    <row r="1882" s="164" customFormat="1" ht="14.85" customHeight="1" x14ac:dyDescent="0.15"/>
    <row r="1883" s="164" customFormat="1" ht="14.85" customHeight="1" x14ac:dyDescent="0.15"/>
    <row r="1884" s="164" customFormat="1" ht="14.85" customHeight="1" x14ac:dyDescent="0.15"/>
    <row r="1885" s="164" customFormat="1" ht="14.85" customHeight="1" x14ac:dyDescent="0.15"/>
    <row r="1886" s="164" customFormat="1" ht="14.85" customHeight="1" x14ac:dyDescent="0.15"/>
    <row r="1887" s="164" customFormat="1" ht="14.85" customHeight="1" x14ac:dyDescent="0.15"/>
    <row r="1888" s="164" customFormat="1" ht="14.85" customHeight="1" x14ac:dyDescent="0.15"/>
    <row r="1889" s="164" customFormat="1" ht="14.85" customHeight="1" x14ac:dyDescent="0.15"/>
    <row r="1890" s="164" customFormat="1" ht="14.85" customHeight="1" x14ac:dyDescent="0.15"/>
    <row r="1891" s="164" customFormat="1" ht="14.85" customHeight="1" x14ac:dyDescent="0.15"/>
    <row r="1892" s="164" customFormat="1" ht="14.85" customHeight="1" x14ac:dyDescent="0.15"/>
    <row r="1893" s="164" customFormat="1" ht="14.85" customHeight="1" x14ac:dyDescent="0.15"/>
    <row r="1894" s="164" customFormat="1" ht="14.85" customHeight="1" x14ac:dyDescent="0.15"/>
    <row r="1895" s="164" customFormat="1" ht="14.85" customHeight="1" x14ac:dyDescent="0.15"/>
    <row r="1896" s="164" customFormat="1" ht="14.85" customHeight="1" x14ac:dyDescent="0.15"/>
    <row r="1897" s="164" customFormat="1" ht="14.85" customHeight="1" x14ac:dyDescent="0.15"/>
    <row r="1898" s="164" customFormat="1" ht="14.85" customHeight="1" x14ac:dyDescent="0.15"/>
    <row r="1899" s="164" customFormat="1" ht="14.85" customHeight="1" x14ac:dyDescent="0.15"/>
    <row r="1900" s="164" customFormat="1" ht="14.85" customHeight="1" x14ac:dyDescent="0.15"/>
    <row r="1901" s="164" customFormat="1" ht="14.85" customHeight="1" x14ac:dyDescent="0.15"/>
    <row r="1902" s="164" customFormat="1" ht="14.85" customHeight="1" x14ac:dyDescent="0.15"/>
    <row r="1903" s="164" customFormat="1" ht="14.85" customHeight="1" x14ac:dyDescent="0.15"/>
    <row r="1904" s="164" customFormat="1" ht="14.85" customHeight="1" x14ac:dyDescent="0.15"/>
    <row r="1905" s="164" customFormat="1" ht="14.85" customHeight="1" x14ac:dyDescent="0.15"/>
    <row r="1906" s="164" customFormat="1" ht="14.85" customHeight="1" x14ac:dyDescent="0.15"/>
    <row r="1907" s="164" customFormat="1" ht="14.85" customHeight="1" x14ac:dyDescent="0.15"/>
    <row r="1908" s="164" customFormat="1" ht="14.85" customHeight="1" x14ac:dyDescent="0.15"/>
    <row r="1909" s="164" customFormat="1" ht="14.85" customHeight="1" x14ac:dyDescent="0.15"/>
    <row r="1910" s="164" customFormat="1" ht="14.85" customHeight="1" x14ac:dyDescent="0.15"/>
    <row r="1911" s="164" customFormat="1" ht="14.85" customHeight="1" x14ac:dyDescent="0.15"/>
    <row r="1912" s="164" customFormat="1" ht="14.85" customHeight="1" x14ac:dyDescent="0.15"/>
    <row r="1913" s="164" customFormat="1" ht="14.85" customHeight="1" x14ac:dyDescent="0.15"/>
    <row r="1914" s="164" customFormat="1" ht="14.85" customHeight="1" x14ac:dyDescent="0.15"/>
    <row r="1915" s="164" customFormat="1" ht="14.85" customHeight="1" x14ac:dyDescent="0.15"/>
    <row r="1916" s="164" customFormat="1" ht="14.85" customHeight="1" x14ac:dyDescent="0.15"/>
    <row r="1917" s="164" customFormat="1" ht="14.85" customHeight="1" x14ac:dyDescent="0.15"/>
    <row r="1918" s="164" customFormat="1" ht="14.85" customHeight="1" x14ac:dyDescent="0.15"/>
    <row r="1919" s="164" customFormat="1" ht="14.85" customHeight="1" x14ac:dyDescent="0.15"/>
    <row r="1920" s="164" customFormat="1" ht="14.85" customHeight="1" x14ac:dyDescent="0.15"/>
    <row r="1921" s="164" customFormat="1" ht="14.85" customHeight="1" x14ac:dyDescent="0.15"/>
    <row r="1922" s="164" customFormat="1" ht="14.85" customHeight="1" x14ac:dyDescent="0.15"/>
    <row r="1923" s="164" customFormat="1" ht="14.85" customHeight="1" x14ac:dyDescent="0.15"/>
    <row r="1924" s="164" customFormat="1" ht="14.85" customHeight="1" x14ac:dyDescent="0.15"/>
    <row r="1925" s="164" customFormat="1" ht="14.85" customHeight="1" x14ac:dyDescent="0.15"/>
    <row r="1926" s="164" customFormat="1" ht="14.85" customHeight="1" x14ac:dyDescent="0.15"/>
    <row r="1927" s="164" customFormat="1" ht="14.85" customHeight="1" x14ac:dyDescent="0.15"/>
    <row r="1928" s="164" customFormat="1" ht="14.85" customHeight="1" x14ac:dyDescent="0.15"/>
    <row r="1929" s="164" customFormat="1" ht="14.85" customHeight="1" x14ac:dyDescent="0.15"/>
    <row r="1930" s="164" customFormat="1" ht="14.85" customHeight="1" x14ac:dyDescent="0.15"/>
    <row r="1931" s="164" customFormat="1" ht="14.85" customHeight="1" x14ac:dyDescent="0.15"/>
    <row r="1932" s="164" customFormat="1" ht="14.85" customHeight="1" x14ac:dyDescent="0.15"/>
    <row r="1933" s="164" customFormat="1" ht="14.85" customHeight="1" x14ac:dyDescent="0.15"/>
    <row r="1934" s="164" customFormat="1" ht="14.85" customHeight="1" x14ac:dyDescent="0.15"/>
    <row r="1935" s="164" customFormat="1" ht="14.85" customHeight="1" x14ac:dyDescent="0.15"/>
    <row r="1936" s="164" customFormat="1" ht="14.85" customHeight="1" x14ac:dyDescent="0.15"/>
    <row r="1937" s="164" customFormat="1" ht="14.85" customHeight="1" x14ac:dyDescent="0.15"/>
    <row r="1938" s="164" customFormat="1" ht="14.85" customHeight="1" x14ac:dyDescent="0.15"/>
    <row r="1939" s="164" customFormat="1" ht="14.85" customHeight="1" x14ac:dyDescent="0.15"/>
    <row r="1940" s="164" customFormat="1" ht="14.85" customHeight="1" x14ac:dyDescent="0.15"/>
    <row r="1941" s="164" customFormat="1" ht="14.85" customHeight="1" x14ac:dyDescent="0.15"/>
    <row r="1942" s="164" customFormat="1" ht="14.85" customHeight="1" x14ac:dyDescent="0.15"/>
    <row r="1943" s="164" customFormat="1" ht="14.85" customHeight="1" x14ac:dyDescent="0.15"/>
    <row r="1944" s="164" customFormat="1" ht="14.85" customHeight="1" x14ac:dyDescent="0.15"/>
    <row r="1945" s="164" customFormat="1" ht="14.85" customHeight="1" x14ac:dyDescent="0.15"/>
    <row r="1946" s="164" customFormat="1" ht="14.85" customHeight="1" x14ac:dyDescent="0.15"/>
    <row r="1947" s="164" customFormat="1" ht="14.85" customHeight="1" x14ac:dyDescent="0.15"/>
    <row r="1948" s="164" customFormat="1" ht="14.85" customHeight="1" x14ac:dyDescent="0.15"/>
    <row r="1949" s="164" customFormat="1" ht="14.85" customHeight="1" x14ac:dyDescent="0.15"/>
    <row r="1950" s="164" customFormat="1" ht="14.85" customHeight="1" x14ac:dyDescent="0.15"/>
    <row r="1951" s="164" customFormat="1" ht="14.85" customHeight="1" x14ac:dyDescent="0.15"/>
    <row r="1952" s="164" customFormat="1" ht="14.85" customHeight="1" x14ac:dyDescent="0.15"/>
    <row r="1953" s="164" customFormat="1" ht="14.85" customHeight="1" x14ac:dyDescent="0.15"/>
    <row r="1954" s="164" customFormat="1" ht="14.85" customHeight="1" x14ac:dyDescent="0.15"/>
    <row r="1955" s="164" customFormat="1" ht="14.85" customHeight="1" x14ac:dyDescent="0.15"/>
    <row r="1956" s="164" customFormat="1" ht="14.85" customHeight="1" x14ac:dyDescent="0.15"/>
    <row r="1957" s="164" customFormat="1" ht="14.85" customHeight="1" x14ac:dyDescent="0.15"/>
    <row r="1958" s="164" customFormat="1" ht="14.85" customHeight="1" x14ac:dyDescent="0.15"/>
    <row r="1959" s="164" customFormat="1" ht="14.85" customHeight="1" x14ac:dyDescent="0.15"/>
    <row r="1960" s="164" customFormat="1" ht="14.85" customHeight="1" x14ac:dyDescent="0.15"/>
    <row r="1961" s="164" customFormat="1" ht="14.85" customHeight="1" x14ac:dyDescent="0.15"/>
    <row r="1962" s="164" customFormat="1" ht="14.85" customHeight="1" x14ac:dyDescent="0.15"/>
    <row r="1963" s="164" customFormat="1" ht="14.85" customHeight="1" x14ac:dyDescent="0.15"/>
    <row r="1964" s="164" customFormat="1" ht="14.85" customHeight="1" x14ac:dyDescent="0.15"/>
    <row r="1965" s="164" customFormat="1" ht="14.85" customHeight="1" x14ac:dyDescent="0.15"/>
    <row r="1966" s="164" customFormat="1" ht="14.85" customHeight="1" x14ac:dyDescent="0.15"/>
    <row r="1967" s="164" customFormat="1" ht="14.85" customHeight="1" x14ac:dyDescent="0.15"/>
    <row r="1968" s="164" customFormat="1" ht="14.85" customHeight="1" x14ac:dyDescent="0.15"/>
    <row r="1969" s="164" customFormat="1" ht="14.85" customHeight="1" x14ac:dyDescent="0.15"/>
    <row r="1970" s="164" customFormat="1" ht="14.85" customHeight="1" x14ac:dyDescent="0.15"/>
    <row r="1971" s="164" customFormat="1" ht="14.85" customHeight="1" x14ac:dyDescent="0.15"/>
    <row r="1972" s="164" customFormat="1" ht="14.85" customHeight="1" x14ac:dyDescent="0.15"/>
    <row r="1973" s="164" customFormat="1" ht="14.85" customHeight="1" x14ac:dyDescent="0.15"/>
    <row r="1974" s="164" customFormat="1" ht="14.85" customHeight="1" x14ac:dyDescent="0.15"/>
    <row r="1975" s="164" customFormat="1" ht="14.85" customHeight="1" x14ac:dyDescent="0.15"/>
    <row r="1976" s="164" customFormat="1" ht="14.85" customHeight="1" x14ac:dyDescent="0.15"/>
    <row r="1977" s="164" customFormat="1" ht="14.85" customHeight="1" x14ac:dyDescent="0.15"/>
    <row r="1978" s="164" customFormat="1" ht="14.85" customHeight="1" x14ac:dyDescent="0.15"/>
    <row r="1979" s="164" customFormat="1" ht="14.85" customHeight="1" x14ac:dyDescent="0.15"/>
    <row r="1980" s="164" customFormat="1" ht="14.85" customHeight="1" x14ac:dyDescent="0.15"/>
    <row r="1981" s="164" customFormat="1" ht="14.85" customHeight="1" x14ac:dyDescent="0.15"/>
    <row r="1982" s="164" customFormat="1" ht="14.85" customHeight="1" x14ac:dyDescent="0.15"/>
    <row r="1983" s="164" customFormat="1" ht="14.85" customHeight="1" x14ac:dyDescent="0.15"/>
    <row r="1984" s="164" customFormat="1" ht="14.85" customHeight="1" x14ac:dyDescent="0.15"/>
    <row r="1985" s="164" customFormat="1" ht="14.85" customHeight="1" x14ac:dyDescent="0.15"/>
    <row r="1986" s="164" customFormat="1" ht="14.85" customHeight="1" x14ac:dyDescent="0.15"/>
    <row r="1987" s="164" customFormat="1" ht="14.85" customHeight="1" x14ac:dyDescent="0.15"/>
    <row r="1988" s="164" customFormat="1" ht="14.85" customHeight="1" x14ac:dyDescent="0.15"/>
    <row r="1989" s="164" customFormat="1" ht="14.85" customHeight="1" x14ac:dyDescent="0.15"/>
    <row r="1990" s="164" customFormat="1" ht="14.85" customHeight="1" x14ac:dyDescent="0.15"/>
    <row r="1991" s="164" customFormat="1" ht="14.85" customHeight="1" x14ac:dyDescent="0.15"/>
    <row r="1992" s="164" customFormat="1" ht="14.85" customHeight="1" x14ac:dyDescent="0.15"/>
    <row r="1993" s="164" customFormat="1" ht="14.85" customHeight="1" x14ac:dyDescent="0.15"/>
    <row r="1994" s="164" customFormat="1" ht="14.85" customHeight="1" x14ac:dyDescent="0.15"/>
    <row r="1995" s="164" customFormat="1" ht="14.85" customHeight="1" x14ac:dyDescent="0.15"/>
    <row r="1996" s="164" customFormat="1" ht="14.85" customHeight="1" x14ac:dyDescent="0.15"/>
    <row r="1997" s="164" customFormat="1" ht="14.85" customHeight="1" x14ac:dyDescent="0.15"/>
    <row r="1998" s="164" customFormat="1" ht="14.85" customHeight="1" x14ac:dyDescent="0.15"/>
    <row r="1999" s="164" customFormat="1" ht="14.85" customHeight="1" x14ac:dyDescent="0.15"/>
    <row r="2000" s="164" customFormat="1" ht="14.85" customHeight="1" x14ac:dyDescent="0.15"/>
    <row r="2001" s="164" customFormat="1" ht="14.85" customHeight="1" x14ac:dyDescent="0.15"/>
    <row r="2002" s="164" customFormat="1" ht="14.85" customHeight="1" x14ac:dyDescent="0.15"/>
    <row r="2003" s="164" customFormat="1" ht="14.85" customHeight="1" x14ac:dyDescent="0.15"/>
    <row r="2004" s="164" customFormat="1" ht="14.85" customHeight="1" x14ac:dyDescent="0.15"/>
    <row r="2005" s="164" customFormat="1" ht="14.85" customHeight="1" x14ac:dyDescent="0.15"/>
    <row r="2006" s="164" customFormat="1" ht="14.85" customHeight="1" x14ac:dyDescent="0.15"/>
    <row r="2007" s="164" customFormat="1" ht="14.85" customHeight="1" x14ac:dyDescent="0.15"/>
    <row r="2008" s="164" customFormat="1" ht="14.85" customHeight="1" x14ac:dyDescent="0.15"/>
    <row r="2009" s="164" customFormat="1" ht="14.85" customHeight="1" x14ac:dyDescent="0.15"/>
    <row r="2010" s="164" customFormat="1" ht="14.85" customHeight="1" x14ac:dyDescent="0.15"/>
    <row r="2011" s="164" customFormat="1" ht="14.85" customHeight="1" x14ac:dyDescent="0.15"/>
    <row r="2012" s="164" customFormat="1" ht="14.85" customHeight="1" x14ac:dyDescent="0.15"/>
    <row r="2013" s="164" customFormat="1" ht="14.85" customHeight="1" x14ac:dyDescent="0.15"/>
    <row r="2014" s="164" customFormat="1" ht="14.85" customHeight="1" x14ac:dyDescent="0.15"/>
    <row r="2015" s="164" customFormat="1" ht="14.85" customHeight="1" x14ac:dyDescent="0.15"/>
    <row r="2016" s="164" customFormat="1" ht="14.85" customHeight="1" x14ac:dyDescent="0.15"/>
    <row r="2017" s="164" customFormat="1" ht="14.85" customHeight="1" x14ac:dyDescent="0.15"/>
    <row r="2018" s="164" customFormat="1" ht="14.85" customHeight="1" x14ac:dyDescent="0.15"/>
    <row r="2019" s="164" customFormat="1" ht="14.85" customHeight="1" x14ac:dyDescent="0.15"/>
    <row r="2020" s="164" customFormat="1" ht="14.85" customHeight="1" x14ac:dyDescent="0.15"/>
    <row r="2021" s="164" customFormat="1" ht="14.85" customHeight="1" x14ac:dyDescent="0.15"/>
    <row r="2022" s="164" customFormat="1" ht="14.85" customHeight="1" x14ac:dyDescent="0.15"/>
    <row r="2023" s="164" customFormat="1" ht="14.85" customHeight="1" x14ac:dyDescent="0.15"/>
    <row r="2024" s="164" customFormat="1" ht="14.85" customHeight="1" x14ac:dyDescent="0.15"/>
    <row r="2025" s="164" customFormat="1" ht="14.85" customHeight="1" x14ac:dyDescent="0.15"/>
    <row r="2026" s="164" customFormat="1" ht="14.85" customHeight="1" x14ac:dyDescent="0.15"/>
    <row r="2027" s="164" customFormat="1" ht="14.85" customHeight="1" x14ac:dyDescent="0.15"/>
    <row r="2028" s="164" customFormat="1" ht="14.85" customHeight="1" x14ac:dyDescent="0.15"/>
    <row r="2029" s="164" customFormat="1" ht="14.85" customHeight="1" x14ac:dyDescent="0.15"/>
    <row r="2030" s="164" customFormat="1" ht="14.85" customHeight="1" x14ac:dyDescent="0.15"/>
    <row r="2031" s="164" customFormat="1" ht="14.85" customHeight="1" x14ac:dyDescent="0.15"/>
    <row r="2032" s="164" customFormat="1" ht="14.85" customHeight="1" x14ac:dyDescent="0.15"/>
    <row r="2033" s="164" customFormat="1" ht="14.85" customHeight="1" x14ac:dyDescent="0.15"/>
    <row r="2034" s="164" customFormat="1" ht="14.85" customHeight="1" x14ac:dyDescent="0.15"/>
    <row r="2035" s="164" customFormat="1" ht="14.85" customHeight="1" x14ac:dyDescent="0.15"/>
    <row r="2036" s="164" customFormat="1" ht="14.85" customHeight="1" x14ac:dyDescent="0.15"/>
    <row r="2037" s="164" customFormat="1" ht="14.85" customHeight="1" x14ac:dyDescent="0.15"/>
    <row r="2038" s="164" customFormat="1" ht="14.85" customHeight="1" x14ac:dyDescent="0.15"/>
    <row r="2039" s="164" customFormat="1" ht="14.85" customHeight="1" x14ac:dyDescent="0.15"/>
    <row r="2040" s="164" customFormat="1" ht="14.85" customHeight="1" x14ac:dyDescent="0.15"/>
    <row r="2041" s="164" customFormat="1" ht="14.85" customHeight="1" x14ac:dyDescent="0.15"/>
    <row r="2042" s="164" customFormat="1" ht="14.85" customHeight="1" x14ac:dyDescent="0.15"/>
    <row r="2043" s="164" customFormat="1" ht="14.85" customHeight="1" x14ac:dyDescent="0.15"/>
    <row r="2044" s="164" customFormat="1" ht="14.85" customHeight="1" x14ac:dyDescent="0.15"/>
    <row r="2045" s="164" customFormat="1" ht="14.85" customHeight="1" x14ac:dyDescent="0.15"/>
    <row r="2046" s="164" customFormat="1" ht="14.85" customHeight="1" x14ac:dyDescent="0.15"/>
    <row r="2047" s="164" customFormat="1" ht="14.85" customHeight="1" x14ac:dyDescent="0.15"/>
    <row r="2048" s="164" customFormat="1" ht="14.85" customHeight="1" x14ac:dyDescent="0.15"/>
    <row r="2049" s="164" customFormat="1" ht="14.85" customHeight="1" x14ac:dyDescent="0.15"/>
    <row r="2050" s="164" customFormat="1" ht="14.85" customHeight="1" x14ac:dyDescent="0.15"/>
    <row r="2051" s="164" customFormat="1" ht="14.85" customHeight="1" x14ac:dyDescent="0.15"/>
    <row r="2052" s="164" customFormat="1" ht="14.85" customHeight="1" x14ac:dyDescent="0.15"/>
    <row r="2053" s="164" customFormat="1" ht="14.85" customHeight="1" x14ac:dyDescent="0.15"/>
    <row r="2054" s="164" customFormat="1" ht="14.85" customHeight="1" x14ac:dyDescent="0.15"/>
    <row r="2055" s="164" customFormat="1" ht="14.85" customHeight="1" x14ac:dyDescent="0.15"/>
    <row r="2056" s="164" customFormat="1" ht="14.85" customHeight="1" x14ac:dyDescent="0.15"/>
    <row r="2057" s="164" customFormat="1" ht="14.85" customHeight="1" x14ac:dyDescent="0.15"/>
    <row r="2058" s="164" customFormat="1" ht="14.85" customHeight="1" x14ac:dyDescent="0.15"/>
    <row r="2059" s="164" customFormat="1" ht="14.85" customHeight="1" x14ac:dyDescent="0.15"/>
    <row r="2060" s="164" customFormat="1" ht="14.85" customHeight="1" x14ac:dyDescent="0.15"/>
    <row r="2061" s="164" customFormat="1" ht="14.85" customHeight="1" x14ac:dyDescent="0.15"/>
    <row r="2062" s="164" customFormat="1" ht="14.85" customHeight="1" x14ac:dyDescent="0.15"/>
    <row r="2063" s="164" customFormat="1" ht="14.85" customHeight="1" x14ac:dyDescent="0.15"/>
    <row r="2064" s="164" customFormat="1" ht="14.85" customHeight="1" x14ac:dyDescent="0.15"/>
    <row r="2065" s="164" customFormat="1" ht="14.85" customHeight="1" x14ac:dyDescent="0.15"/>
    <row r="2066" s="164" customFormat="1" ht="14.85" customHeight="1" x14ac:dyDescent="0.15"/>
    <row r="2067" s="164" customFormat="1" ht="14.85" customHeight="1" x14ac:dyDescent="0.15"/>
    <row r="2068" s="164" customFormat="1" ht="14.85" customHeight="1" x14ac:dyDescent="0.15"/>
    <row r="2069" s="164" customFormat="1" ht="14.85" customHeight="1" x14ac:dyDescent="0.15"/>
    <row r="2070" s="164" customFormat="1" ht="14.85" customHeight="1" x14ac:dyDescent="0.15"/>
    <row r="2071" s="164" customFormat="1" ht="14.85" customHeight="1" x14ac:dyDescent="0.15"/>
    <row r="2072" s="164" customFormat="1" ht="14.85" customHeight="1" x14ac:dyDescent="0.15"/>
    <row r="2073" s="164" customFormat="1" ht="14.85" customHeight="1" x14ac:dyDescent="0.15"/>
    <row r="2074" s="164" customFormat="1" ht="14.85" customHeight="1" x14ac:dyDescent="0.15"/>
    <row r="2075" s="164" customFormat="1" ht="14.85" customHeight="1" x14ac:dyDescent="0.15"/>
    <row r="2076" s="164" customFormat="1" ht="14.85" customHeight="1" x14ac:dyDescent="0.15"/>
    <row r="2077" s="164" customFormat="1" ht="14.85" customHeight="1" x14ac:dyDescent="0.15"/>
    <row r="2078" s="164" customFormat="1" ht="14.85" customHeight="1" x14ac:dyDescent="0.15"/>
    <row r="2079" s="164" customFormat="1" ht="14.85" customHeight="1" x14ac:dyDescent="0.15"/>
    <row r="2080" s="164" customFormat="1" ht="14.85" customHeight="1" x14ac:dyDescent="0.15"/>
    <row r="2081" s="164" customFormat="1" ht="14.85" customHeight="1" x14ac:dyDescent="0.15"/>
    <row r="2082" s="164" customFormat="1" ht="14.85" customHeight="1" x14ac:dyDescent="0.15"/>
    <row r="2083" s="164" customFormat="1" ht="14.85" customHeight="1" x14ac:dyDescent="0.15"/>
    <row r="2084" s="164" customFormat="1" ht="14.85" customHeight="1" x14ac:dyDescent="0.15"/>
    <row r="2085" s="164" customFormat="1" ht="14.85" customHeight="1" x14ac:dyDescent="0.15"/>
    <row r="2086" s="164" customFormat="1" ht="14.85" customHeight="1" x14ac:dyDescent="0.15"/>
    <row r="2087" s="164" customFormat="1" ht="14.85" customHeight="1" x14ac:dyDescent="0.15"/>
    <row r="2088" s="164" customFormat="1" ht="14.85" customHeight="1" x14ac:dyDescent="0.15"/>
    <row r="2089" s="164" customFormat="1" ht="14.85" customHeight="1" x14ac:dyDescent="0.15"/>
    <row r="2090" s="164" customFormat="1" ht="14.85" customHeight="1" x14ac:dyDescent="0.15"/>
    <row r="2091" s="164" customFormat="1" ht="14.85" customHeight="1" x14ac:dyDescent="0.15"/>
    <row r="2092" s="164" customFormat="1" ht="14.85" customHeight="1" x14ac:dyDescent="0.15"/>
    <row r="2093" s="164" customFormat="1" ht="14.85" customHeight="1" x14ac:dyDescent="0.15"/>
    <row r="2094" s="164" customFormat="1" ht="14.85" customHeight="1" x14ac:dyDescent="0.15"/>
    <row r="2095" s="164" customFormat="1" ht="14.85" customHeight="1" x14ac:dyDescent="0.15"/>
    <row r="2096" s="164" customFormat="1" ht="14.85" customHeight="1" x14ac:dyDescent="0.15"/>
    <row r="2097" s="164" customFormat="1" ht="14.85" customHeight="1" x14ac:dyDescent="0.15"/>
    <row r="2098" s="164" customFormat="1" ht="14.85" customHeight="1" x14ac:dyDescent="0.15"/>
    <row r="2099" s="164" customFormat="1" ht="14.85" customHeight="1" x14ac:dyDescent="0.15"/>
    <row r="2100" s="164" customFormat="1" ht="14.85" customHeight="1" x14ac:dyDescent="0.15"/>
    <row r="2101" s="164" customFormat="1" ht="14.85" customHeight="1" x14ac:dyDescent="0.15"/>
    <row r="2102" s="164" customFormat="1" ht="14.85" customHeight="1" x14ac:dyDescent="0.15"/>
    <row r="2103" s="164" customFormat="1" ht="14.85" customHeight="1" x14ac:dyDescent="0.15"/>
    <row r="2104" s="164" customFormat="1" ht="14.85" customHeight="1" x14ac:dyDescent="0.15"/>
    <row r="2105" s="164" customFormat="1" ht="14.85" customHeight="1" x14ac:dyDescent="0.15"/>
    <row r="2106" s="164" customFormat="1" ht="14.85" customHeight="1" x14ac:dyDescent="0.15"/>
    <row r="2107" s="164" customFormat="1" ht="14.85" customHeight="1" x14ac:dyDescent="0.15"/>
    <row r="2108" s="164" customFormat="1" ht="14.85" customHeight="1" x14ac:dyDescent="0.15"/>
    <row r="2109" s="164" customFormat="1" ht="14.85" customHeight="1" x14ac:dyDescent="0.15"/>
    <row r="2110" s="164" customFormat="1" ht="14.85" customHeight="1" x14ac:dyDescent="0.15"/>
    <row r="2111" s="164" customFormat="1" ht="14.85" customHeight="1" x14ac:dyDescent="0.15"/>
    <row r="2112" s="164" customFormat="1" ht="14.85" customHeight="1" x14ac:dyDescent="0.15"/>
    <row r="2113" s="164" customFormat="1" ht="14.85" customHeight="1" x14ac:dyDescent="0.15"/>
    <row r="2114" s="164" customFormat="1" ht="14.85" customHeight="1" x14ac:dyDescent="0.15"/>
    <row r="2115" s="164" customFormat="1" ht="14.85" customHeight="1" x14ac:dyDescent="0.15"/>
    <row r="2116" s="164" customFormat="1" ht="14.85" customHeight="1" x14ac:dyDescent="0.15"/>
    <row r="2117" s="164" customFormat="1" ht="14.85" customHeight="1" x14ac:dyDescent="0.15"/>
    <row r="2118" s="164" customFormat="1" ht="14.85" customHeight="1" x14ac:dyDescent="0.15"/>
    <row r="2119" s="164" customFormat="1" ht="14.85" customHeight="1" x14ac:dyDescent="0.15"/>
    <row r="2120" s="164" customFormat="1" ht="14.85" customHeight="1" x14ac:dyDescent="0.15"/>
    <row r="2121" s="164" customFormat="1" ht="14.85" customHeight="1" x14ac:dyDescent="0.15"/>
    <row r="2122" s="164" customFormat="1" ht="14.85" customHeight="1" x14ac:dyDescent="0.15"/>
    <row r="2123" s="164" customFormat="1" ht="14.85" customHeight="1" x14ac:dyDescent="0.15"/>
    <row r="2124" s="164" customFormat="1" ht="14.85" customHeight="1" x14ac:dyDescent="0.15"/>
    <row r="2125" s="164" customFormat="1" ht="14.85" customHeight="1" x14ac:dyDescent="0.15"/>
    <row r="2126" s="164" customFormat="1" ht="14.85" customHeight="1" x14ac:dyDescent="0.15"/>
    <row r="2127" s="164" customFormat="1" ht="14.85" customHeight="1" x14ac:dyDescent="0.15"/>
    <row r="2128" s="164" customFormat="1" ht="14.85" customHeight="1" x14ac:dyDescent="0.15"/>
    <row r="2129" s="164" customFormat="1" ht="14.85" customHeight="1" x14ac:dyDescent="0.15"/>
    <row r="2130" s="164" customFormat="1" ht="14.85" customHeight="1" x14ac:dyDescent="0.15"/>
    <row r="2131" s="164" customFormat="1" ht="14.85" customHeight="1" x14ac:dyDescent="0.15"/>
    <row r="2132" s="164" customFormat="1" ht="14.85" customHeight="1" x14ac:dyDescent="0.15"/>
    <row r="2133" s="164" customFormat="1" ht="14.85" customHeight="1" x14ac:dyDescent="0.15"/>
    <row r="2134" s="164" customFormat="1" ht="14.85" customHeight="1" x14ac:dyDescent="0.15"/>
    <row r="2135" s="164" customFormat="1" ht="14.85" customHeight="1" x14ac:dyDescent="0.15"/>
    <row r="2136" s="164" customFormat="1" ht="14.85" customHeight="1" x14ac:dyDescent="0.15"/>
    <row r="2137" s="164" customFormat="1" ht="14.85" customHeight="1" x14ac:dyDescent="0.15"/>
    <row r="2138" s="164" customFormat="1" ht="14.85" customHeight="1" x14ac:dyDescent="0.15"/>
    <row r="2139" s="164" customFormat="1" ht="14.85" customHeight="1" x14ac:dyDescent="0.15"/>
    <row r="2140" s="164" customFormat="1" ht="14.85" customHeight="1" x14ac:dyDescent="0.15"/>
    <row r="2141" s="164" customFormat="1" ht="14.85" customHeight="1" x14ac:dyDescent="0.15"/>
    <row r="2142" s="164" customFormat="1" ht="14.85" customHeight="1" x14ac:dyDescent="0.15"/>
    <row r="2143" s="164" customFormat="1" ht="14.85" customHeight="1" x14ac:dyDescent="0.15"/>
    <row r="2144" s="164" customFormat="1" ht="14.85" customHeight="1" x14ac:dyDescent="0.15"/>
    <row r="2145" s="164" customFormat="1" ht="14.85" customHeight="1" x14ac:dyDescent="0.15"/>
    <row r="2146" s="164" customFormat="1" ht="14.85" customHeight="1" x14ac:dyDescent="0.15"/>
    <row r="2147" s="164" customFormat="1" ht="14.85" customHeight="1" x14ac:dyDescent="0.15"/>
    <row r="2148" s="164" customFormat="1" ht="14.85" customHeight="1" x14ac:dyDescent="0.15"/>
    <row r="2149" s="164" customFormat="1" ht="14.85" customHeight="1" x14ac:dyDescent="0.15"/>
    <row r="2150" s="164" customFormat="1" ht="14.85" customHeight="1" x14ac:dyDescent="0.15"/>
    <row r="2151" s="164" customFormat="1" ht="14.85" customHeight="1" x14ac:dyDescent="0.15"/>
    <row r="2152" s="164" customFormat="1" ht="14.85" customHeight="1" x14ac:dyDescent="0.15"/>
    <row r="2153" s="164" customFormat="1" ht="14.85" customHeight="1" x14ac:dyDescent="0.15"/>
    <row r="2154" s="164" customFormat="1" ht="14.85" customHeight="1" x14ac:dyDescent="0.15"/>
    <row r="2155" s="164" customFormat="1" ht="14.85" customHeight="1" x14ac:dyDescent="0.15"/>
    <row r="2156" s="164" customFormat="1" ht="14.85" customHeight="1" x14ac:dyDescent="0.15"/>
    <row r="2157" s="164" customFormat="1" ht="14.85" customHeight="1" x14ac:dyDescent="0.15"/>
    <row r="2158" s="164" customFormat="1" ht="14.85" customHeight="1" x14ac:dyDescent="0.15"/>
    <row r="2159" s="164" customFormat="1" ht="14.85" customHeight="1" x14ac:dyDescent="0.15"/>
    <row r="2160" s="164" customFormat="1" ht="14.85" customHeight="1" x14ac:dyDescent="0.15"/>
    <row r="2161" s="164" customFormat="1" ht="14.85" customHeight="1" x14ac:dyDescent="0.15"/>
    <row r="2162" s="164" customFormat="1" ht="14.85" customHeight="1" x14ac:dyDescent="0.15"/>
    <row r="2163" s="164" customFormat="1" ht="14.85" customHeight="1" x14ac:dyDescent="0.15"/>
    <row r="2164" s="164" customFormat="1" ht="14.85" customHeight="1" x14ac:dyDescent="0.15"/>
    <row r="2165" s="164" customFormat="1" ht="14.85" customHeight="1" x14ac:dyDescent="0.15"/>
    <row r="2166" s="164" customFormat="1" ht="14.85" customHeight="1" x14ac:dyDescent="0.15"/>
    <row r="2167" s="164" customFormat="1" ht="14.85" customHeight="1" x14ac:dyDescent="0.15"/>
    <row r="2168" s="164" customFormat="1" ht="14.85" customHeight="1" x14ac:dyDescent="0.15"/>
    <row r="2169" s="164" customFormat="1" ht="14.85" customHeight="1" x14ac:dyDescent="0.15"/>
    <row r="2170" s="164" customFormat="1" ht="14.85" customHeight="1" x14ac:dyDescent="0.15"/>
    <row r="2171" s="164" customFormat="1" ht="14.85" customHeight="1" x14ac:dyDescent="0.15"/>
    <row r="2172" s="164" customFormat="1" ht="14.85" customHeight="1" x14ac:dyDescent="0.15"/>
    <row r="2173" s="164" customFormat="1" ht="14.85" customHeight="1" x14ac:dyDescent="0.15"/>
    <row r="2174" s="164" customFormat="1" ht="14.85" customHeight="1" x14ac:dyDescent="0.15"/>
    <row r="2175" s="164" customFormat="1" ht="14.85" customHeight="1" x14ac:dyDescent="0.15"/>
    <row r="2176" s="164" customFormat="1" ht="14.85" customHeight="1" x14ac:dyDescent="0.15"/>
    <row r="2177" s="164" customFormat="1" ht="14.85" customHeight="1" x14ac:dyDescent="0.15"/>
    <row r="2178" s="164" customFormat="1" ht="14.85" customHeight="1" x14ac:dyDescent="0.15"/>
    <row r="2179" s="164" customFormat="1" ht="14.85" customHeight="1" x14ac:dyDescent="0.15"/>
    <row r="2180" s="164" customFormat="1" ht="14.85" customHeight="1" x14ac:dyDescent="0.15"/>
    <row r="2181" s="164" customFormat="1" ht="14.85" customHeight="1" x14ac:dyDescent="0.15"/>
    <row r="2182" s="164" customFormat="1" ht="14.85" customHeight="1" x14ac:dyDescent="0.15"/>
    <row r="2183" s="164" customFormat="1" ht="14.85" customHeight="1" x14ac:dyDescent="0.15"/>
    <row r="2184" s="164" customFormat="1" ht="14.85" customHeight="1" x14ac:dyDescent="0.15"/>
    <row r="2185" s="164" customFormat="1" ht="14.85" customHeight="1" x14ac:dyDescent="0.15"/>
    <row r="2186" s="164" customFormat="1" ht="14.85" customHeight="1" x14ac:dyDescent="0.15"/>
    <row r="2187" s="164" customFormat="1" ht="14.85" customHeight="1" x14ac:dyDescent="0.15"/>
    <row r="2188" s="164" customFormat="1" ht="14.85" customHeight="1" x14ac:dyDescent="0.15"/>
    <row r="2189" s="164" customFormat="1" ht="14.85" customHeight="1" x14ac:dyDescent="0.15"/>
    <row r="2190" s="164" customFormat="1" ht="14.85" customHeight="1" x14ac:dyDescent="0.15"/>
    <row r="2191" s="164" customFormat="1" ht="14.85" customHeight="1" x14ac:dyDescent="0.15"/>
    <row r="2192" s="164" customFormat="1" ht="14.85" customHeight="1" x14ac:dyDescent="0.15"/>
    <row r="2193" s="164" customFormat="1" ht="14.85" customHeight="1" x14ac:dyDescent="0.15"/>
    <row r="2194" s="164" customFormat="1" ht="14.85" customHeight="1" x14ac:dyDescent="0.15"/>
    <row r="2195" s="164" customFormat="1" ht="14.85" customHeight="1" x14ac:dyDescent="0.15"/>
    <row r="2196" s="164" customFormat="1" ht="14.85" customHeight="1" x14ac:dyDescent="0.15"/>
    <row r="2197" s="164" customFormat="1" ht="14.85" customHeight="1" x14ac:dyDescent="0.15"/>
    <row r="2198" s="164" customFormat="1" ht="14.85" customHeight="1" x14ac:dyDescent="0.15"/>
    <row r="2199" s="164" customFormat="1" ht="14.85" customHeight="1" x14ac:dyDescent="0.15"/>
    <row r="2200" s="164" customFormat="1" ht="14.85" customHeight="1" x14ac:dyDescent="0.15"/>
    <row r="2201" s="164" customFormat="1" ht="14.85" customHeight="1" x14ac:dyDescent="0.15"/>
    <row r="2202" s="164" customFormat="1" ht="14.85" customHeight="1" x14ac:dyDescent="0.15"/>
    <row r="2203" s="164" customFormat="1" ht="14.85" customHeight="1" x14ac:dyDescent="0.15"/>
    <row r="2204" s="164" customFormat="1" ht="14.85" customHeight="1" x14ac:dyDescent="0.15"/>
    <row r="2205" s="164" customFormat="1" ht="14.85" customHeight="1" x14ac:dyDescent="0.15"/>
    <row r="2206" s="164" customFormat="1" ht="14.85" customHeight="1" x14ac:dyDescent="0.15"/>
    <row r="2207" s="164" customFormat="1" ht="14.85" customHeight="1" x14ac:dyDescent="0.15"/>
    <row r="2208" s="164" customFormat="1" ht="14.85" customHeight="1" x14ac:dyDescent="0.15"/>
    <row r="2209" s="164" customFormat="1" ht="14.85" customHeight="1" x14ac:dyDescent="0.15"/>
    <row r="2210" s="164" customFormat="1" ht="14.85" customHeight="1" x14ac:dyDescent="0.15"/>
    <row r="2211" s="164" customFormat="1" ht="14.85" customHeight="1" x14ac:dyDescent="0.15"/>
    <row r="2212" s="164" customFormat="1" ht="14.85" customHeight="1" x14ac:dyDescent="0.15"/>
    <row r="2213" s="164" customFormat="1" ht="14.85" customHeight="1" x14ac:dyDescent="0.15"/>
    <row r="2214" s="164" customFormat="1" ht="14.85" customHeight="1" x14ac:dyDescent="0.15"/>
    <row r="2215" s="164" customFormat="1" ht="14.85" customHeight="1" x14ac:dyDescent="0.15"/>
    <row r="2216" s="164" customFormat="1" ht="14.85" customHeight="1" x14ac:dyDescent="0.15"/>
    <row r="2217" s="164" customFormat="1" ht="14.85" customHeight="1" x14ac:dyDescent="0.15"/>
    <row r="2218" s="164" customFormat="1" ht="14.85" customHeight="1" x14ac:dyDescent="0.15"/>
    <row r="2219" s="164" customFormat="1" ht="14.85" customHeight="1" x14ac:dyDescent="0.15"/>
    <row r="2220" s="164" customFormat="1" ht="14.85" customHeight="1" x14ac:dyDescent="0.15"/>
    <row r="2221" s="164" customFormat="1" ht="14.85" customHeight="1" x14ac:dyDescent="0.15"/>
    <row r="2222" s="164" customFormat="1" ht="14.85" customHeight="1" x14ac:dyDescent="0.15"/>
    <row r="2223" s="164" customFormat="1" ht="14.85" customHeight="1" x14ac:dyDescent="0.15"/>
    <row r="2224" s="164" customFormat="1" ht="14.85" customHeight="1" x14ac:dyDescent="0.15"/>
    <row r="2225" s="164" customFormat="1" ht="14.85" customHeight="1" x14ac:dyDescent="0.15"/>
    <row r="2226" s="164" customFormat="1" ht="14.85" customHeight="1" x14ac:dyDescent="0.15"/>
    <row r="2227" s="164" customFormat="1" ht="14.85" customHeight="1" x14ac:dyDescent="0.15"/>
    <row r="2228" s="164" customFormat="1" ht="14.85" customHeight="1" x14ac:dyDescent="0.15"/>
    <row r="2229" s="164" customFormat="1" ht="14.85" customHeight="1" x14ac:dyDescent="0.15"/>
    <row r="2230" s="164" customFormat="1" ht="14.85" customHeight="1" x14ac:dyDescent="0.15"/>
    <row r="2231" s="164" customFormat="1" ht="14.85" customHeight="1" x14ac:dyDescent="0.15"/>
    <row r="2232" s="164" customFormat="1" ht="14.85" customHeight="1" x14ac:dyDescent="0.15"/>
    <row r="2233" s="164" customFormat="1" ht="14.85" customHeight="1" x14ac:dyDescent="0.15"/>
    <row r="2234" s="164" customFormat="1" ht="14.85" customHeight="1" x14ac:dyDescent="0.15"/>
    <row r="2235" s="164" customFormat="1" ht="14.85" customHeight="1" x14ac:dyDescent="0.15"/>
    <row r="2236" s="164" customFormat="1" ht="14.85" customHeight="1" x14ac:dyDescent="0.15"/>
    <row r="2237" s="164" customFormat="1" ht="14.85" customHeight="1" x14ac:dyDescent="0.15"/>
    <row r="2238" s="164" customFormat="1" ht="14.85" customHeight="1" x14ac:dyDescent="0.15"/>
    <row r="2239" s="164" customFormat="1" ht="14.85" customHeight="1" x14ac:dyDescent="0.15"/>
    <row r="2240" s="164" customFormat="1" ht="14.85" customHeight="1" x14ac:dyDescent="0.15"/>
    <row r="2241" s="164" customFormat="1" ht="14.85" customHeight="1" x14ac:dyDescent="0.15"/>
    <row r="2242" s="164" customFormat="1" ht="14.85" customHeight="1" x14ac:dyDescent="0.15"/>
    <row r="2243" s="164" customFormat="1" ht="14.85" customHeight="1" x14ac:dyDescent="0.15"/>
    <row r="2244" s="164" customFormat="1" ht="14.85" customHeight="1" x14ac:dyDescent="0.15"/>
    <row r="2245" s="164" customFormat="1" ht="14.85" customHeight="1" x14ac:dyDescent="0.15"/>
    <row r="2246" s="164" customFormat="1" ht="14.85" customHeight="1" x14ac:dyDescent="0.15"/>
    <row r="2247" s="164" customFormat="1" ht="14.85" customHeight="1" x14ac:dyDescent="0.15"/>
    <row r="2248" s="164" customFormat="1" ht="14.85" customHeight="1" x14ac:dyDescent="0.15"/>
    <row r="2249" s="164" customFormat="1" ht="14.85" customHeight="1" x14ac:dyDescent="0.15"/>
    <row r="2250" s="164" customFormat="1" ht="14.85" customHeight="1" x14ac:dyDescent="0.15"/>
    <row r="2251" s="164" customFormat="1" ht="14.85" customHeight="1" x14ac:dyDescent="0.15"/>
    <row r="2252" s="164" customFormat="1" ht="14.85" customHeight="1" x14ac:dyDescent="0.15"/>
    <row r="2253" s="164" customFormat="1" ht="14.85" customHeight="1" x14ac:dyDescent="0.15"/>
    <row r="2254" s="164" customFormat="1" ht="14.85" customHeight="1" x14ac:dyDescent="0.15"/>
    <row r="2255" s="164" customFormat="1" ht="14.85" customHeight="1" x14ac:dyDescent="0.15"/>
    <row r="2256" s="164" customFormat="1" ht="14.85" customHeight="1" x14ac:dyDescent="0.15"/>
    <row r="2257" s="164" customFormat="1" ht="14.85" customHeight="1" x14ac:dyDescent="0.15"/>
    <row r="2258" s="164" customFormat="1" ht="14.85" customHeight="1" x14ac:dyDescent="0.15"/>
    <row r="2259" s="164" customFormat="1" ht="14.85" customHeight="1" x14ac:dyDescent="0.15"/>
    <row r="2260" s="164" customFormat="1" ht="14.85" customHeight="1" x14ac:dyDescent="0.15"/>
    <row r="2261" s="164" customFormat="1" ht="14.85" customHeight="1" x14ac:dyDescent="0.15"/>
    <row r="2262" s="164" customFormat="1" ht="14.85" customHeight="1" x14ac:dyDescent="0.15"/>
    <row r="2263" s="164" customFormat="1" ht="14.85" customHeight="1" x14ac:dyDescent="0.15"/>
    <row r="2264" s="164" customFormat="1" ht="14.85" customHeight="1" x14ac:dyDescent="0.15"/>
    <row r="2265" s="164" customFormat="1" ht="14.85" customHeight="1" x14ac:dyDescent="0.15"/>
    <row r="2266" s="164" customFormat="1" ht="14.85" customHeight="1" x14ac:dyDescent="0.15"/>
    <row r="2267" s="164" customFormat="1" ht="14.85" customHeight="1" x14ac:dyDescent="0.15"/>
    <row r="2268" s="164" customFormat="1" ht="14.85" customHeight="1" x14ac:dyDescent="0.15"/>
    <row r="2269" s="164" customFormat="1" ht="14.85" customHeight="1" x14ac:dyDescent="0.15"/>
    <row r="2270" s="164" customFormat="1" ht="14.85" customHeight="1" x14ac:dyDescent="0.15"/>
    <row r="2271" s="164" customFormat="1" ht="14.85" customHeight="1" x14ac:dyDescent="0.15"/>
    <row r="2272" s="164" customFormat="1" ht="14.85" customHeight="1" x14ac:dyDescent="0.15"/>
    <row r="2273" s="164" customFormat="1" ht="14.85" customHeight="1" x14ac:dyDescent="0.15"/>
    <row r="2274" s="164" customFormat="1" ht="14.85" customHeight="1" x14ac:dyDescent="0.15"/>
    <row r="2275" s="164" customFormat="1" ht="14.85" customHeight="1" x14ac:dyDescent="0.15"/>
    <row r="2276" s="164" customFormat="1" ht="14.85" customHeight="1" x14ac:dyDescent="0.15"/>
    <row r="2277" s="164" customFormat="1" ht="14.85" customHeight="1" x14ac:dyDescent="0.15"/>
    <row r="2278" s="164" customFormat="1" ht="14.85" customHeight="1" x14ac:dyDescent="0.15"/>
    <row r="2279" s="164" customFormat="1" ht="14.85" customHeight="1" x14ac:dyDescent="0.15"/>
    <row r="2280" s="164" customFormat="1" ht="14.85" customHeight="1" x14ac:dyDescent="0.15"/>
    <row r="2281" s="164" customFormat="1" ht="14.85" customHeight="1" x14ac:dyDescent="0.15"/>
    <row r="2282" s="164" customFormat="1" ht="14.85" customHeight="1" x14ac:dyDescent="0.15"/>
    <row r="2283" s="164" customFormat="1" ht="14.85" customHeight="1" x14ac:dyDescent="0.15"/>
    <row r="2284" s="164" customFormat="1" ht="14.85" customHeight="1" x14ac:dyDescent="0.15"/>
    <row r="2285" s="164" customFormat="1" ht="14.85" customHeight="1" x14ac:dyDescent="0.15"/>
    <row r="2286" s="164" customFormat="1" ht="14.85" customHeight="1" x14ac:dyDescent="0.15"/>
    <row r="2287" s="164" customFormat="1" ht="14.85" customHeight="1" x14ac:dyDescent="0.15"/>
    <row r="2288" s="164" customFormat="1" ht="14.85" customHeight="1" x14ac:dyDescent="0.15"/>
    <row r="2289" s="164" customFormat="1" ht="14.85" customHeight="1" x14ac:dyDescent="0.15"/>
    <row r="2290" s="164" customFormat="1" ht="14.85" customHeight="1" x14ac:dyDescent="0.15"/>
    <row r="2291" s="164" customFormat="1" ht="14.85" customHeight="1" x14ac:dyDescent="0.15"/>
    <row r="2292" s="164" customFormat="1" ht="14.85" customHeight="1" x14ac:dyDescent="0.15"/>
    <row r="2293" s="164" customFormat="1" ht="14.85" customHeight="1" x14ac:dyDescent="0.15"/>
    <row r="2294" s="164" customFormat="1" ht="14.85" customHeight="1" x14ac:dyDescent="0.15"/>
    <row r="2295" s="164" customFormat="1" ht="14.85" customHeight="1" x14ac:dyDescent="0.15"/>
    <row r="2296" s="164" customFormat="1" ht="14.85" customHeight="1" x14ac:dyDescent="0.15"/>
    <row r="2297" s="164" customFormat="1" ht="14.85" customHeight="1" x14ac:dyDescent="0.15"/>
    <row r="2298" s="164" customFormat="1" ht="14.85" customHeight="1" x14ac:dyDescent="0.15"/>
    <row r="2299" s="164" customFormat="1" ht="14.85" customHeight="1" x14ac:dyDescent="0.15"/>
    <row r="2300" s="164" customFormat="1" ht="14.85" customHeight="1" x14ac:dyDescent="0.15"/>
    <row r="2301" s="164" customFormat="1" ht="14.85" customHeight="1" x14ac:dyDescent="0.15"/>
    <row r="2302" s="164" customFormat="1" ht="14.85" customHeight="1" x14ac:dyDescent="0.15"/>
    <row r="2303" s="164" customFormat="1" ht="14.85" customHeight="1" x14ac:dyDescent="0.15"/>
    <row r="2304" s="164" customFormat="1" ht="14.85" customHeight="1" x14ac:dyDescent="0.15"/>
    <row r="2305" s="164" customFormat="1" ht="14.85" customHeight="1" x14ac:dyDescent="0.15"/>
    <row r="2306" s="164" customFormat="1" ht="14.85" customHeight="1" x14ac:dyDescent="0.15"/>
    <row r="2307" s="164" customFormat="1" ht="14.85" customHeight="1" x14ac:dyDescent="0.15"/>
    <row r="2308" s="164" customFormat="1" ht="14.85" customHeight="1" x14ac:dyDescent="0.15"/>
    <row r="2309" s="164" customFormat="1" ht="14.85" customHeight="1" x14ac:dyDescent="0.15"/>
    <row r="2310" s="164" customFormat="1" ht="14.85" customHeight="1" x14ac:dyDescent="0.15"/>
    <row r="2311" s="164" customFormat="1" ht="14.85" customHeight="1" x14ac:dyDescent="0.15"/>
    <row r="2312" s="164" customFormat="1" ht="14.85" customHeight="1" x14ac:dyDescent="0.15"/>
    <row r="2313" s="164" customFormat="1" ht="14.85" customHeight="1" x14ac:dyDescent="0.15"/>
    <row r="2314" s="164" customFormat="1" ht="14.85" customHeight="1" x14ac:dyDescent="0.15"/>
    <row r="2315" s="164" customFormat="1" ht="14.85" customHeight="1" x14ac:dyDescent="0.15"/>
    <row r="2316" s="164" customFormat="1" ht="14.85" customHeight="1" x14ac:dyDescent="0.15"/>
    <row r="2317" s="164" customFormat="1" ht="14.85" customHeight="1" x14ac:dyDescent="0.15"/>
    <row r="2318" s="164" customFormat="1" ht="14.85" customHeight="1" x14ac:dyDescent="0.15"/>
    <row r="2319" s="164" customFormat="1" ht="14.85" customHeight="1" x14ac:dyDescent="0.15"/>
    <row r="2320" s="164" customFormat="1" ht="14.85" customHeight="1" x14ac:dyDescent="0.15"/>
    <row r="2321" s="164" customFormat="1" ht="14.85" customHeight="1" x14ac:dyDescent="0.15"/>
    <row r="2322" s="164" customFormat="1" ht="14.85" customHeight="1" x14ac:dyDescent="0.15"/>
    <row r="2323" s="164" customFormat="1" ht="14.85" customHeight="1" x14ac:dyDescent="0.15"/>
    <row r="2324" s="164" customFormat="1" ht="14.85" customHeight="1" x14ac:dyDescent="0.15"/>
    <row r="2325" s="164" customFormat="1" ht="14.85" customHeight="1" x14ac:dyDescent="0.15"/>
    <row r="2326" s="164" customFormat="1" ht="14.85" customHeight="1" x14ac:dyDescent="0.15"/>
    <row r="2327" s="164" customFormat="1" ht="14.85" customHeight="1" x14ac:dyDescent="0.15"/>
    <row r="2328" s="164" customFormat="1" ht="14.85" customHeight="1" x14ac:dyDescent="0.15"/>
    <row r="2329" s="164" customFormat="1" ht="14.85" customHeight="1" x14ac:dyDescent="0.15"/>
    <row r="2330" s="164" customFormat="1" ht="14.85" customHeight="1" x14ac:dyDescent="0.15"/>
    <row r="2331" s="164" customFormat="1" ht="14.85" customHeight="1" x14ac:dyDescent="0.15"/>
    <row r="2332" s="164" customFormat="1" ht="14.85" customHeight="1" x14ac:dyDescent="0.15"/>
    <row r="2333" s="164" customFormat="1" ht="14.85" customHeight="1" x14ac:dyDescent="0.15"/>
    <row r="2334" s="164" customFormat="1" ht="14.85" customHeight="1" x14ac:dyDescent="0.15"/>
    <row r="2335" s="164" customFormat="1" ht="14.85" customHeight="1" x14ac:dyDescent="0.15"/>
    <row r="2336" s="164" customFormat="1" ht="14.85" customHeight="1" x14ac:dyDescent="0.15"/>
    <row r="2337" s="164" customFormat="1" ht="14.85" customHeight="1" x14ac:dyDescent="0.15"/>
    <row r="2338" s="164" customFormat="1" ht="14.85" customHeight="1" x14ac:dyDescent="0.15"/>
    <row r="2339" s="164" customFormat="1" ht="14.85" customHeight="1" x14ac:dyDescent="0.15"/>
    <row r="2340" s="164" customFormat="1" ht="14.85" customHeight="1" x14ac:dyDescent="0.15"/>
    <row r="2341" s="164" customFormat="1" ht="14.85" customHeight="1" x14ac:dyDescent="0.15"/>
    <row r="2342" s="164" customFormat="1" ht="14.85" customHeight="1" x14ac:dyDescent="0.15"/>
    <row r="2343" s="164" customFormat="1" ht="14.85" customHeight="1" x14ac:dyDescent="0.15"/>
    <row r="2344" s="164" customFormat="1" ht="14.85" customHeight="1" x14ac:dyDescent="0.15"/>
    <row r="2345" s="164" customFormat="1" ht="14.85" customHeight="1" x14ac:dyDescent="0.15"/>
    <row r="2346" s="164" customFormat="1" ht="14.85" customHeight="1" x14ac:dyDescent="0.15"/>
    <row r="2347" s="164" customFormat="1" ht="14.85" customHeight="1" x14ac:dyDescent="0.15"/>
    <row r="2348" s="164" customFormat="1" ht="14.85" customHeight="1" x14ac:dyDescent="0.15"/>
    <row r="2349" s="164" customFormat="1" ht="14.85" customHeight="1" x14ac:dyDescent="0.15"/>
    <row r="2350" s="164" customFormat="1" ht="14.85" customHeight="1" x14ac:dyDescent="0.15"/>
    <row r="2351" s="164" customFormat="1" ht="14.85" customHeight="1" x14ac:dyDescent="0.15"/>
    <row r="2352" s="164" customFormat="1" ht="14.85" customHeight="1" x14ac:dyDescent="0.15"/>
    <row r="2353" s="164" customFormat="1" ht="14.85" customHeight="1" x14ac:dyDescent="0.15"/>
    <row r="2354" s="164" customFormat="1" ht="14.85" customHeight="1" x14ac:dyDescent="0.15"/>
    <row r="2355" s="164" customFormat="1" ht="14.85" customHeight="1" x14ac:dyDescent="0.15"/>
    <row r="2356" s="164" customFormat="1" ht="14.85" customHeight="1" x14ac:dyDescent="0.15"/>
    <row r="2357" s="164" customFormat="1" ht="14.85" customHeight="1" x14ac:dyDescent="0.15"/>
    <row r="2358" s="164" customFormat="1" ht="14.85" customHeight="1" x14ac:dyDescent="0.15"/>
    <row r="2359" s="164" customFormat="1" ht="14.85" customHeight="1" x14ac:dyDescent="0.15"/>
    <row r="2360" s="164" customFormat="1" ht="14.85" customHeight="1" x14ac:dyDescent="0.15"/>
    <row r="2361" s="164" customFormat="1" ht="14.85" customHeight="1" x14ac:dyDescent="0.15"/>
    <row r="2362" s="164" customFormat="1" ht="14.85" customHeight="1" x14ac:dyDescent="0.15"/>
    <row r="2363" s="164" customFormat="1" ht="14.85" customHeight="1" x14ac:dyDescent="0.15"/>
    <row r="2364" s="164" customFormat="1" ht="14.85" customHeight="1" x14ac:dyDescent="0.15"/>
    <row r="2365" s="164" customFormat="1" ht="14.85" customHeight="1" x14ac:dyDescent="0.15"/>
    <row r="2366" s="164" customFormat="1" ht="14.85" customHeight="1" x14ac:dyDescent="0.15"/>
    <row r="2367" s="164" customFormat="1" ht="14.85" customHeight="1" x14ac:dyDescent="0.15"/>
    <row r="2368" s="164" customFormat="1" ht="14.85" customHeight="1" x14ac:dyDescent="0.15"/>
    <row r="2369" s="164" customFormat="1" ht="14.85" customHeight="1" x14ac:dyDescent="0.15"/>
    <row r="2370" s="164" customFormat="1" ht="14.85" customHeight="1" x14ac:dyDescent="0.15"/>
    <row r="2371" s="164" customFormat="1" ht="14.85" customHeight="1" x14ac:dyDescent="0.15"/>
    <row r="2372" s="164" customFormat="1" ht="14.85" customHeight="1" x14ac:dyDescent="0.15"/>
    <row r="2373" s="164" customFormat="1" ht="14.85" customHeight="1" x14ac:dyDescent="0.15"/>
    <row r="2374" s="164" customFormat="1" ht="14.85" customHeight="1" x14ac:dyDescent="0.15"/>
    <row r="2375" s="164" customFormat="1" ht="14.85" customHeight="1" x14ac:dyDescent="0.15"/>
    <row r="2376" s="164" customFormat="1" ht="14.85" customHeight="1" x14ac:dyDescent="0.15"/>
    <row r="2377" s="164" customFormat="1" ht="14.85" customHeight="1" x14ac:dyDescent="0.15"/>
    <row r="2378" s="164" customFormat="1" ht="14.85" customHeight="1" x14ac:dyDescent="0.15"/>
    <row r="2379" s="164" customFormat="1" ht="14.85" customHeight="1" x14ac:dyDescent="0.15"/>
    <row r="2380" s="164" customFormat="1" ht="14.85" customHeight="1" x14ac:dyDescent="0.15"/>
    <row r="2381" s="164" customFormat="1" ht="14.85" customHeight="1" x14ac:dyDescent="0.15"/>
    <row r="2382" s="164" customFormat="1" ht="14.85" customHeight="1" x14ac:dyDescent="0.15"/>
    <row r="2383" s="164" customFormat="1" ht="14.85" customHeight="1" x14ac:dyDescent="0.15"/>
    <row r="2384" s="164" customFormat="1" ht="14.85" customHeight="1" x14ac:dyDescent="0.15"/>
    <row r="2385" s="164" customFormat="1" ht="14.85" customHeight="1" x14ac:dyDescent="0.15"/>
    <row r="2386" s="164" customFormat="1" ht="14.85" customHeight="1" x14ac:dyDescent="0.15"/>
    <row r="2387" s="164" customFormat="1" ht="14.85" customHeight="1" x14ac:dyDescent="0.15"/>
    <row r="2388" s="164" customFormat="1" ht="14.85" customHeight="1" x14ac:dyDescent="0.15"/>
    <row r="2389" s="164" customFormat="1" ht="14.85" customHeight="1" x14ac:dyDescent="0.15"/>
    <row r="2390" s="164" customFormat="1" ht="14.85" customHeight="1" x14ac:dyDescent="0.15"/>
    <row r="2391" s="164" customFormat="1" ht="14.85" customHeight="1" x14ac:dyDescent="0.15"/>
    <row r="2392" s="164" customFormat="1" ht="14.85" customHeight="1" x14ac:dyDescent="0.15"/>
    <row r="2393" s="164" customFormat="1" ht="14.85" customHeight="1" x14ac:dyDescent="0.15"/>
    <row r="2394" s="164" customFormat="1" ht="14.85" customHeight="1" x14ac:dyDescent="0.15"/>
    <row r="2395" s="164" customFormat="1" ht="14.85" customHeight="1" x14ac:dyDescent="0.15"/>
    <row r="2396" s="164" customFormat="1" ht="14.85" customHeight="1" x14ac:dyDescent="0.15"/>
    <row r="2397" s="164" customFormat="1" ht="14.85" customHeight="1" x14ac:dyDescent="0.15"/>
    <row r="2398" s="164" customFormat="1" ht="14.85" customHeight="1" x14ac:dyDescent="0.15"/>
    <row r="2399" s="164" customFormat="1" ht="14.85" customHeight="1" x14ac:dyDescent="0.15"/>
    <row r="2400" s="164" customFormat="1" ht="14.85" customHeight="1" x14ac:dyDescent="0.15"/>
    <row r="2401" s="164" customFormat="1" ht="14.85" customHeight="1" x14ac:dyDescent="0.15"/>
    <row r="2402" s="164" customFormat="1" ht="14.85" customHeight="1" x14ac:dyDescent="0.15"/>
    <row r="2403" s="164" customFormat="1" ht="14.85" customHeight="1" x14ac:dyDescent="0.15"/>
    <row r="2404" s="164" customFormat="1" ht="14.85" customHeight="1" x14ac:dyDescent="0.15"/>
    <row r="2405" s="164" customFormat="1" ht="14.85" customHeight="1" x14ac:dyDescent="0.15"/>
    <row r="2406" s="164" customFormat="1" ht="14.85" customHeight="1" x14ac:dyDescent="0.15"/>
    <row r="2407" s="164" customFormat="1" ht="14.85" customHeight="1" x14ac:dyDescent="0.15"/>
    <row r="2408" s="164" customFormat="1" ht="14.85" customHeight="1" x14ac:dyDescent="0.15"/>
    <row r="2409" s="164" customFormat="1" ht="14.85" customHeight="1" x14ac:dyDescent="0.15"/>
    <row r="2410" s="164" customFormat="1" ht="14.85" customHeight="1" x14ac:dyDescent="0.15"/>
    <row r="2411" s="164" customFormat="1" ht="14.85" customHeight="1" x14ac:dyDescent="0.15"/>
    <row r="2412" s="164" customFormat="1" ht="14.85" customHeight="1" x14ac:dyDescent="0.15"/>
    <row r="2413" s="164" customFormat="1" ht="14.85" customHeight="1" x14ac:dyDescent="0.15"/>
    <row r="2414" s="164" customFormat="1" ht="14.85" customHeight="1" x14ac:dyDescent="0.15"/>
    <row r="2415" s="164" customFormat="1" ht="14.85" customHeight="1" x14ac:dyDescent="0.15"/>
    <row r="2416" s="164" customFormat="1" ht="14.85" customHeight="1" x14ac:dyDescent="0.15"/>
    <row r="2417" s="164" customFormat="1" ht="14.85" customHeight="1" x14ac:dyDescent="0.15"/>
    <row r="2418" s="164" customFormat="1" ht="14.85" customHeight="1" x14ac:dyDescent="0.15"/>
    <row r="2419" s="164" customFormat="1" ht="14.85" customHeight="1" x14ac:dyDescent="0.15"/>
    <row r="2420" s="164" customFormat="1" ht="14.85" customHeight="1" x14ac:dyDescent="0.15"/>
    <row r="2421" s="164" customFormat="1" ht="14.85" customHeight="1" x14ac:dyDescent="0.15"/>
    <row r="2422" s="164" customFormat="1" ht="14.85" customHeight="1" x14ac:dyDescent="0.15"/>
    <row r="2423" s="164" customFormat="1" ht="14.85" customHeight="1" x14ac:dyDescent="0.15"/>
    <row r="2424" s="164" customFormat="1" ht="14.85" customHeight="1" x14ac:dyDescent="0.15"/>
    <row r="2425" s="164" customFormat="1" ht="14.85" customHeight="1" x14ac:dyDescent="0.15"/>
    <row r="2426" s="164" customFormat="1" ht="14.85" customHeight="1" x14ac:dyDescent="0.15"/>
    <row r="2427" s="164" customFormat="1" ht="14.85" customHeight="1" x14ac:dyDescent="0.15"/>
    <row r="2428" s="164" customFormat="1" ht="14.85" customHeight="1" x14ac:dyDescent="0.15"/>
    <row r="2429" s="164" customFormat="1" ht="14.85" customHeight="1" x14ac:dyDescent="0.15"/>
    <row r="2430" s="164" customFormat="1" ht="14.85" customHeight="1" x14ac:dyDescent="0.15"/>
    <row r="2431" s="164" customFormat="1" ht="14.85" customHeight="1" x14ac:dyDescent="0.15"/>
    <row r="2432" s="164" customFormat="1" ht="14.85" customHeight="1" x14ac:dyDescent="0.15"/>
    <row r="2433" s="164" customFormat="1" ht="14.85" customHeight="1" x14ac:dyDescent="0.15"/>
    <row r="2434" s="164" customFormat="1" ht="14.85" customHeight="1" x14ac:dyDescent="0.15"/>
    <row r="2435" s="164" customFormat="1" ht="14.85" customHeight="1" x14ac:dyDescent="0.15"/>
    <row r="2436" s="164" customFormat="1" ht="14.85" customHeight="1" x14ac:dyDescent="0.15"/>
    <row r="2437" s="164" customFormat="1" ht="14.85" customHeight="1" x14ac:dyDescent="0.15"/>
    <row r="2438" s="164" customFormat="1" ht="14.85" customHeight="1" x14ac:dyDescent="0.15"/>
    <row r="2439" s="164" customFormat="1" ht="14.85" customHeight="1" x14ac:dyDescent="0.15"/>
    <row r="2440" s="164" customFormat="1" ht="14.85" customHeight="1" x14ac:dyDescent="0.15"/>
    <row r="2441" s="164" customFormat="1" ht="14.85" customHeight="1" x14ac:dyDescent="0.15"/>
    <row r="2442" s="164" customFormat="1" ht="14.85" customHeight="1" x14ac:dyDescent="0.15"/>
    <row r="2443" s="164" customFormat="1" ht="14.85" customHeight="1" x14ac:dyDescent="0.15"/>
    <row r="2444" s="164" customFormat="1" ht="14.85" customHeight="1" x14ac:dyDescent="0.15"/>
    <row r="2445" s="164" customFormat="1" ht="14.85" customHeight="1" x14ac:dyDescent="0.15"/>
    <row r="2446" s="164" customFormat="1" ht="14.85" customHeight="1" x14ac:dyDescent="0.15"/>
    <row r="2447" s="164" customFormat="1" ht="14.85" customHeight="1" x14ac:dyDescent="0.15"/>
    <row r="2448" s="164" customFormat="1" ht="14.85" customHeight="1" x14ac:dyDescent="0.15"/>
    <row r="2449" s="164" customFormat="1" ht="14.85" customHeight="1" x14ac:dyDescent="0.15"/>
    <row r="2450" s="164" customFormat="1" ht="14.85" customHeight="1" x14ac:dyDescent="0.15"/>
    <row r="2451" s="164" customFormat="1" ht="14.85" customHeight="1" x14ac:dyDescent="0.15"/>
    <row r="2452" s="164" customFormat="1" ht="14.85" customHeight="1" x14ac:dyDescent="0.15"/>
    <row r="2453" s="164" customFormat="1" ht="14.85" customHeight="1" x14ac:dyDescent="0.15"/>
    <row r="2454" s="164" customFormat="1" ht="14.85" customHeight="1" x14ac:dyDescent="0.15"/>
    <row r="2455" s="164" customFormat="1" ht="14.85" customHeight="1" x14ac:dyDescent="0.15"/>
    <row r="2456" s="164" customFormat="1" ht="14.85" customHeight="1" x14ac:dyDescent="0.15"/>
    <row r="2457" s="164" customFormat="1" ht="14.85" customHeight="1" x14ac:dyDescent="0.15"/>
    <row r="2458" s="164" customFormat="1" ht="14.85" customHeight="1" x14ac:dyDescent="0.15"/>
    <row r="2459" s="164" customFormat="1" ht="14.85" customHeight="1" x14ac:dyDescent="0.15"/>
    <row r="2460" s="164" customFormat="1" ht="14.85" customHeight="1" x14ac:dyDescent="0.15"/>
    <row r="2461" s="164" customFormat="1" ht="14.85" customHeight="1" x14ac:dyDescent="0.15"/>
    <row r="2462" s="164" customFormat="1" ht="14.85" customHeight="1" x14ac:dyDescent="0.15"/>
    <row r="2463" s="164" customFormat="1" ht="14.85" customHeight="1" x14ac:dyDescent="0.15"/>
    <row r="2464" s="164" customFormat="1" ht="14.85" customHeight="1" x14ac:dyDescent="0.15"/>
    <row r="2465" s="164" customFormat="1" ht="14.85" customHeight="1" x14ac:dyDescent="0.15"/>
    <row r="2466" s="164" customFormat="1" ht="14.85" customHeight="1" x14ac:dyDescent="0.15"/>
    <row r="2467" s="164" customFormat="1" ht="14.85" customHeight="1" x14ac:dyDescent="0.15"/>
    <row r="2468" s="164" customFormat="1" ht="14.85" customHeight="1" x14ac:dyDescent="0.15"/>
    <row r="2469" s="164" customFormat="1" ht="14.85" customHeight="1" x14ac:dyDescent="0.15"/>
    <row r="2470" s="164" customFormat="1" ht="14.85" customHeight="1" x14ac:dyDescent="0.15"/>
    <row r="2471" s="164" customFormat="1" ht="14.85" customHeight="1" x14ac:dyDescent="0.15"/>
    <row r="2472" s="164" customFormat="1" ht="14.85" customHeight="1" x14ac:dyDescent="0.15"/>
    <row r="2473" s="164" customFormat="1" ht="14.85" customHeight="1" x14ac:dyDescent="0.15"/>
    <row r="2474" s="164" customFormat="1" ht="14.85" customHeight="1" x14ac:dyDescent="0.15"/>
    <row r="2475" s="164" customFormat="1" ht="14.85" customHeight="1" x14ac:dyDescent="0.15"/>
    <row r="2476" s="164" customFormat="1" ht="14.85" customHeight="1" x14ac:dyDescent="0.15"/>
    <row r="2477" s="164" customFormat="1" ht="14.85" customHeight="1" x14ac:dyDescent="0.15"/>
    <row r="2478" s="164" customFormat="1" ht="14.85" customHeight="1" x14ac:dyDescent="0.15"/>
    <row r="2479" s="164" customFormat="1" ht="14.85" customHeight="1" x14ac:dyDescent="0.15"/>
    <row r="2480" s="164" customFormat="1" ht="14.85" customHeight="1" x14ac:dyDescent="0.15"/>
    <row r="2481" s="164" customFormat="1" ht="14.85" customHeight="1" x14ac:dyDescent="0.15"/>
    <row r="2482" s="164" customFormat="1" ht="14.85" customHeight="1" x14ac:dyDescent="0.15"/>
    <row r="2483" s="164" customFormat="1" ht="14.85" customHeight="1" x14ac:dyDescent="0.15"/>
    <row r="2484" s="164" customFormat="1" ht="14.85" customHeight="1" x14ac:dyDescent="0.15"/>
    <row r="2485" s="164" customFormat="1" ht="14.85" customHeight="1" x14ac:dyDescent="0.15"/>
    <row r="2486" s="164" customFormat="1" ht="14.85" customHeight="1" x14ac:dyDescent="0.15"/>
    <row r="2487" s="164" customFormat="1" ht="14.85" customHeight="1" x14ac:dyDescent="0.15"/>
    <row r="2488" s="164" customFormat="1" ht="14.85" customHeight="1" x14ac:dyDescent="0.15"/>
    <row r="2489" s="164" customFormat="1" ht="14.85" customHeight="1" x14ac:dyDescent="0.15"/>
    <row r="2490" s="164" customFormat="1" ht="14.85" customHeight="1" x14ac:dyDescent="0.15"/>
    <row r="2491" s="164" customFormat="1" ht="14.85" customHeight="1" x14ac:dyDescent="0.15"/>
    <row r="2492" s="164" customFormat="1" ht="14.85" customHeight="1" x14ac:dyDescent="0.15"/>
    <row r="2493" s="164" customFormat="1" ht="14.85" customHeight="1" x14ac:dyDescent="0.15"/>
    <row r="2494" s="164" customFormat="1" ht="14.85" customHeight="1" x14ac:dyDescent="0.15"/>
    <row r="2495" s="164" customFormat="1" ht="14.85" customHeight="1" x14ac:dyDescent="0.15"/>
    <row r="2496" s="164" customFormat="1" ht="14.85" customHeight="1" x14ac:dyDescent="0.15"/>
    <row r="2497" s="164" customFormat="1" ht="14.85" customHeight="1" x14ac:dyDescent="0.15"/>
    <row r="2498" s="164" customFormat="1" ht="14.85" customHeight="1" x14ac:dyDescent="0.15"/>
    <row r="2499" s="164" customFormat="1" ht="14.85" customHeight="1" x14ac:dyDescent="0.15"/>
    <row r="2500" s="164" customFormat="1" ht="14.85" customHeight="1" x14ac:dyDescent="0.15"/>
    <row r="2501" s="164" customFormat="1" ht="14.85" customHeight="1" x14ac:dyDescent="0.15"/>
    <row r="2502" s="164" customFormat="1" ht="14.85" customHeight="1" x14ac:dyDescent="0.15"/>
    <row r="2503" s="164" customFormat="1" ht="14.85" customHeight="1" x14ac:dyDescent="0.15"/>
    <row r="2504" s="164" customFormat="1" ht="14.85" customHeight="1" x14ac:dyDescent="0.15"/>
    <row r="2505" s="164" customFormat="1" ht="14.85" customHeight="1" x14ac:dyDescent="0.15"/>
    <row r="2506" s="164" customFormat="1" ht="14.85" customHeight="1" x14ac:dyDescent="0.15"/>
    <row r="2507" s="164" customFormat="1" ht="14.85" customHeight="1" x14ac:dyDescent="0.15"/>
    <row r="2508" s="164" customFormat="1" ht="14.85" customHeight="1" x14ac:dyDescent="0.15"/>
    <row r="2509" s="164" customFormat="1" ht="14.85" customHeight="1" x14ac:dyDescent="0.15"/>
    <row r="2510" s="164" customFormat="1" ht="14.85" customHeight="1" x14ac:dyDescent="0.15"/>
    <row r="2511" s="164" customFormat="1" ht="14.85" customHeight="1" x14ac:dyDescent="0.15"/>
    <row r="2512" s="164" customFormat="1" ht="14.85" customHeight="1" x14ac:dyDescent="0.15"/>
    <row r="2513" s="164" customFormat="1" ht="14.85" customHeight="1" x14ac:dyDescent="0.15"/>
    <row r="2514" s="164" customFormat="1" ht="14.85" customHeight="1" x14ac:dyDescent="0.15"/>
    <row r="2515" s="164" customFormat="1" ht="14.85" customHeight="1" x14ac:dyDescent="0.15"/>
    <row r="2516" s="164" customFormat="1" ht="14.85" customHeight="1" x14ac:dyDescent="0.15"/>
    <row r="2517" s="164" customFormat="1" ht="14.85" customHeight="1" x14ac:dyDescent="0.15"/>
    <row r="2518" s="164" customFormat="1" ht="14.85" customHeight="1" x14ac:dyDescent="0.15"/>
    <row r="2519" s="164" customFormat="1" ht="14.85" customHeight="1" x14ac:dyDescent="0.15"/>
    <row r="2520" s="164" customFormat="1" ht="14.85" customHeight="1" x14ac:dyDescent="0.15"/>
    <row r="2521" s="164" customFormat="1" ht="14.85" customHeight="1" x14ac:dyDescent="0.15"/>
    <row r="2522" s="164" customFormat="1" ht="14.85" customHeight="1" x14ac:dyDescent="0.15"/>
    <row r="2523" s="164" customFormat="1" ht="14.85" customHeight="1" x14ac:dyDescent="0.15"/>
    <row r="2524" s="164" customFormat="1" ht="14.85" customHeight="1" x14ac:dyDescent="0.15"/>
    <row r="2525" s="164" customFormat="1" ht="14.85" customHeight="1" x14ac:dyDescent="0.15"/>
    <row r="2526" s="164" customFormat="1" ht="14.85" customHeight="1" x14ac:dyDescent="0.15"/>
    <row r="2527" s="164" customFormat="1" ht="14.85" customHeight="1" x14ac:dyDescent="0.15"/>
    <row r="2528" s="164" customFormat="1" ht="14.85" customHeight="1" x14ac:dyDescent="0.15"/>
    <row r="2529" s="164" customFormat="1" ht="14.85" customHeight="1" x14ac:dyDescent="0.15"/>
    <row r="2530" s="164" customFormat="1" ht="14.85" customHeight="1" x14ac:dyDescent="0.15"/>
    <row r="2531" s="164" customFormat="1" ht="14.85" customHeight="1" x14ac:dyDescent="0.15"/>
    <row r="2532" s="164" customFormat="1" ht="14.85" customHeight="1" x14ac:dyDescent="0.15"/>
    <row r="2533" s="164" customFormat="1" ht="14.85" customHeight="1" x14ac:dyDescent="0.15"/>
    <row r="2534" s="164" customFormat="1" ht="14.85" customHeight="1" x14ac:dyDescent="0.15"/>
    <row r="2535" s="164" customFormat="1" ht="14.85" customHeight="1" x14ac:dyDescent="0.15"/>
    <row r="2536" s="164" customFormat="1" ht="14.85" customHeight="1" x14ac:dyDescent="0.15"/>
    <row r="2537" s="164" customFormat="1" ht="14.85" customHeight="1" x14ac:dyDescent="0.15"/>
    <row r="2538" s="164" customFormat="1" ht="14.85" customHeight="1" x14ac:dyDescent="0.15"/>
    <row r="2539" s="164" customFormat="1" ht="14.85" customHeight="1" x14ac:dyDescent="0.15"/>
    <row r="2540" s="164" customFormat="1" ht="14.85" customHeight="1" x14ac:dyDescent="0.15"/>
    <row r="2541" s="164" customFormat="1" ht="14.85" customHeight="1" x14ac:dyDescent="0.15"/>
    <row r="2542" s="164" customFormat="1" ht="14.85" customHeight="1" x14ac:dyDescent="0.15"/>
    <row r="2543" s="164" customFormat="1" ht="14.85" customHeight="1" x14ac:dyDescent="0.15"/>
    <row r="2544" s="164" customFormat="1" ht="14.85" customHeight="1" x14ac:dyDescent="0.15"/>
    <row r="2545" s="164" customFormat="1" ht="14.85" customHeight="1" x14ac:dyDescent="0.15"/>
    <row r="2546" s="164" customFormat="1" ht="14.85" customHeight="1" x14ac:dyDescent="0.15"/>
    <row r="2547" s="164" customFormat="1" ht="14.85" customHeight="1" x14ac:dyDescent="0.15"/>
    <row r="2548" s="164" customFormat="1" ht="14.85" customHeight="1" x14ac:dyDescent="0.15"/>
    <row r="2549" s="164" customFormat="1" ht="14.85" customHeight="1" x14ac:dyDescent="0.15"/>
    <row r="2550" s="164" customFormat="1" ht="14.85" customHeight="1" x14ac:dyDescent="0.15"/>
    <row r="2551" s="164" customFormat="1" ht="14.85" customHeight="1" x14ac:dyDescent="0.15"/>
    <row r="2552" s="164" customFormat="1" ht="14.85" customHeight="1" x14ac:dyDescent="0.15"/>
    <row r="2553" s="164" customFormat="1" ht="14.85" customHeight="1" x14ac:dyDescent="0.15"/>
    <row r="2554" s="164" customFormat="1" ht="14.85" customHeight="1" x14ac:dyDescent="0.15"/>
    <row r="2555" s="164" customFormat="1" ht="14.85" customHeight="1" x14ac:dyDescent="0.15"/>
    <row r="2556" s="164" customFormat="1" ht="14.85" customHeight="1" x14ac:dyDescent="0.15"/>
    <row r="2557" s="164" customFormat="1" ht="14.85" customHeight="1" x14ac:dyDescent="0.15"/>
    <row r="2558" s="164" customFormat="1" ht="14.85" customHeight="1" x14ac:dyDescent="0.15"/>
    <row r="2559" s="164" customFormat="1" ht="14.85" customHeight="1" x14ac:dyDescent="0.15"/>
    <row r="2560" s="164" customFormat="1" ht="14.85" customHeight="1" x14ac:dyDescent="0.15"/>
    <row r="2561" s="164" customFormat="1" ht="14.85" customHeight="1" x14ac:dyDescent="0.15"/>
    <row r="2562" s="164" customFormat="1" ht="14.85" customHeight="1" x14ac:dyDescent="0.15"/>
    <row r="2563" s="164" customFormat="1" ht="14.85" customHeight="1" x14ac:dyDescent="0.15"/>
    <row r="2564" s="164" customFormat="1" ht="14.85" customHeight="1" x14ac:dyDescent="0.15"/>
    <row r="2565" s="164" customFormat="1" ht="14.85" customHeight="1" x14ac:dyDescent="0.15"/>
    <row r="2566" s="164" customFormat="1" ht="14.85" customHeight="1" x14ac:dyDescent="0.15"/>
    <row r="2567" s="164" customFormat="1" ht="14.85" customHeight="1" x14ac:dyDescent="0.15"/>
    <row r="2568" s="164" customFormat="1" ht="14.85" customHeight="1" x14ac:dyDescent="0.15"/>
    <row r="2569" s="164" customFormat="1" ht="14.85" customHeight="1" x14ac:dyDescent="0.15"/>
    <row r="2570" s="164" customFormat="1" ht="14.85" customHeight="1" x14ac:dyDescent="0.15"/>
    <row r="2571" s="164" customFormat="1" ht="14.85" customHeight="1" x14ac:dyDescent="0.15"/>
    <row r="2572" s="164" customFormat="1" ht="14.85" customHeight="1" x14ac:dyDescent="0.15"/>
    <row r="2573" s="164" customFormat="1" ht="14.85" customHeight="1" x14ac:dyDescent="0.15"/>
    <row r="2574" s="164" customFormat="1" ht="14.85" customHeight="1" x14ac:dyDescent="0.15"/>
    <row r="2575" s="164" customFormat="1" ht="14.85" customHeight="1" x14ac:dyDescent="0.15"/>
    <row r="2576" s="164" customFormat="1" ht="14.85" customHeight="1" x14ac:dyDescent="0.15"/>
    <row r="2577" s="164" customFormat="1" ht="14.85" customHeight="1" x14ac:dyDescent="0.15"/>
    <row r="2578" s="164" customFormat="1" ht="14.85" customHeight="1" x14ac:dyDescent="0.15"/>
    <row r="2579" s="164" customFormat="1" ht="14.85" customHeight="1" x14ac:dyDescent="0.15"/>
    <row r="2580" s="164" customFormat="1" ht="14.85" customHeight="1" x14ac:dyDescent="0.15"/>
    <row r="2581" s="164" customFormat="1" ht="14.85" customHeight="1" x14ac:dyDescent="0.15"/>
    <row r="2582" s="164" customFormat="1" ht="14.85" customHeight="1" x14ac:dyDescent="0.15"/>
    <row r="2583" s="164" customFormat="1" ht="14.85" customHeight="1" x14ac:dyDescent="0.15"/>
    <row r="2584" s="164" customFormat="1" ht="14.85" customHeight="1" x14ac:dyDescent="0.15"/>
    <row r="2585" s="164" customFormat="1" ht="14.85" customHeight="1" x14ac:dyDescent="0.15"/>
    <row r="2586" s="164" customFormat="1" ht="14.85" customHeight="1" x14ac:dyDescent="0.15"/>
    <row r="2587" s="164" customFormat="1" ht="14.85" customHeight="1" x14ac:dyDescent="0.15"/>
    <row r="2588" s="164" customFormat="1" ht="14.85" customHeight="1" x14ac:dyDescent="0.15"/>
    <row r="2589" s="164" customFormat="1" ht="14.85" customHeight="1" x14ac:dyDescent="0.15"/>
    <row r="2590" s="164" customFormat="1" ht="14.85" customHeight="1" x14ac:dyDescent="0.15"/>
    <row r="2591" s="164" customFormat="1" ht="14.85" customHeight="1" x14ac:dyDescent="0.15"/>
    <row r="2592" s="164" customFormat="1" ht="14.85" customHeight="1" x14ac:dyDescent="0.15"/>
    <row r="2593" s="164" customFormat="1" ht="14.85" customHeight="1" x14ac:dyDescent="0.15"/>
    <row r="2594" s="164" customFormat="1" ht="14.85" customHeight="1" x14ac:dyDescent="0.15"/>
    <row r="2595" s="164" customFormat="1" ht="14.85" customHeight="1" x14ac:dyDescent="0.15"/>
    <row r="2596" s="164" customFormat="1" ht="14.85" customHeight="1" x14ac:dyDescent="0.15"/>
    <row r="2597" s="164" customFormat="1" ht="14.85" customHeight="1" x14ac:dyDescent="0.15"/>
    <row r="2598" s="164" customFormat="1" ht="14.85" customHeight="1" x14ac:dyDescent="0.15"/>
    <row r="2599" s="164" customFormat="1" ht="14.85" customHeight="1" x14ac:dyDescent="0.15"/>
    <row r="2600" s="164" customFormat="1" ht="14.85" customHeight="1" x14ac:dyDescent="0.15"/>
    <row r="2601" s="164" customFormat="1" ht="14.85" customHeight="1" x14ac:dyDescent="0.15"/>
    <row r="2602" s="164" customFormat="1" ht="14.85" customHeight="1" x14ac:dyDescent="0.15"/>
    <row r="2603" s="164" customFormat="1" ht="14.85" customHeight="1" x14ac:dyDescent="0.15"/>
    <row r="2604" s="164" customFormat="1" ht="14.85" customHeight="1" x14ac:dyDescent="0.15"/>
    <row r="2605" s="164" customFormat="1" ht="14.85" customHeight="1" x14ac:dyDescent="0.15"/>
    <row r="2606" s="164" customFormat="1" ht="14.85" customHeight="1" x14ac:dyDescent="0.15"/>
    <row r="2607" s="164" customFormat="1" ht="14.85" customHeight="1" x14ac:dyDescent="0.15"/>
    <row r="2608" s="164" customFormat="1" ht="14.85" customHeight="1" x14ac:dyDescent="0.15"/>
    <row r="2609" s="164" customFormat="1" ht="14.85" customHeight="1" x14ac:dyDescent="0.15"/>
    <row r="2610" s="164" customFormat="1" ht="14.85" customHeight="1" x14ac:dyDescent="0.15"/>
    <row r="2611" s="164" customFormat="1" ht="14.85" customHeight="1" x14ac:dyDescent="0.15"/>
    <row r="2612" s="164" customFormat="1" ht="14.85" customHeight="1" x14ac:dyDescent="0.15"/>
    <row r="2613" s="164" customFormat="1" ht="14.85" customHeight="1" x14ac:dyDescent="0.15"/>
    <row r="2614" s="164" customFormat="1" ht="14.85" customHeight="1" x14ac:dyDescent="0.15"/>
    <row r="2615" s="164" customFormat="1" ht="14.85" customHeight="1" x14ac:dyDescent="0.15"/>
    <row r="2616" s="164" customFormat="1" ht="14.85" customHeight="1" x14ac:dyDescent="0.15"/>
    <row r="2617" s="164" customFormat="1" ht="14.85" customHeight="1" x14ac:dyDescent="0.15"/>
    <row r="2618" s="164" customFormat="1" ht="14.85" customHeight="1" x14ac:dyDescent="0.15"/>
    <row r="2619" s="164" customFormat="1" ht="14.85" customHeight="1" x14ac:dyDescent="0.15"/>
    <row r="2620" s="164" customFormat="1" ht="14.85" customHeight="1" x14ac:dyDescent="0.15"/>
    <row r="2621" s="164" customFormat="1" ht="14.85" customHeight="1" x14ac:dyDescent="0.15"/>
    <row r="2622" s="164" customFormat="1" ht="14.85" customHeight="1" x14ac:dyDescent="0.15"/>
    <row r="2623" s="164" customFormat="1" ht="14.85" customHeight="1" x14ac:dyDescent="0.15"/>
    <row r="2624" s="164" customFormat="1" ht="14.85" customHeight="1" x14ac:dyDescent="0.15"/>
    <row r="2625" s="164" customFormat="1" ht="14.85" customHeight="1" x14ac:dyDescent="0.15"/>
    <row r="2626" s="164" customFormat="1" ht="14.85" customHeight="1" x14ac:dyDescent="0.15"/>
    <row r="2627" s="164" customFormat="1" ht="14.85" customHeight="1" x14ac:dyDescent="0.15"/>
    <row r="2628" s="164" customFormat="1" ht="14.85" customHeight="1" x14ac:dyDescent="0.15"/>
    <row r="2629" s="164" customFormat="1" ht="14.85" customHeight="1" x14ac:dyDescent="0.15"/>
    <row r="2630" s="164" customFormat="1" ht="14.85" customHeight="1" x14ac:dyDescent="0.15"/>
    <row r="2631" s="164" customFormat="1" ht="14.85" customHeight="1" x14ac:dyDescent="0.15"/>
    <row r="2632" s="164" customFormat="1" ht="14.85" customHeight="1" x14ac:dyDescent="0.15"/>
    <row r="2633" s="164" customFormat="1" ht="14.85" customHeight="1" x14ac:dyDescent="0.15"/>
    <row r="2634" s="164" customFormat="1" ht="14.85" customHeight="1" x14ac:dyDescent="0.15"/>
    <row r="2635" s="164" customFormat="1" ht="14.85" customHeight="1" x14ac:dyDescent="0.15"/>
    <row r="2636" s="164" customFormat="1" ht="14.85" customHeight="1" x14ac:dyDescent="0.15"/>
    <row r="2637" s="164" customFormat="1" ht="14.85" customHeight="1" x14ac:dyDescent="0.15"/>
    <row r="2638" s="164" customFormat="1" ht="14.85" customHeight="1" x14ac:dyDescent="0.15"/>
    <row r="2639" s="164" customFormat="1" ht="14.85" customHeight="1" x14ac:dyDescent="0.15"/>
    <row r="2640" s="164" customFormat="1" ht="14.85" customHeight="1" x14ac:dyDescent="0.15"/>
    <row r="2641" s="164" customFormat="1" ht="14.85" customHeight="1" x14ac:dyDescent="0.15"/>
    <row r="2642" s="164" customFormat="1" ht="14.85" customHeight="1" x14ac:dyDescent="0.15"/>
    <row r="2643" s="164" customFormat="1" ht="14.85" customHeight="1" x14ac:dyDescent="0.15"/>
    <row r="2644" s="164" customFormat="1" ht="14.85" customHeight="1" x14ac:dyDescent="0.15"/>
    <row r="2645" s="164" customFormat="1" ht="14.85" customHeight="1" x14ac:dyDescent="0.15"/>
    <row r="2646" s="164" customFormat="1" ht="14.85" customHeight="1" x14ac:dyDescent="0.15"/>
    <row r="2647" s="164" customFormat="1" ht="14.85" customHeight="1" x14ac:dyDescent="0.15"/>
    <row r="2648" s="164" customFormat="1" ht="14.85" customHeight="1" x14ac:dyDescent="0.15"/>
    <row r="2649" s="164" customFormat="1" ht="14.85" customHeight="1" x14ac:dyDescent="0.15"/>
    <row r="2650" s="164" customFormat="1" ht="14.85" customHeight="1" x14ac:dyDescent="0.15"/>
    <row r="2651" s="164" customFormat="1" ht="14.85" customHeight="1" x14ac:dyDescent="0.15"/>
    <row r="2652" s="164" customFormat="1" ht="14.85" customHeight="1" x14ac:dyDescent="0.15"/>
    <row r="2653" s="164" customFormat="1" ht="14.85" customHeight="1" x14ac:dyDescent="0.15"/>
    <row r="2654" s="164" customFormat="1" ht="14.85" customHeight="1" x14ac:dyDescent="0.15"/>
    <row r="2655" s="164" customFormat="1" ht="14.85" customHeight="1" x14ac:dyDescent="0.15"/>
    <row r="2656" s="164" customFormat="1" ht="14.85" customHeight="1" x14ac:dyDescent="0.15"/>
    <row r="2657" s="164" customFormat="1" ht="14.85" customHeight="1" x14ac:dyDescent="0.15"/>
    <row r="2658" s="164" customFormat="1" ht="14.85" customHeight="1" x14ac:dyDescent="0.15"/>
    <row r="2659" s="164" customFormat="1" ht="14.85" customHeight="1" x14ac:dyDescent="0.15"/>
    <row r="2660" s="164" customFormat="1" ht="14.85" customHeight="1" x14ac:dyDescent="0.15"/>
    <row r="2661" s="164" customFormat="1" ht="14.85" customHeight="1" x14ac:dyDescent="0.15"/>
    <row r="2662" s="164" customFormat="1" ht="14.85" customHeight="1" x14ac:dyDescent="0.15"/>
    <row r="2663" s="164" customFormat="1" ht="14.85" customHeight="1" x14ac:dyDescent="0.15"/>
    <row r="2664" s="164" customFormat="1" ht="14.85" customHeight="1" x14ac:dyDescent="0.15"/>
    <row r="2665" s="164" customFormat="1" ht="14.85" customHeight="1" x14ac:dyDescent="0.15"/>
    <row r="2666" s="164" customFormat="1" ht="14.85" customHeight="1" x14ac:dyDescent="0.15"/>
    <row r="2667" s="164" customFormat="1" ht="14.85" customHeight="1" x14ac:dyDescent="0.15"/>
    <row r="2668" s="164" customFormat="1" ht="14.85" customHeight="1" x14ac:dyDescent="0.15"/>
    <row r="2669" s="164" customFormat="1" ht="14.85" customHeight="1" x14ac:dyDescent="0.15"/>
    <row r="2670" s="164" customFormat="1" ht="14.85" customHeight="1" x14ac:dyDescent="0.15"/>
    <row r="2671" s="164" customFormat="1" ht="14.85" customHeight="1" x14ac:dyDescent="0.15"/>
    <row r="2672" s="164" customFormat="1" ht="14.85" customHeight="1" x14ac:dyDescent="0.15"/>
    <row r="2673" s="164" customFormat="1" ht="14.85" customHeight="1" x14ac:dyDescent="0.15"/>
    <row r="2674" s="164" customFormat="1" ht="14.85" customHeight="1" x14ac:dyDescent="0.15"/>
    <row r="2675" s="164" customFormat="1" ht="14.85" customHeight="1" x14ac:dyDescent="0.15"/>
    <row r="2676" s="164" customFormat="1" ht="14.85" customHeight="1" x14ac:dyDescent="0.15"/>
    <row r="2677" s="164" customFormat="1" ht="14.85" customHeight="1" x14ac:dyDescent="0.15"/>
    <row r="2678" s="164" customFormat="1" ht="14.85" customHeight="1" x14ac:dyDescent="0.15"/>
    <row r="2679" s="164" customFormat="1" ht="14.85" customHeight="1" x14ac:dyDescent="0.15"/>
    <row r="2680" s="164" customFormat="1" ht="14.85" customHeight="1" x14ac:dyDescent="0.15"/>
    <row r="2681" s="164" customFormat="1" ht="14.85" customHeight="1" x14ac:dyDescent="0.15"/>
    <row r="2682" s="164" customFormat="1" ht="14.85" customHeight="1" x14ac:dyDescent="0.15"/>
    <row r="2683" s="164" customFormat="1" ht="14.85" customHeight="1" x14ac:dyDescent="0.15"/>
    <row r="2684" s="164" customFormat="1" ht="14.85" customHeight="1" x14ac:dyDescent="0.15"/>
    <row r="2685" s="164" customFormat="1" ht="14.85" customHeight="1" x14ac:dyDescent="0.15"/>
    <row r="2686" s="164" customFormat="1" ht="14.85" customHeight="1" x14ac:dyDescent="0.15"/>
    <row r="2687" s="164" customFormat="1" ht="14.85" customHeight="1" x14ac:dyDescent="0.15"/>
    <row r="2688" s="164" customFormat="1" ht="14.85" customHeight="1" x14ac:dyDescent="0.15"/>
    <row r="2689" s="164" customFormat="1" ht="14.85" customHeight="1" x14ac:dyDescent="0.15"/>
    <row r="2690" s="164" customFormat="1" ht="14.85" customHeight="1" x14ac:dyDescent="0.15"/>
    <row r="2691" s="164" customFormat="1" ht="14.85" customHeight="1" x14ac:dyDescent="0.15"/>
    <row r="2692" s="164" customFormat="1" ht="14.85" customHeight="1" x14ac:dyDescent="0.15"/>
    <row r="2693" s="164" customFormat="1" ht="14.85" customHeight="1" x14ac:dyDescent="0.15"/>
    <row r="2694" s="164" customFormat="1" ht="14.85" customHeight="1" x14ac:dyDescent="0.15"/>
    <row r="2695" s="164" customFormat="1" ht="14.85" customHeight="1" x14ac:dyDescent="0.15"/>
    <row r="2696" s="164" customFormat="1" ht="14.85" customHeight="1" x14ac:dyDescent="0.15"/>
    <row r="2697" s="164" customFormat="1" ht="14.85" customHeight="1" x14ac:dyDescent="0.15"/>
    <row r="2698" s="164" customFormat="1" ht="14.85" customHeight="1" x14ac:dyDescent="0.15"/>
    <row r="2699" s="164" customFormat="1" ht="14.85" customHeight="1" x14ac:dyDescent="0.15"/>
    <row r="2700" s="164" customFormat="1" ht="14.85" customHeight="1" x14ac:dyDescent="0.15"/>
    <row r="2701" s="164" customFormat="1" ht="14.85" customHeight="1" x14ac:dyDescent="0.15"/>
    <row r="2702" s="164" customFormat="1" ht="14.85" customHeight="1" x14ac:dyDescent="0.15"/>
    <row r="2703" s="164" customFormat="1" ht="14.85" customHeight="1" x14ac:dyDescent="0.15"/>
    <row r="2704" s="164" customFormat="1" ht="14.85" customHeight="1" x14ac:dyDescent="0.15"/>
    <row r="2705" s="164" customFormat="1" ht="14.85" customHeight="1" x14ac:dyDescent="0.15"/>
    <row r="2706" s="164" customFormat="1" ht="14.85" customHeight="1" x14ac:dyDescent="0.15"/>
    <row r="2707" s="164" customFormat="1" ht="14.85" customHeight="1" x14ac:dyDescent="0.15"/>
    <row r="2708" s="164" customFormat="1" ht="14.85" customHeight="1" x14ac:dyDescent="0.15"/>
    <row r="2709" s="164" customFormat="1" ht="14.85" customHeight="1" x14ac:dyDescent="0.15"/>
    <row r="2710" s="164" customFormat="1" ht="14.85" customHeight="1" x14ac:dyDescent="0.15"/>
    <row r="2711" s="164" customFormat="1" ht="14.85" customHeight="1" x14ac:dyDescent="0.15"/>
    <row r="2712" s="164" customFormat="1" ht="14.85" customHeight="1" x14ac:dyDescent="0.15"/>
    <row r="2713" s="164" customFormat="1" ht="14.85" customHeight="1" x14ac:dyDescent="0.15"/>
    <row r="2714" s="164" customFormat="1" ht="14.85" customHeight="1" x14ac:dyDescent="0.15"/>
    <row r="2715" s="164" customFormat="1" ht="14.85" customHeight="1" x14ac:dyDescent="0.15"/>
    <row r="2716" s="164" customFormat="1" ht="14.85" customHeight="1" x14ac:dyDescent="0.15"/>
    <row r="2717" s="164" customFormat="1" ht="14.85" customHeight="1" x14ac:dyDescent="0.15"/>
    <row r="2718" s="164" customFormat="1" ht="14.85" customHeight="1" x14ac:dyDescent="0.15"/>
    <row r="2719" s="164" customFormat="1" ht="14.85" customHeight="1" x14ac:dyDescent="0.15"/>
    <row r="2720" s="164" customFormat="1" ht="14.85" customHeight="1" x14ac:dyDescent="0.15"/>
    <row r="2721" s="164" customFormat="1" ht="14.85" customHeight="1" x14ac:dyDescent="0.15"/>
    <row r="2722" s="164" customFormat="1" ht="14.85" customHeight="1" x14ac:dyDescent="0.15"/>
    <row r="2723" s="164" customFormat="1" ht="14.85" customHeight="1" x14ac:dyDescent="0.15"/>
    <row r="2724" s="164" customFormat="1" ht="14.85" customHeight="1" x14ac:dyDescent="0.15"/>
    <row r="2725" s="164" customFormat="1" ht="14.85" customHeight="1" x14ac:dyDescent="0.15"/>
    <row r="2726" s="164" customFormat="1" ht="14.85" customHeight="1" x14ac:dyDescent="0.15"/>
    <row r="2727" s="164" customFormat="1" ht="14.85" customHeight="1" x14ac:dyDescent="0.15"/>
    <row r="2728" s="164" customFormat="1" ht="14.85" customHeight="1" x14ac:dyDescent="0.15"/>
    <row r="2729" s="164" customFormat="1" ht="14.85" customHeight="1" x14ac:dyDescent="0.15"/>
    <row r="2730" s="164" customFormat="1" ht="14.85" customHeight="1" x14ac:dyDescent="0.15"/>
    <row r="2731" s="164" customFormat="1" ht="14.85" customHeight="1" x14ac:dyDescent="0.15"/>
    <row r="2732" s="164" customFormat="1" ht="14.85" customHeight="1" x14ac:dyDescent="0.15"/>
    <row r="2733" s="164" customFormat="1" ht="14.85" customHeight="1" x14ac:dyDescent="0.15"/>
    <row r="2734" s="164" customFormat="1" ht="14.85" customHeight="1" x14ac:dyDescent="0.15"/>
    <row r="2735" s="164" customFormat="1" ht="14.85" customHeight="1" x14ac:dyDescent="0.15"/>
    <row r="2736" s="164" customFormat="1" ht="14.85" customHeight="1" x14ac:dyDescent="0.15"/>
    <row r="2737" s="164" customFormat="1" ht="14.85" customHeight="1" x14ac:dyDescent="0.15"/>
    <row r="2738" s="164" customFormat="1" ht="14.85" customHeight="1" x14ac:dyDescent="0.15"/>
    <row r="2739" s="164" customFormat="1" ht="14.85" customHeight="1" x14ac:dyDescent="0.15"/>
    <row r="2740" s="164" customFormat="1" ht="14.85" customHeight="1" x14ac:dyDescent="0.15"/>
    <row r="2741" s="164" customFormat="1" ht="14.85" customHeight="1" x14ac:dyDescent="0.15"/>
    <row r="2742" s="164" customFormat="1" ht="14.85" customHeight="1" x14ac:dyDescent="0.15"/>
    <row r="2743" s="164" customFormat="1" ht="14.85" customHeight="1" x14ac:dyDescent="0.15"/>
    <row r="2744" s="164" customFormat="1" ht="14.85" customHeight="1" x14ac:dyDescent="0.15"/>
    <row r="2745" s="164" customFormat="1" ht="14.85" customHeight="1" x14ac:dyDescent="0.15"/>
    <row r="2746" s="164" customFormat="1" ht="14.85" customHeight="1" x14ac:dyDescent="0.15"/>
    <row r="2747" s="164" customFormat="1" ht="14.85" customHeight="1" x14ac:dyDescent="0.15"/>
    <row r="2748" s="164" customFormat="1" ht="14.85" customHeight="1" x14ac:dyDescent="0.15"/>
    <row r="2749" s="164" customFormat="1" ht="14.85" customHeight="1" x14ac:dyDescent="0.15"/>
    <row r="2750" s="164" customFormat="1" ht="14.85" customHeight="1" x14ac:dyDescent="0.15"/>
    <row r="2751" s="164" customFormat="1" ht="14.85" customHeight="1" x14ac:dyDescent="0.15"/>
    <row r="2752" s="164" customFormat="1" ht="14.85" customHeight="1" x14ac:dyDescent="0.15"/>
    <row r="2753" s="164" customFormat="1" ht="14.85" customHeight="1" x14ac:dyDescent="0.15"/>
    <row r="2754" s="164" customFormat="1" ht="14.85" customHeight="1" x14ac:dyDescent="0.15"/>
    <row r="2755" s="164" customFormat="1" ht="14.85" customHeight="1" x14ac:dyDescent="0.15"/>
    <row r="2756" s="164" customFormat="1" ht="14.85" customHeight="1" x14ac:dyDescent="0.15"/>
    <row r="2757" s="164" customFormat="1" ht="14.85" customHeight="1" x14ac:dyDescent="0.15"/>
    <row r="2758" s="164" customFormat="1" ht="14.85" customHeight="1" x14ac:dyDescent="0.15"/>
    <row r="2759" s="164" customFormat="1" ht="14.85" customHeight="1" x14ac:dyDescent="0.15"/>
    <row r="2760" s="164" customFormat="1" ht="14.85" customHeight="1" x14ac:dyDescent="0.15"/>
    <row r="2761" s="164" customFormat="1" ht="14.85" customHeight="1" x14ac:dyDescent="0.15"/>
    <row r="2762" s="164" customFormat="1" ht="14.85" customHeight="1" x14ac:dyDescent="0.15"/>
    <row r="2763" s="164" customFormat="1" ht="14.85" customHeight="1" x14ac:dyDescent="0.15"/>
    <row r="2764" s="164" customFormat="1" ht="14.85" customHeight="1" x14ac:dyDescent="0.15"/>
    <row r="2765" s="164" customFormat="1" ht="14.85" customHeight="1" x14ac:dyDescent="0.15"/>
    <row r="2766" s="164" customFormat="1" ht="14.85" customHeight="1" x14ac:dyDescent="0.15"/>
    <row r="2767" s="164" customFormat="1" ht="14.85" customHeight="1" x14ac:dyDescent="0.15"/>
    <row r="2768" s="164" customFormat="1" ht="14.85" customHeight="1" x14ac:dyDescent="0.15"/>
    <row r="2769" s="164" customFormat="1" ht="14.85" customHeight="1" x14ac:dyDescent="0.15"/>
    <row r="2770" s="164" customFormat="1" ht="14.85" customHeight="1" x14ac:dyDescent="0.15"/>
    <row r="2771" s="164" customFormat="1" ht="14.85" customHeight="1" x14ac:dyDescent="0.15"/>
    <row r="2772" s="164" customFormat="1" ht="14.85" customHeight="1" x14ac:dyDescent="0.15"/>
    <row r="2773" s="164" customFormat="1" ht="14.85" customHeight="1" x14ac:dyDescent="0.15"/>
    <row r="2774" s="164" customFormat="1" ht="14.85" customHeight="1" x14ac:dyDescent="0.15"/>
    <row r="2775" s="164" customFormat="1" ht="14.85" customHeight="1" x14ac:dyDescent="0.15"/>
    <row r="2776" s="164" customFormat="1" ht="14.85" customHeight="1" x14ac:dyDescent="0.15"/>
    <row r="2777" s="164" customFormat="1" ht="14.85" customHeight="1" x14ac:dyDescent="0.15"/>
    <row r="2778" s="164" customFormat="1" ht="14.85" customHeight="1" x14ac:dyDescent="0.15"/>
    <row r="2779" s="164" customFormat="1" ht="14.85" customHeight="1" x14ac:dyDescent="0.15"/>
    <row r="2780" s="164" customFormat="1" ht="14.85" customHeight="1" x14ac:dyDescent="0.15"/>
    <row r="2781" s="164" customFormat="1" ht="14.85" customHeight="1" x14ac:dyDescent="0.15"/>
    <row r="2782" s="164" customFormat="1" ht="14.85" customHeight="1" x14ac:dyDescent="0.15"/>
    <row r="2783" s="164" customFormat="1" ht="14.85" customHeight="1" x14ac:dyDescent="0.15"/>
    <row r="2784" s="164" customFormat="1" ht="14.85" customHeight="1" x14ac:dyDescent="0.15"/>
    <row r="2785" s="164" customFormat="1" ht="14.85" customHeight="1" x14ac:dyDescent="0.15"/>
    <row r="2786" s="164" customFormat="1" ht="14.85" customHeight="1" x14ac:dyDescent="0.15"/>
    <row r="2787" s="164" customFormat="1" ht="14.85" customHeight="1" x14ac:dyDescent="0.15"/>
    <row r="2788" s="164" customFormat="1" ht="14.85" customHeight="1" x14ac:dyDescent="0.15"/>
    <row r="2789" s="164" customFormat="1" ht="14.85" customHeight="1" x14ac:dyDescent="0.15"/>
    <row r="2790" s="164" customFormat="1" ht="14.85" customHeight="1" x14ac:dyDescent="0.15"/>
    <row r="2791" s="164" customFormat="1" ht="14.85" customHeight="1" x14ac:dyDescent="0.15"/>
    <row r="2792" s="164" customFormat="1" ht="14.85" customHeight="1" x14ac:dyDescent="0.15"/>
    <row r="2793" s="164" customFormat="1" ht="14.85" customHeight="1" x14ac:dyDescent="0.15"/>
    <row r="2794" s="164" customFormat="1" ht="14.85" customHeight="1" x14ac:dyDescent="0.15"/>
    <row r="2795" s="164" customFormat="1" ht="14.85" customHeight="1" x14ac:dyDescent="0.15"/>
    <row r="2796" s="164" customFormat="1" ht="14.85" customHeight="1" x14ac:dyDescent="0.15"/>
    <row r="2797" s="164" customFormat="1" ht="14.85" customHeight="1" x14ac:dyDescent="0.15"/>
    <row r="2798" s="164" customFormat="1" ht="14.85" customHeight="1" x14ac:dyDescent="0.15"/>
    <row r="2799" s="164" customFormat="1" ht="14.85" customHeight="1" x14ac:dyDescent="0.15"/>
    <row r="2800" s="164" customFormat="1" ht="14.85" customHeight="1" x14ac:dyDescent="0.15"/>
    <row r="2801" s="164" customFormat="1" ht="14.85" customHeight="1" x14ac:dyDescent="0.15"/>
    <row r="2802" s="164" customFormat="1" ht="14.85" customHeight="1" x14ac:dyDescent="0.15"/>
    <row r="2803" s="164" customFormat="1" ht="14.85" customHeight="1" x14ac:dyDescent="0.15"/>
    <row r="2804" s="164" customFormat="1" ht="14.85" customHeight="1" x14ac:dyDescent="0.15"/>
    <row r="2805" s="164" customFormat="1" ht="14.85" customHeight="1" x14ac:dyDescent="0.15"/>
    <row r="2806" s="164" customFormat="1" ht="14.85" customHeight="1" x14ac:dyDescent="0.15"/>
    <row r="2807" s="164" customFormat="1" ht="14.85" customHeight="1" x14ac:dyDescent="0.15"/>
    <row r="2808" s="164" customFormat="1" ht="14.85" customHeight="1" x14ac:dyDescent="0.15"/>
    <row r="2809" s="164" customFormat="1" ht="14.85" customHeight="1" x14ac:dyDescent="0.15"/>
    <row r="2810" s="164" customFormat="1" ht="14.85" customHeight="1" x14ac:dyDescent="0.15"/>
    <row r="2811" s="164" customFormat="1" ht="14.85" customHeight="1" x14ac:dyDescent="0.15"/>
    <row r="2812" s="164" customFormat="1" ht="14.85" customHeight="1" x14ac:dyDescent="0.15"/>
    <row r="2813" s="164" customFormat="1" ht="14.85" customHeight="1" x14ac:dyDescent="0.15"/>
    <row r="2814" s="164" customFormat="1" ht="14.85" customHeight="1" x14ac:dyDescent="0.15"/>
    <row r="2815" s="164" customFormat="1" ht="14.85" customHeight="1" x14ac:dyDescent="0.15"/>
    <row r="2816" s="164" customFormat="1" ht="14.85" customHeight="1" x14ac:dyDescent="0.15"/>
    <row r="2817" s="164" customFormat="1" ht="14.85" customHeight="1" x14ac:dyDescent="0.15"/>
    <row r="2818" s="164" customFormat="1" ht="14.85" customHeight="1" x14ac:dyDescent="0.15"/>
    <row r="2819" s="164" customFormat="1" ht="14.85" customHeight="1" x14ac:dyDescent="0.15"/>
    <row r="2820" s="164" customFormat="1" ht="14.85" customHeight="1" x14ac:dyDescent="0.15"/>
    <row r="2821" s="164" customFormat="1" ht="14.85" customHeight="1" x14ac:dyDescent="0.15"/>
    <row r="2822" s="164" customFormat="1" ht="14.85" customHeight="1" x14ac:dyDescent="0.15"/>
    <row r="2823" s="164" customFormat="1" ht="14.85" customHeight="1" x14ac:dyDescent="0.15"/>
    <row r="2824" s="164" customFormat="1" ht="14.85" customHeight="1" x14ac:dyDescent="0.15"/>
    <row r="2825" s="164" customFormat="1" ht="14.85" customHeight="1" x14ac:dyDescent="0.15"/>
    <row r="2826" s="164" customFormat="1" ht="14.85" customHeight="1" x14ac:dyDescent="0.15"/>
    <row r="2827" s="164" customFormat="1" ht="14.85" customHeight="1" x14ac:dyDescent="0.15"/>
    <row r="2828" s="164" customFormat="1" ht="14.85" customHeight="1" x14ac:dyDescent="0.15"/>
    <row r="2829" s="164" customFormat="1" ht="14.85" customHeight="1" x14ac:dyDescent="0.15"/>
    <row r="2830" s="164" customFormat="1" ht="14.85" customHeight="1" x14ac:dyDescent="0.15"/>
    <row r="2831" s="164" customFormat="1" ht="14.85" customHeight="1" x14ac:dyDescent="0.15"/>
    <row r="2832" s="164" customFormat="1" ht="14.85" customHeight="1" x14ac:dyDescent="0.15"/>
    <row r="2833" s="164" customFormat="1" ht="14.85" customHeight="1" x14ac:dyDescent="0.15"/>
    <row r="2834" s="164" customFormat="1" ht="14.85" customHeight="1" x14ac:dyDescent="0.15"/>
    <row r="2835" s="164" customFormat="1" ht="14.85" customHeight="1" x14ac:dyDescent="0.15"/>
    <row r="2836" s="164" customFormat="1" ht="14.85" customHeight="1" x14ac:dyDescent="0.15"/>
    <row r="2837" s="164" customFormat="1" ht="14.85" customHeight="1" x14ac:dyDescent="0.15"/>
    <row r="2838" s="164" customFormat="1" ht="14.85" customHeight="1" x14ac:dyDescent="0.15"/>
    <row r="2839" s="164" customFormat="1" ht="14.85" customHeight="1" x14ac:dyDescent="0.15"/>
    <row r="2840" s="164" customFormat="1" ht="14.85" customHeight="1" x14ac:dyDescent="0.15"/>
    <row r="2841" s="164" customFormat="1" ht="14.85" customHeight="1" x14ac:dyDescent="0.15"/>
    <row r="2842" s="164" customFormat="1" ht="14.85" customHeight="1" x14ac:dyDescent="0.15"/>
    <row r="2843" s="164" customFormat="1" ht="14.85" customHeight="1" x14ac:dyDescent="0.15"/>
    <row r="2844" s="164" customFormat="1" ht="14.85" customHeight="1" x14ac:dyDescent="0.15"/>
    <row r="2845" s="164" customFormat="1" ht="14.85" customHeight="1" x14ac:dyDescent="0.15"/>
    <row r="2846" s="164" customFormat="1" ht="14.85" customHeight="1" x14ac:dyDescent="0.15"/>
    <row r="2847" s="164" customFormat="1" ht="14.85" customHeight="1" x14ac:dyDescent="0.15"/>
    <row r="2848" s="164" customFormat="1" ht="14.85" customHeight="1" x14ac:dyDescent="0.15"/>
    <row r="2849" s="164" customFormat="1" ht="14.85" customHeight="1" x14ac:dyDescent="0.15"/>
    <row r="2850" s="164" customFormat="1" ht="14.85" customHeight="1" x14ac:dyDescent="0.15"/>
    <row r="2851" s="164" customFormat="1" ht="14.85" customHeight="1" x14ac:dyDescent="0.15"/>
    <row r="2852" s="164" customFormat="1" ht="14.85" customHeight="1" x14ac:dyDescent="0.15"/>
    <row r="2853" s="164" customFormat="1" ht="14.85" customHeight="1" x14ac:dyDescent="0.15"/>
    <row r="2854" s="164" customFormat="1" ht="14.85" customHeight="1" x14ac:dyDescent="0.15"/>
    <row r="2855" s="164" customFormat="1" ht="14.85" customHeight="1" x14ac:dyDescent="0.15"/>
    <row r="2856" s="164" customFormat="1" ht="14.85" customHeight="1" x14ac:dyDescent="0.15"/>
    <row r="2857" s="164" customFormat="1" ht="14.85" customHeight="1" x14ac:dyDescent="0.15"/>
    <row r="2858" s="164" customFormat="1" ht="14.85" customHeight="1" x14ac:dyDescent="0.15"/>
    <row r="2859" s="164" customFormat="1" ht="14.85" customHeight="1" x14ac:dyDescent="0.15"/>
    <row r="2860" s="164" customFormat="1" ht="14.85" customHeight="1" x14ac:dyDescent="0.15"/>
    <row r="2861" s="164" customFormat="1" ht="14.85" customHeight="1" x14ac:dyDescent="0.15"/>
    <row r="2862" s="164" customFormat="1" ht="14.85" customHeight="1" x14ac:dyDescent="0.15"/>
    <row r="2863" s="164" customFormat="1" ht="14.85" customHeight="1" x14ac:dyDescent="0.15"/>
    <row r="2864" s="164" customFormat="1" ht="14.85" customHeight="1" x14ac:dyDescent="0.15"/>
    <row r="2865" s="164" customFormat="1" ht="14.85" customHeight="1" x14ac:dyDescent="0.15"/>
    <row r="2866" s="164" customFormat="1" ht="14.85" customHeight="1" x14ac:dyDescent="0.15"/>
    <row r="2867" s="164" customFormat="1" ht="14.85" customHeight="1" x14ac:dyDescent="0.15"/>
    <row r="2868" s="164" customFormat="1" ht="14.85" customHeight="1" x14ac:dyDescent="0.15"/>
    <row r="2869" s="164" customFormat="1" ht="14.85" customHeight="1" x14ac:dyDescent="0.15"/>
    <row r="2870" s="164" customFormat="1" ht="14.85" customHeight="1" x14ac:dyDescent="0.15"/>
    <row r="2871" s="164" customFormat="1" ht="14.85" customHeight="1" x14ac:dyDescent="0.15"/>
    <row r="2872" s="164" customFormat="1" ht="14.85" customHeight="1" x14ac:dyDescent="0.15"/>
    <row r="2873" s="164" customFormat="1" ht="14.85" customHeight="1" x14ac:dyDescent="0.15"/>
    <row r="2874" s="164" customFormat="1" ht="14.85" customHeight="1" x14ac:dyDescent="0.15"/>
    <row r="2875" s="164" customFormat="1" ht="14.85" customHeight="1" x14ac:dyDescent="0.15"/>
    <row r="2876" s="164" customFormat="1" ht="14.85" customHeight="1" x14ac:dyDescent="0.15"/>
    <row r="2877" s="164" customFormat="1" ht="14.85" customHeight="1" x14ac:dyDescent="0.15"/>
    <row r="2878" s="164" customFormat="1" ht="14.85" customHeight="1" x14ac:dyDescent="0.15"/>
    <row r="2879" s="164" customFormat="1" ht="14.85" customHeight="1" x14ac:dyDescent="0.15"/>
    <row r="2880" s="164" customFormat="1" ht="14.85" customHeight="1" x14ac:dyDescent="0.15"/>
    <row r="2881" s="164" customFormat="1" ht="14.85" customHeight="1" x14ac:dyDescent="0.15"/>
    <row r="2882" s="164" customFormat="1" ht="14.85" customHeight="1" x14ac:dyDescent="0.15"/>
    <row r="2883" s="164" customFormat="1" ht="14.85" customHeight="1" x14ac:dyDescent="0.15"/>
    <row r="2884" s="164" customFormat="1" ht="14.85" customHeight="1" x14ac:dyDescent="0.15"/>
    <row r="2885" s="164" customFormat="1" ht="14.85" customHeight="1" x14ac:dyDescent="0.15"/>
    <row r="2886" s="164" customFormat="1" ht="14.85" customHeight="1" x14ac:dyDescent="0.15"/>
    <row r="2887" s="164" customFormat="1" ht="14.85" customHeight="1" x14ac:dyDescent="0.15"/>
    <row r="2888" s="164" customFormat="1" ht="14.85" customHeight="1" x14ac:dyDescent="0.15"/>
    <row r="2889" s="164" customFormat="1" ht="14.85" customHeight="1" x14ac:dyDescent="0.15"/>
    <row r="2890" s="164" customFormat="1" ht="14.85" customHeight="1" x14ac:dyDescent="0.15"/>
    <row r="2891" s="164" customFormat="1" ht="14.85" customHeight="1" x14ac:dyDescent="0.15"/>
    <row r="2892" s="164" customFormat="1" ht="14.85" customHeight="1" x14ac:dyDescent="0.15"/>
    <row r="2893" s="164" customFormat="1" ht="14.85" customHeight="1" x14ac:dyDescent="0.15"/>
    <row r="2894" s="164" customFormat="1" ht="14.85" customHeight="1" x14ac:dyDescent="0.15"/>
    <row r="2895" s="164" customFormat="1" ht="14.85" customHeight="1" x14ac:dyDescent="0.15"/>
    <row r="2896" s="164" customFormat="1" ht="14.85" customHeight="1" x14ac:dyDescent="0.15"/>
    <row r="2897" s="164" customFormat="1" ht="14.85" customHeight="1" x14ac:dyDescent="0.15"/>
    <row r="2898" s="164" customFormat="1" ht="14.85" customHeight="1" x14ac:dyDescent="0.15"/>
    <row r="2899" s="164" customFormat="1" ht="14.85" customHeight="1" x14ac:dyDescent="0.15"/>
    <row r="2900" s="164" customFormat="1" ht="14.85" customHeight="1" x14ac:dyDescent="0.15"/>
    <row r="2901" s="164" customFormat="1" ht="14.85" customHeight="1" x14ac:dyDescent="0.15"/>
    <row r="2902" s="164" customFormat="1" ht="14.85" customHeight="1" x14ac:dyDescent="0.15"/>
    <row r="2903" s="164" customFormat="1" ht="14.85" customHeight="1" x14ac:dyDescent="0.15"/>
    <row r="2904" s="164" customFormat="1" ht="14.85" customHeight="1" x14ac:dyDescent="0.15"/>
    <row r="2905" s="164" customFormat="1" ht="14.85" customHeight="1" x14ac:dyDescent="0.15"/>
    <row r="2906" s="164" customFormat="1" ht="14.85" customHeight="1" x14ac:dyDescent="0.15"/>
    <row r="2907" s="164" customFormat="1" ht="14.85" customHeight="1" x14ac:dyDescent="0.15"/>
    <row r="2908" s="164" customFormat="1" ht="14.85" customHeight="1" x14ac:dyDescent="0.15"/>
    <row r="2909" s="164" customFormat="1" ht="14.85" customHeight="1" x14ac:dyDescent="0.15"/>
    <row r="2910" s="164" customFormat="1" ht="14.85" customHeight="1" x14ac:dyDescent="0.15"/>
    <row r="2911" s="164" customFormat="1" ht="14.85" customHeight="1" x14ac:dyDescent="0.15"/>
    <row r="2912" s="164" customFormat="1" ht="14.85" customHeight="1" x14ac:dyDescent="0.15"/>
    <row r="2913" s="164" customFormat="1" ht="14.85" customHeight="1" x14ac:dyDescent="0.15"/>
    <row r="2914" s="164" customFormat="1" ht="14.85" customHeight="1" x14ac:dyDescent="0.15"/>
    <row r="2915" s="164" customFormat="1" ht="14.85" customHeight="1" x14ac:dyDescent="0.15"/>
    <row r="2916" s="164" customFormat="1" ht="14.85" customHeight="1" x14ac:dyDescent="0.15"/>
    <row r="2917" s="164" customFormat="1" ht="14.85" customHeight="1" x14ac:dyDescent="0.15"/>
    <row r="2918" s="164" customFormat="1" ht="14.85" customHeight="1" x14ac:dyDescent="0.15"/>
    <row r="2919" s="164" customFormat="1" ht="14.85" customHeight="1" x14ac:dyDescent="0.15"/>
    <row r="2920" s="164" customFormat="1" ht="14.85" customHeight="1" x14ac:dyDescent="0.15"/>
    <row r="2921" s="164" customFormat="1" ht="14.85" customHeight="1" x14ac:dyDescent="0.15"/>
    <row r="2922" s="164" customFormat="1" ht="14.85" customHeight="1" x14ac:dyDescent="0.15"/>
    <row r="2923" s="164" customFormat="1" ht="14.85" customHeight="1" x14ac:dyDescent="0.15"/>
    <row r="2924" s="164" customFormat="1" ht="14.85" customHeight="1" x14ac:dyDescent="0.15"/>
    <row r="2925" s="164" customFormat="1" ht="14.85" customHeight="1" x14ac:dyDescent="0.15"/>
    <row r="2926" s="164" customFormat="1" ht="14.85" customHeight="1" x14ac:dyDescent="0.15"/>
    <row r="2927" s="164" customFormat="1" ht="14.85" customHeight="1" x14ac:dyDescent="0.15"/>
    <row r="2928" s="164" customFormat="1" ht="14.85" customHeight="1" x14ac:dyDescent="0.15"/>
    <row r="2929" s="164" customFormat="1" ht="14.85" customHeight="1" x14ac:dyDescent="0.15"/>
    <row r="2930" s="164" customFormat="1" ht="14.85" customHeight="1" x14ac:dyDescent="0.15"/>
    <row r="2931" s="164" customFormat="1" ht="14.85" customHeight="1" x14ac:dyDescent="0.15"/>
    <row r="2932" s="164" customFormat="1" ht="14.85" customHeight="1" x14ac:dyDescent="0.15"/>
    <row r="2933" s="164" customFormat="1" ht="14.85" customHeight="1" x14ac:dyDescent="0.15"/>
    <row r="2934" s="164" customFormat="1" ht="14.85" customHeight="1" x14ac:dyDescent="0.15"/>
    <row r="2935" s="164" customFormat="1" ht="14.85" customHeight="1" x14ac:dyDescent="0.15"/>
    <row r="2936" s="164" customFormat="1" ht="14.85" customHeight="1" x14ac:dyDescent="0.15"/>
    <row r="2937" s="164" customFormat="1" ht="14.85" customHeight="1" x14ac:dyDescent="0.15"/>
    <row r="2938" s="164" customFormat="1" ht="14.85" customHeight="1" x14ac:dyDescent="0.15"/>
    <row r="2939" s="164" customFormat="1" ht="14.85" customHeight="1" x14ac:dyDescent="0.15"/>
    <row r="2940" s="164" customFormat="1" ht="14.85" customHeight="1" x14ac:dyDescent="0.15"/>
    <row r="2941" s="164" customFormat="1" ht="14.85" customHeight="1" x14ac:dyDescent="0.15"/>
    <row r="2942" s="164" customFormat="1" ht="14.85" customHeight="1" x14ac:dyDescent="0.15"/>
    <row r="2943" s="164" customFormat="1" ht="14.85" customHeight="1" x14ac:dyDescent="0.15"/>
    <row r="2944" s="164" customFormat="1" ht="14.85" customHeight="1" x14ac:dyDescent="0.15"/>
    <row r="2945" s="164" customFormat="1" ht="14.85" customHeight="1" x14ac:dyDescent="0.15"/>
    <row r="2946" s="164" customFormat="1" ht="14.85" customHeight="1" x14ac:dyDescent="0.15"/>
    <row r="2947" s="164" customFormat="1" ht="14.85" customHeight="1" x14ac:dyDescent="0.15"/>
    <row r="2948" s="164" customFormat="1" ht="14.85" customHeight="1" x14ac:dyDescent="0.15"/>
    <row r="2949" s="164" customFormat="1" ht="14.85" customHeight="1" x14ac:dyDescent="0.15"/>
    <row r="2950" s="164" customFormat="1" ht="14.85" customHeight="1" x14ac:dyDescent="0.15"/>
    <row r="2951" s="164" customFormat="1" ht="14.85" customHeight="1" x14ac:dyDescent="0.15"/>
    <row r="2952" s="164" customFormat="1" ht="14.85" customHeight="1" x14ac:dyDescent="0.15"/>
    <row r="2953" s="164" customFormat="1" ht="14.85" customHeight="1" x14ac:dyDescent="0.15"/>
    <row r="2954" s="164" customFormat="1" ht="14.85" customHeight="1" x14ac:dyDescent="0.15"/>
    <row r="2955" s="164" customFormat="1" ht="14.85" customHeight="1" x14ac:dyDescent="0.15"/>
    <row r="2956" s="164" customFormat="1" ht="14.85" customHeight="1" x14ac:dyDescent="0.15"/>
    <row r="2957" s="164" customFormat="1" ht="14.85" customHeight="1" x14ac:dyDescent="0.15"/>
    <row r="2958" s="164" customFormat="1" ht="14.85" customHeight="1" x14ac:dyDescent="0.15"/>
    <row r="2959" s="164" customFormat="1" ht="14.85" customHeight="1" x14ac:dyDescent="0.15"/>
    <row r="2960" s="164" customFormat="1" ht="14.85" customHeight="1" x14ac:dyDescent="0.15"/>
    <row r="2961" s="164" customFormat="1" ht="14.85" customHeight="1" x14ac:dyDescent="0.15"/>
    <row r="2962" s="164" customFormat="1" ht="14.85" customHeight="1" x14ac:dyDescent="0.15"/>
    <row r="2963" s="164" customFormat="1" ht="14.85" customHeight="1" x14ac:dyDescent="0.15"/>
    <row r="2964" s="164" customFormat="1" ht="14.85" customHeight="1" x14ac:dyDescent="0.15"/>
    <row r="2965" s="164" customFormat="1" ht="14.85" customHeight="1" x14ac:dyDescent="0.15"/>
    <row r="2966" s="164" customFormat="1" ht="14.85" customHeight="1" x14ac:dyDescent="0.15"/>
    <row r="2967" s="164" customFormat="1" ht="14.85" customHeight="1" x14ac:dyDescent="0.15"/>
    <row r="2968" s="164" customFormat="1" ht="14.85" customHeight="1" x14ac:dyDescent="0.15"/>
    <row r="2969" s="164" customFormat="1" ht="14.85" customHeight="1" x14ac:dyDescent="0.15"/>
    <row r="2970" s="164" customFormat="1" ht="14.85" customHeight="1" x14ac:dyDescent="0.15"/>
    <row r="2971" s="164" customFormat="1" ht="14.85" customHeight="1" x14ac:dyDescent="0.15"/>
    <row r="2972" s="164" customFormat="1" ht="14.85" customHeight="1" x14ac:dyDescent="0.15"/>
    <row r="2973" s="164" customFormat="1" ht="14.85" customHeight="1" x14ac:dyDescent="0.15"/>
    <row r="2974" s="164" customFormat="1" ht="14.85" customHeight="1" x14ac:dyDescent="0.15"/>
    <row r="2975" s="164" customFormat="1" ht="14.85" customHeight="1" x14ac:dyDescent="0.15"/>
    <row r="2976" s="164" customFormat="1" ht="14.85" customHeight="1" x14ac:dyDescent="0.15"/>
    <row r="2977" s="164" customFormat="1" ht="14.85" customHeight="1" x14ac:dyDescent="0.15"/>
    <row r="2978" s="164" customFormat="1" ht="14.85" customHeight="1" x14ac:dyDescent="0.15"/>
    <row r="2979" s="164" customFormat="1" ht="14.85" customHeight="1" x14ac:dyDescent="0.15"/>
    <row r="2980" s="164" customFormat="1" ht="14.85" customHeight="1" x14ac:dyDescent="0.15"/>
    <row r="2981" s="164" customFormat="1" ht="14.85" customHeight="1" x14ac:dyDescent="0.15"/>
    <row r="2982" s="164" customFormat="1" ht="14.85" customHeight="1" x14ac:dyDescent="0.15"/>
    <row r="2983" s="164" customFormat="1" ht="14.85" customHeight="1" x14ac:dyDescent="0.15"/>
    <row r="2984" s="164" customFormat="1" ht="14.85" customHeight="1" x14ac:dyDescent="0.15"/>
    <row r="2985" s="164" customFormat="1" ht="14.85" customHeight="1" x14ac:dyDescent="0.15"/>
    <row r="2986" s="164" customFormat="1" ht="14.85" customHeight="1" x14ac:dyDescent="0.15"/>
    <row r="2987" s="164" customFormat="1" ht="14.85" customHeight="1" x14ac:dyDescent="0.15"/>
    <row r="2988" s="164" customFormat="1" ht="14.85" customHeight="1" x14ac:dyDescent="0.15"/>
    <row r="2989" s="164" customFormat="1" ht="14.85" customHeight="1" x14ac:dyDescent="0.15"/>
    <row r="2990" s="164" customFormat="1" ht="14.85" customHeight="1" x14ac:dyDescent="0.15"/>
    <row r="2991" s="164" customFormat="1" ht="14.85" customHeight="1" x14ac:dyDescent="0.15"/>
    <row r="2992" s="164" customFormat="1" ht="14.85" customHeight="1" x14ac:dyDescent="0.15"/>
    <row r="2993" s="164" customFormat="1" ht="14.85" customHeight="1" x14ac:dyDescent="0.15"/>
    <row r="2994" s="164" customFormat="1" ht="14.85" customHeight="1" x14ac:dyDescent="0.15"/>
    <row r="2995" s="164" customFormat="1" ht="14.85" customHeight="1" x14ac:dyDescent="0.15"/>
    <row r="2996" s="164" customFormat="1" ht="14.85" customHeight="1" x14ac:dyDescent="0.15"/>
    <row r="2997" s="164" customFormat="1" ht="14.85" customHeight="1" x14ac:dyDescent="0.15"/>
    <row r="2998" s="164" customFormat="1" ht="14.85" customHeight="1" x14ac:dyDescent="0.15"/>
    <row r="2999" s="164" customFormat="1" ht="14.85" customHeight="1" x14ac:dyDescent="0.15"/>
    <row r="3000" s="164" customFormat="1" ht="14.85" customHeight="1" x14ac:dyDescent="0.15"/>
    <row r="3001" s="164" customFormat="1" ht="14.85" customHeight="1" x14ac:dyDescent="0.15"/>
    <row r="3002" s="164" customFormat="1" ht="14.85" customHeight="1" x14ac:dyDescent="0.15"/>
    <row r="3003" s="164" customFormat="1" ht="14.85" customHeight="1" x14ac:dyDescent="0.15"/>
    <row r="3004" s="164" customFormat="1" ht="14.85" customHeight="1" x14ac:dyDescent="0.15"/>
    <row r="3005" s="164" customFormat="1" ht="14.85" customHeight="1" x14ac:dyDescent="0.15"/>
    <row r="3006" s="164" customFormat="1" ht="14.85" customHeight="1" x14ac:dyDescent="0.15"/>
    <row r="3007" s="164" customFormat="1" ht="14.85" customHeight="1" x14ac:dyDescent="0.15"/>
    <row r="3008" s="164" customFormat="1" ht="14.85" customHeight="1" x14ac:dyDescent="0.15"/>
    <row r="3009" s="164" customFormat="1" ht="14.85" customHeight="1" x14ac:dyDescent="0.15"/>
    <row r="3010" s="164" customFormat="1" ht="14.85" customHeight="1" x14ac:dyDescent="0.15"/>
    <row r="3011" s="164" customFormat="1" ht="14.85" customHeight="1" x14ac:dyDescent="0.15"/>
    <row r="3012" s="164" customFormat="1" ht="14.85" customHeight="1" x14ac:dyDescent="0.15"/>
    <row r="3013" s="164" customFormat="1" ht="14.85" customHeight="1" x14ac:dyDescent="0.15"/>
    <row r="3014" s="164" customFormat="1" ht="14.85" customHeight="1" x14ac:dyDescent="0.15"/>
    <row r="3015" s="164" customFormat="1" ht="14.85" customHeight="1" x14ac:dyDescent="0.15"/>
    <row r="3016" s="164" customFormat="1" ht="14.85" customHeight="1" x14ac:dyDescent="0.15"/>
    <row r="3017" s="164" customFormat="1" ht="14.85" customHeight="1" x14ac:dyDescent="0.15"/>
    <row r="3018" s="164" customFormat="1" ht="14.85" customHeight="1" x14ac:dyDescent="0.15"/>
    <row r="3019" s="164" customFormat="1" ht="14.85" customHeight="1" x14ac:dyDescent="0.15"/>
    <row r="3020" s="164" customFormat="1" ht="14.85" customHeight="1" x14ac:dyDescent="0.15"/>
    <row r="3021" s="164" customFormat="1" ht="14.85" customHeight="1" x14ac:dyDescent="0.15"/>
    <row r="3022" s="164" customFormat="1" ht="14.85" customHeight="1" x14ac:dyDescent="0.15"/>
    <row r="3023" s="164" customFormat="1" ht="14.85" customHeight="1" x14ac:dyDescent="0.15"/>
    <row r="3024" s="164" customFormat="1" ht="14.85" customHeight="1" x14ac:dyDescent="0.15"/>
    <row r="3025" s="164" customFormat="1" ht="14.85" customHeight="1" x14ac:dyDescent="0.15"/>
    <row r="3026" s="164" customFormat="1" ht="14.85" customHeight="1" x14ac:dyDescent="0.15"/>
    <row r="3027" s="164" customFormat="1" ht="14.85" customHeight="1" x14ac:dyDescent="0.15"/>
    <row r="3028" s="164" customFormat="1" ht="14.85" customHeight="1" x14ac:dyDescent="0.15"/>
    <row r="3029" s="164" customFormat="1" ht="14.85" customHeight="1" x14ac:dyDescent="0.15"/>
    <row r="3030" s="164" customFormat="1" ht="14.85" customHeight="1" x14ac:dyDescent="0.15"/>
    <row r="3031" s="164" customFormat="1" ht="14.85" customHeight="1" x14ac:dyDescent="0.15"/>
    <row r="3032" s="164" customFormat="1" ht="14.85" customHeight="1" x14ac:dyDescent="0.15"/>
    <row r="3033" s="164" customFormat="1" ht="14.85" customHeight="1" x14ac:dyDescent="0.15"/>
    <row r="3034" s="164" customFormat="1" ht="14.85" customHeight="1" x14ac:dyDescent="0.15"/>
    <row r="3035" s="164" customFormat="1" ht="14.85" customHeight="1" x14ac:dyDescent="0.15"/>
    <row r="3036" s="164" customFormat="1" ht="14.85" customHeight="1" x14ac:dyDescent="0.15"/>
    <row r="3037" s="164" customFormat="1" ht="14.85" customHeight="1" x14ac:dyDescent="0.15"/>
    <row r="3038" s="164" customFormat="1" ht="14.85" customHeight="1" x14ac:dyDescent="0.15"/>
    <row r="3039" s="164" customFormat="1" ht="14.85" customHeight="1" x14ac:dyDescent="0.15"/>
    <row r="3040" s="164" customFormat="1" ht="14.85" customHeight="1" x14ac:dyDescent="0.15"/>
    <row r="3041" s="164" customFormat="1" ht="14.85" customHeight="1" x14ac:dyDescent="0.15"/>
    <row r="3042" s="164" customFormat="1" ht="14.85" customHeight="1" x14ac:dyDescent="0.15"/>
    <row r="3043" s="164" customFormat="1" ht="14.85" customHeight="1" x14ac:dyDescent="0.15"/>
    <row r="3044" s="164" customFormat="1" ht="14.85" customHeight="1" x14ac:dyDescent="0.15"/>
    <row r="3045" s="164" customFormat="1" ht="14.85" customHeight="1" x14ac:dyDescent="0.15"/>
    <row r="3046" s="164" customFormat="1" ht="14.85" customHeight="1" x14ac:dyDescent="0.15"/>
    <row r="3047" s="164" customFormat="1" ht="14.85" customHeight="1" x14ac:dyDescent="0.15"/>
    <row r="3048" s="164" customFormat="1" ht="14.85" customHeight="1" x14ac:dyDescent="0.15"/>
    <row r="3049" s="164" customFormat="1" ht="14.85" customHeight="1" x14ac:dyDescent="0.15"/>
    <row r="3050" s="164" customFormat="1" ht="14.85" customHeight="1" x14ac:dyDescent="0.15"/>
    <row r="3051" s="164" customFormat="1" ht="14.85" customHeight="1" x14ac:dyDescent="0.15"/>
    <row r="3052" s="164" customFormat="1" ht="14.85" customHeight="1" x14ac:dyDescent="0.15"/>
    <row r="3053" s="164" customFormat="1" ht="14.85" customHeight="1" x14ac:dyDescent="0.15"/>
    <row r="3054" s="164" customFormat="1" ht="14.85" customHeight="1" x14ac:dyDescent="0.15"/>
    <row r="3055" s="164" customFormat="1" ht="14.85" customHeight="1" x14ac:dyDescent="0.15"/>
    <row r="3056" s="164" customFormat="1" ht="14.85" customHeight="1" x14ac:dyDescent="0.15"/>
    <row r="3057" s="164" customFormat="1" ht="14.85" customHeight="1" x14ac:dyDescent="0.15"/>
    <row r="3058" s="164" customFormat="1" ht="14.85" customHeight="1" x14ac:dyDescent="0.15"/>
    <row r="3059" s="164" customFormat="1" ht="14.85" customHeight="1" x14ac:dyDescent="0.15"/>
    <row r="3060" s="164" customFormat="1" ht="14.85" customHeight="1" x14ac:dyDescent="0.15"/>
    <row r="3061" s="164" customFormat="1" ht="14.85" customHeight="1" x14ac:dyDescent="0.15"/>
    <row r="3062" s="164" customFormat="1" ht="14.85" customHeight="1" x14ac:dyDescent="0.15"/>
    <row r="3063" s="164" customFormat="1" ht="14.85" customHeight="1" x14ac:dyDescent="0.15"/>
    <row r="3064" s="164" customFormat="1" ht="14.85" customHeight="1" x14ac:dyDescent="0.15"/>
    <row r="3065" s="164" customFormat="1" ht="14.85" customHeight="1" x14ac:dyDescent="0.15"/>
    <row r="3066" s="164" customFormat="1" ht="14.85" customHeight="1" x14ac:dyDescent="0.15"/>
    <row r="3067" s="164" customFormat="1" ht="14.85" customHeight="1" x14ac:dyDescent="0.15"/>
    <row r="3068" s="164" customFormat="1" ht="14.85" customHeight="1" x14ac:dyDescent="0.15"/>
    <row r="3069" s="164" customFormat="1" ht="14.85" customHeight="1" x14ac:dyDescent="0.15"/>
    <row r="3070" s="164" customFormat="1" ht="14.85" customHeight="1" x14ac:dyDescent="0.15"/>
    <row r="3071" s="164" customFormat="1" ht="14.85" customHeight="1" x14ac:dyDescent="0.15"/>
    <row r="3072" s="164" customFormat="1" ht="14.85" customHeight="1" x14ac:dyDescent="0.15"/>
    <row r="3073" s="164" customFormat="1" ht="14.85" customHeight="1" x14ac:dyDescent="0.15"/>
    <row r="3074" s="164" customFormat="1" ht="14.85" customHeight="1" x14ac:dyDescent="0.15"/>
    <row r="3075" s="164" customFormat="1" ht="14.85" customHeight="1" x14ac:dyDescent="0.15"/>
    <row r="3076" s="164" customFormat="1" ht="14.85" customHeight="1" x14ac:dyDescent="0.15"/>
    <row r="3077" s="164" customFormat="1" ht="14.85" customHeight="1" x14ac:dyDescent="0.15"/>
    <row r="3078" s="164" customFormat="1" ht="14.85" customHeight="1" x14ac:dyDescent="0.15"/>
    <row r="3079" s="164" customFormat="1" ht="14.85" customHeight="1" x14ac:dyDescent="0.15"/>
    <row r="3080" s="164" customFormat="1" ht="14.85" customHeight="1" x14ac:dyDescent="0.15"/>
    <row r="3081" s="164" customFormat="1" ht="14.85" customHeight="1" x14ac:dyDescent="0.15"/>
    <row r="3082" s="164" customFormat="1" ht="14.85" customHeight="1" x14ac:dyDescent="0.15"/>
    <row r="3083" s="164" customFormat="1" ht="14.85" customHeight="1" x14ac:dyDescent="0.15"/>
    <row r="3084" s="164" customFormat="1" ht="14.85" customHeight="1" x14ac:dyDescent="0.15"/>
    <row r="3085" s="164" customFormat="1" ht="14.85" customHeight="1" x14ac:dyDescent="0.15"/>
    <row r="3086" s="164" customFormat="1" ht="14.85" customHeight="1" x14ac:dyDescent="0.15"/>
    <row r="3087" s="164" customFormat="1" ht="14.85" customHeight="1" x14ac:dyDescent="0.15"/>
    <row r="3088" s="164" customFormat="1" ht="14.85" customHeight="1" x14ac:dyDescent="0.15"/>
    <row r="3089" s="164" customFormat="1" ht="14.85" customHeight="1" x14ac:dyDescent="0.15"/>
    <row r="3090" s="164" customFormat="1" ht="14.85" customHeight="1" x14ac:dyDescent="0.15"/>
    <row r="3091" s="164" customFormat="1" ht="14.85" customHeight="1" x14ac:dyDescent="0.15"/>
    <row r="3092" s="164" customFormat="1" ht="14.85" customHeight="1" x14ac:dyDescent="0.15"/>
    <row r="3093" s="164" customFormat="1" ht="14.85" customHeight="1" x14ac:dyDescent="0.15"/>
    <row r="3094" s="164" customFormat="1" ht="14.85" customHeight="1" x14ac:dyDescent="0.15"/>
    <row r="3095" s="164" customFormat="1" ht="14.85" customHeight="1" x14ac:dyDescent="0.15"/>
    <row r="3096" s="164" customFormat="1" ht="14.85" customHeight="1" x14ac:dyDescent="0.15"/>
    <row r="3097" s="164" customFormat="1" ht="14.85" customHeight="1" x14ac:dyDescent="0.15"/>
    <row r="3098" s="164" customFormat="1" ht="14.85" customHeight="1" x14ac:dyDescent="0.15"/>
    <row r="3099" s="164" customFormat="1" ht="14.85" customHeight="1" x14ac:dyDescent="0.15"/>
    <row r="3100" s="164" customFormat="1" ht="14.85" customHeight="1" x14ac:dyDescent="0.15"/>
    <row r="3101" s="164" customFormat="1" ht="14.85" customHeight="1" x14ac:dyDescent="0.15"/>
    <row r="3102" s="164" customFormat="1" ht="14.85" customHeight="1" x14ac:dyDescent="0.15"/>
    <row r="3103" s="164" customFormat="1" ht="14.85" customHeight="1" x14ac:dyDescent="0.15"/>
    <row r="3104" s="164" customFormat="1" ht="14.85" customHeight="1" x14ac:dyDescent="0.15"/>
    <row r="3105" s="164" customFormat="1" ht="14.85" customHeight="1" x14ac:dyDescent="0.15"/>
    <row r="3106" s="164" customFormat="1" ht="14.85" customHeight="1" x14ac:dyDescent="0.15"/>
    <row r="3107" s="164" customFormat="1" ht="14.85" customHeight="1" x14ac:dyDescent="0.15"/>
    <row r="3108" s="164" customFormat="1" ht="14.85" customHeight="1" x14ac:dyDescent="0.15"/>
    <row r="3109" s="164" customFormat="1" ht="14.85" customHeight="1" x14ac:dyDescent="0.15"/>
    <row r="3110" s="164" customFormat="1" ht="14.85" customHeight="1" x14ac:dyDescent="0.15"/>
    <row r="3111" s="164" customFormat="1" ht="14.85" customHeight="1" x14ac:dyDescent="0.15"/>
    <row r="3112" s="164" customFormat="1" ht="14.85" customHeight="1" x14ac:dyDescent="0.15"/>
    <row r="3113" s="164" customFormat="1" ht="14.85" customHeight="1" x14ac:dyDescent="0.15"/>
    <row r="3114" s="164" customFormat="1" ht="14.85" customHeight="1" x14ac:dyDescent="0.15"/>
    <row r="3115" s="164" customFormat="1" ht="14.85" customHeight="1" x14ac:dyDescent="0.15"/>
    <row r="3116" s="164" customFormat="1" ht="14.85" customHeight="1" x14ac:dyDescent="0.15"/>
    <row r="3117" s="164" customFormat="1" ht="14.85" customHeight="1" x14ac:dyDescent="0.15"/>
    <row r="3118" s="164" customFormat="1" ht="14.85" customHeight="1" x14ac:dyDescent="0.15"/>
    <row r="3119" s="164" customFormat="1" ht="14.85" customHeight="1" x14ac:dyDescent="0.15"/>
    <row r="3120" s="164" customFormat="1" ht="14.85" customHeight="1" x14ac:dyDescent="0.15"/>
    <row r="3121" s="164" customFormat="1" ht="14.85" customHeight="1" x14ac:dyDescent="0.15"/>
    <row r="3122" s="164" customFormat="1" ht="14.85" customHeight="1" x14ac:dyDescent="0.15"/>
    <row r="3123" s="164" customFormat="1" ht="14.85" customHeight="1" x14ac:dyDescent="0.15"/>
    <row r="3124" s="164" customFormat="1" ht="14.85" customHeight="1" x14ac:dyDescent="0.15"/>
    <row r="3125" s="164" customFormat="1" ht="14.85" customHeight="1" x14ac:dyDescent="0.15"/>
    <row r="3126" s="164" customFormat="1" ht="14.85" customHeight="1" x14ac:dyDescent="0.15"/>
    <row r="3127" s="164" customFormat="1" ht="14.85" customHeight="1" x14ac:dyDescent="0.15"/>
    <row r="3128" s="164" customFormat="1" ht="14.85" customHeight="1" x14ac:dyDescent="0.15"/>
    <row r="3129" s="164" customFormat="1" ht="14.85" customHeight="1" x14ac:dyDescent="0.15"/>
    <row r="3130" s="164" customFormat="1" ht="14.85" customHeight="1" x14ac:dyDescent="0.15"/>
    <row r="3131" s="164" customFormat="1" ht="14.85" customHeight="1" x14ac:dyDescent="0.15"/>
    <row r="3132" s="164" customFormat="1" ht="14.85" customHeight="1" x14ac:dyDescent="0.15"/>
    <row r="3133" s="164" customFormat="1" ht="14.85" customHeight="1" x14ac:dyDescent="0.15"/>
    <row r="3134" s="164" customFormat="1" ht="14.85" customHeight="1" x14ac:dyDescent="0.15"/>
    <row r="3135" s="164" customFormat="1" ht="14.85" customHeight="1" x14ac:dyDescent="0.15"/>
    <row r="3136" s="164" customFormat="1" ht="14.85" customHeight="1" x14ac:dyDescent="0.15"/>
    <row r="3137" s="164" customFormat="1" ht="14.85" customHeight="1" x14ac:dyDescent="0.15"/>
    <row r="3138" s="164" customFormat="1" ht="14.85" customHeight="1" x14ac:dyDescent="0.15"/>
    <row r="3139" s="164" customFormat="1" ht="14.85" customHeight="1" x14ac:dyDescent="0.15"/>
    <row r="3140" s="164" customFormat="1" ht="14.85" customHeight="1" x14ac:dyDescent="0.15"/>
    <row r="3141" s="164" customFormat="1" ht="14.85" customHeight="1" x14ac:dyDescent="0.15"/>
    <row r="3142" s="164" customFormat="1" ht="14.85" customHeight="1" x14ac:dyDescent="0.15"/>
    <row r="3143" s="164" customFormat="1" ht="14.85" customHeight="1" x14ac:dyDescent="0.15"/>
    <row r="3144" s="164" customFormat="1" ht="14.85" customHeight="1" x14ac:dyDescent="0.15"/>
    <row r="3145" s="164" customFormat="1" ht="14.85" customHeight="1" x14ac:dyDescent="0.15"/>
    <row r="3146" s="164" customFormat="1" ht="14.85" customHeight="1" x14ac:dyDescent="0.15"/>
    <row r="3147" s="164" customFormat="1" ht="14.85" customHeight="1" x14ac:dyDescent="0.15"/>
    <row r="3148" s="164" customFormat="1" ht="14.85" customHeight="1" x14ac:dyDescent="0.15"/>
    <row r="3149" s="164" customFormat="1" ht="14.85" customHeight="1" x14ac:dyDescent="0.15"/>
    <row r="3150" s="164" customFormat="1" ht="14.85" customHeight="1" x14ac:dyDescent="0.15"/>
    <row r="3151" s="164" customFormat="1" ht="14.85" customHeight="1" x14ac:dyDescent="0.15"/>
    <row r="3152" s="164" customFormat="1" ht="14.85" customHeight="1" x14ac:dyDescent="0.15"/>
    <row r="3153" s="164" customFormat="1" ht="14.85" customHeight="1" x14ac:dyDescent="0.15"/>
    <row r="3154" s="164" customFormat="1" ht="14.85" customHeight="1" x14ac:dyDescent="0.15"/>
    <row r="3155" s="164" customFormat="1" ht="14.85" customHeight="1" x14ac:dyDescent="0.15"/>
    <row r="3156" s="164" customFormat="1" ht="14.85" customHeight="1" x14ac:dyDescent="0.15"/>
    <row r="3157" s="164" customFormat="1" ht="14.85" customHeight="1" x14ac:dyDescent="0.15"/>
    <row r="3158" s="164" customFormat="1" ht="14.85" customHeight="1" x14ac:dyDescent="0.15"/>
    <row r="3159" s="164" customFormat="1" ht="14.85" customHeight="1" x14ac:dyDescent="0.15"/>
    <row r="3160" s="164" customFormat="1" ht="14.85" customHeight="1" x14ac:dyDescent="0.15"/>
    <row r="3161" s="164" customFormat="1" ht="14.85" customHeight="1" x14ac:dyDescent="0.15"/>
    <row r="3162" s="164" customFormat="1" ht="14.85" customHeight="1" x14ac:dyDescent="0.15"/>
    <row r="3163" s="164" customFormat="1" ht="14.85" customHeight="1" x14ac:dyDescent="0.15"/>
    <row r="3164" s="164" customFormat="1" ht="14.85" customHeight="1" x14ac:dyDescent="0.15"/>
    <row r="3165" s="164" customFormat="1" ht="14.85" customHeight="1" x14ac:dyDescent="0.15"/>
    <row r="3166" s="164" customFormat="1" ht="14.85" customHeight="1" x14ac:dyDescent="0.15"/>
    <row r="3167" s="164" customFormat="1" ht="14.85" customHeight="1" x14ac:dyDescent="0.15"/>
    <row r="3168" s="164" customFormat="1" ht="14.85" customHeight="1" x14ac:dyDescent="0.15"/>
    <row r="3169" s="164" customFormat="1" ht="14.85" customHeight="1" x14ac:dyDescent="0.15"/>
    <row r="3170" s="164" customFormat="1" ht="14.85" customHeight="1" x14ac:dyDescent="0.15"/>
    <row r="3171" s="164" customFormat="1" ht="14.85" customHeight="1" x14ac:dyDescent="0.15"/>
    <row r="3172" s="164" customFormat="1" ht="14.85" customHeight="1" x14ac:dyDescent="0.15"/>
    <row r="3173" s="164" customFormat="1" ht="14.85" customHeight="1" x14ac:dyDescent="0.15"/>
    <row r="3174" s="164" customFormat="1" ht="14.85" customHeight="1" x14ac:dyDescent="0.15"/>
    <row r="3175" s="164" customFormat="1" ht="14.85" customHeight="1" x14ac:dyDescent="0.15"/>
    <row r="3176" s="164" customFormat="1" ht="14.85" customHeight="1" x14ac:dyDescent="0.15"/>
    <row r="3177" s="164" customFormat="1" ht="14.85" customHeight="1" x14ac:dyDescent="0.15"/>
    <row r="3178" s="164" customFormat="1" ht="14.85" customHeight="1" x14ac:dyDescent="0.15"/>
    <row r="3179" s="164" customFormat="1" ht="14.85" customHeight="1" x14ac:dyDescent="0.15"/>
    <row r="3180" s="164" customFormat="1" ht="14.85" customHeight="1" x14ac:dyDescent="0.15"/>
    <row r="3181" s="164" customFormat="1" ht="14.85" customHeight="1" x14ac:dyDescent="0.15"/>
    <row r="3182" s="164" customFormat="1" ht="14.85" customHeight="1" x14ac:dyDescent="0.15"/>
    <row r="3183" s="164" customFormat="1" ht="14.85" customHeight="1" x14ac:dyDescent="0.15"/>
    <row r="3184" s="164" customFormat="1" ht="14.85" customHeight="1" x14ac:dyDescent="0.15"/>
    <row r="3185" s="164" customFormat="1" ht="14.85" customHeight="1" x14ac:dyDescent="0.15"/>
    <row r="3186" s="164" customFormat="1" ht="14.85" customHeight="1" x14ac:dyDescent="0.15"/>
    <row r="3187" s="164" customFormat="1" ht="14.85" customHeight="1" x14ac:dyDescent="0.15"/>
    <row r="3188" s="164" customFormat="1" ht="14.85" customHeight="1" x14ac:dyDescent="0.15"/>
    <row r="3189" s="164" customFormat="1" ht="14.85" customHeight="1" x14ac:dyDescent="0.15"/>
    <row r="3190" s="164" customFormat="1" ht="14.85" customHeight="1" x14ac:dyDescent="0.15"/>
    <row r="3191" s="164" customFormat="1" ht="14.85" customHeight="1" x14ac:dyDescent="0.15"/>
    <row r="3192" s="164" customFormat="1" ht="14.85" customHeight="1" x14ac:dyDescent="0.15"/>
    <row r="3193" s="164" customFormat="1" ht="14.85" customHeight="1" x14ac:dyDescent="0.15"/>
    <row r="3194" s="164" customFormat="1" ht="14.85" customHeight="1" x14ac:dyDescent="0.15"/>
    <row r="3195" s="164" customFormat="1" ht="14.85" customHeight="1" x14ac:dyDescent="0.15"/>
    <row r="3196" s="164" customFormat="1" ht="14.85" customHeight="1" x14ac:dyDescent="0.15"/>
    <row r="3197" s="164" customFormat="1" ht="14.85" customHeight="1" x14ac:dyDescent="0.15"/>
    <row r="3198" s="164" customFormat="1" ht="14.85" customHeight="1" x14ac:dyDescent="0.15"/>
    <row r="3199" s="164" customFormat="1" ht="14.85" customHeight="1" x14ac:dyDescent="0.15"/>
    <row r="3200" s="164" customFormat="1" ht="14.85" customHeight="1" x14ac:dyDescent="0.15"/>
    <row r="3201" s="164" customFormat="1" ht="14.85" customHeight="1" x14ac:dyDescent="0.15"/>
    <row r="3202" s="164" customFormat="1" ht="14.85" customHeight="1" x14ac:dyDescent="0.15"/>
    <row r="3203" s="164" customFormat="1" ht="14.85" customHeight="1" x14ac:dyDescent="0.15"/>
    <row r="3204" s="164" customFormat="1" ht="14.85" customHeight="1" x14ac:dyDescent="0.15"/>
    <row r="3205" s="164" customFormat="1" ht="14.85" customHeight="1" x14ac:dyDescent="0.15"/>
    <row r="3206" s="164" customFormat="1" ht="14.85" customHeight="1" x14ac:dyDescent="0.15"/>
    <row r="3207" s="164" customFormat="1" ht="14.85" customHeight="1" x14ac:dyDescent="0.15"/>
    <row r="3208" s="164" customFormat="1" ht="14.85" customHeight="1" x14ac:dyDescent="0.15"/>
    <row r="3209" s="164" customFormat="1" ht="14.85" customHeight="1" x14ac:dyDescent="0.15"/>
    <row r="3210" s="164" customFormat="1" ht="14.85" customHeight="1" x14ac:dyDescent="0.15"/>
    <row r="3211" s="164" customFormat="1" ht="14.85" customHeight="1" x14ac:dyDescent="0.15"/>
    <row r="3212" s="164" customFormat="1" ht="14.85" customHeight="1" x14ac:dyDescent="0.15"/>
    <row r="3213" s="164" customFormat="1" ht="14.85" customHeight="1" x14ac:dyDescent="0.15"/>
    <row r="3214" s="164" customFormat="1" ht="14.85" customHeight="1" x14ac:dyDescent="0.15"/>
    <row r="3215" s="164" customFormat="1" ht="14.85" customHeight="1" x14ac:dyDescent="0.15"/>
    <row r="3216" s="164" customFormat="1" ht="14.85" customHeight="1" x14ac:dyDescent="0.15"/>
    <row r="3217" s="164" customFormat="1" ht="14.85" customHeight="1" x14ac:dyDescent="0.15"/>
    <row r="3218" s="164" customFormat="1" ht="14.85" customHeight="1" x14ac:dyDescent="0.15"/>
    <row r="3219" s="164" customFormat="1" ht="14.85" customHeight="1" x14ac:dyDescent="0.15"/>
    <row r="3220" s="164" customFormat="1" ht="14.85" customHeight="1" x14ac:dyDescent="0.15"/>
    <row r="3221" s="164" customFormat="1" ht="14.85" customHeight="1" x14ac:dyDescent="0.15"/>
    <row r="3222" s="164" customFormat="1" ht="14.85" customHeight="1" x14ac:dyDescent="0.15"/>
    <row r="3223" s="164" customFormat="1" ht="14.85" customHeight="1" x14ac:dyDescent="0.15"/>
    <row r="3224" s="164" customFormat="1" ht="14.85" customHeight="1" x14ac:dyDescent="0.15"/>
    <row r="3225" s="164" customFormat="1" ht="14.85" customHeight="1" x14ac:dyDescent="0.15"/>
    <row r="3226" s="164" customFormat="1" ht="14.85" customHeight="1" x14ac:dyDescent="0.15"/>
    <row r="3227" s="164" customFormat="1" ht="14.85" customHeight="1" x14ac:dyDescent="0.15"/>
    <row r="3228" s="164" customFormat="1" ht="14.85" customHeight="1" x14ac:dyDescent="0.15"/>
    <row r="3229" s="164" customFormat="1" ht="14.85" customHeight="1" x14ac:dyDescent="0.15"/>
    <row r="3230" s="164" customFormat="1" ht="14.85" customHeight="1" x14ac:dyDescent="0.15"/>
    <row r="3231" s="164" customFormat="1" ht="14.85" customHeight="1" x14ac:dyDescent="0.15"/>
    <row r="3232" s="164" customFormat="1" ht="14.85" customHeight="1" x14ac:dyDescent="0.15"/>
    <row r="3233" s="164" customFormat="1" ht="14.85" customHeight="1" x14ac:dyDescent="0.15"/>
    <row r="3234" s="164" customFormat="1" ht="14.85" customHeight="1" x14ac:dyDescent="0.15"/>
    <row r="3235" s="164" customFormat="1" ht="14.85" customHeight="1" x14ac:dyDescent="0.15"/>
    <row r="3236" s="164" customFormat="1" ht="14.85" customHeight="1" x14ac:dyDescent="0.15"/>
    <row r="3237" s="164" customFormat="1" ht="14.85" customHeight="1" x14ac:dyDescent="0.15"/>
    <row r="3238" s="164" customFormat="1" ht="14.85" customHeight="1" x14ac:dyDescent="0.15"/>
    <row r="3239" s="164" customFormat="1" ht="14.85" customHeight="1" x14ac:dyDescent="0.15"/>
    <row r="3240" s="164" customFormat="1" ht="14.85" customHeight="1" x14ac:dyDescent="0.15"/>
    <row r="3241" s="164" customFormat="1" ht="14.85" customHeight="1" x14ac:dyDescent="0.15"/>
    <row r="3242" s="164" customFormat="1" ht="14.85" customHeight="1" x14ac:dyDescent="0.15"/>
    <row r="3243" s="164" customFormat="1" ht="14.85" customHeight="1" x14ac:dyDescent="0.15"/>
    <row r="3244" s="164" customFormat="1" ht="14.85" customHeight="1" x14ac:dyDescent="0.15"/>
    <row r="3245" s="164" customFormat="1" ht="14.85" customHeight="1" x14ac:dyDescent="0.15"/>
    <row r="3246" s="164" customFormat="1" ht="14.85" customHeight="1" x14ac:dyDescent="0.15"/>
    <row r="3247" s="164" customFormat="1" ht="14.85" customHeight="1" x14ac:dyDescent="0.15"/>
    <row r="3248" s="164" customFormat="1" ht="14.85" customHeight="1" x14ac:dyDescent="0.15"/>
    <row r="3249" s="164" customFormat="1" ht="14.85" customHeight="1" x14ac:dyDescent="0.15"/>
    <row r="3250" s="164" customFormat="1" ht="14.85" customHeight="1" x14ac:dyDescent="0.15"/>
    <row r="3251" s="164" customFormat="1" ht="14.85" customHeight="1" x14ac:dyDescent="0.15"/>
    <row r="3252" s="164" customFormat="1" ht="14.85" customHeight="1" x14ac:dyDescent="0.15"/>
    <row r="3253" s="164" customFormat="1" ht="14.85" customHeight="1" x14ac:dyDescent="0.15"/>
    <row r="3254" s="164" customFormat="1" ht="14.85" customHeight="1" x14ac:dyDescent="0.15"/>
    <row r="3255" s="164" customFormat="1" ht="14.85" customHeight="1" x14ac:dyDescent="0.15"/>
    <row r="3256" s="164" customFormat="1" ht="14.85" customHeight="1" x14ac:dyDescent="0.15"/>
    <row r="3257" s="164" customFormat="1" ht="14.85" customHeight="1" x14ac:dyDescent="0.15"/>
    <row r="3258" s="164" customFormat="1" ht="14.85" customHeight="1" x14ac:dyDescent="0.15"/>
    <row r="3259" s="164" customFormat="1" ht="14.85" customHeight="1" x14ac:dyDescent="0.15"/>
    <row r="3260" s="164" customFormat="1" ht="14.85" customHeight="1" x14ac:dyDescent="0.15"/>
    <row r="3261" s="164" customFormat="1" ht="14.85" customHeight="1" x14ac:dyDescent="0.15"/>
    <row r="3262" s="164" customFormat="1" ht="14.85" customHeight="1" x14ac:dyDescent="0.15"/>
    <row r="3263" s="164" customFormat="1" ht="14.85" customHeight="1" x14ac:dyDescent="0.15"/>
    <row r="3264" s="164" customFormat="1" ht="14.85" customHeight="1" x14ac:dyDescent="0.15"/>
    <row r="3265" s="164" customFormat="1" ht="14.85" customHeight="1" x14ac:dyDescent="0.15"/>
    <row r="3266" s="164" customFormat="1" ht="14.85" customHeight="1" x14ac:dyDescent="0.15"/>
    <row r="3267" s="164" customFormat="1" ht="14.85" customHeight="1" x14ac:dyDescent="0.15"/>
    <row r="3268" s="164" customFormat="1" ht="14.85" customHeight="1" x14ac:dyDescent="0.15"/>
    <row r="3269" s="164" customFormat="1" ht="14.85" customHeight="1" x14ac:dyDescent="0.15"/>
    <row r="3270" s="164" customFormat="1" ht="14.85" customHeight="1" x14ac:dyDescent="0.15"/>
    <row r="3271" s="164" customFormat="1" ht="14.85" customHeight="1" x14ac:dyDescent="0.15"/>
    <row r="3272" s="164" customFormat="1" ht="14.85" customHeight="1" x14ac:dyDescent="0.15"/>
    <row r="3273" s="164" customFormat="1" ht="14.85" customHeight="1" x14ac:dyDescent="0.15"/>
    <row r="3274" s="164" customFormat="1" ht="14.85" customHeight="1" x14ac:dyDescent="0.15"/>
    <row r="3275" s="164" customFormat="1" ht="14.85" customHeight="1" x14ac:dyDescent="0.15"/>
    <row r="3276" s="164" customFormat="1" ht="14.85" customHeight="1" x14ac:dyDescent="0.15"/>
    <row r="3277" s="164" customFormat="1" ht="14.85" customHeight="1" x14ac:dyDescent="0.15"/>
    <row r="3278" s="164" customFormat="1" ht="14.85" customHeight="1" x14ac:dyDescent="0.15"/>
    <row r="3279" s="164" customFormat="1" ht="14.85" customHeight="1" x14ac:dyDescent="0.15"/>
    <row r="3280" s="164" customFormat="1" ht="14.85" customHeight="1" x14ac:dyDescent="0.15"/>
    <row r="3281" s="164" customFormat="1" ht="14.85" customHeight="1" x14ac:dyDescent="0.15"/>
    <row r="3282" s="164" customFormat="1" ht="14.85" customHeight="1" x14ac:dyDescent="0.15"/>
    <row r="3283" s="164" customFormat="1" ht="14.85" customHeight="1" x14ac:dyDescent="0.15"/>
    <row r="3284" s="164" customFormat="1" ht="14.85" customHeight="1" x14ac:dyDescent="0.15"/>
    <row r="3285" s="164" customFormat="1" ht="14.85" customHeight="1" x14ac:dyDescent="0.15"/>
    <row r="3286" s="164" customFormat="1" ht="14.85" customHeight="1" x14ac:dyDescent="0.15"/>
    <row r="3287" s="164" customFormat="1" ht="14.85" customHeight="1" x14ac:dyDescent="0.15"/>
    <row r="3288" s="164" customFormat="1" ht="14.85" customHeight="1" x14ac:dyDescent="0.15"/>
    <row r="3289" s="164" customFormat="1" ht="14.85" customHeight="1" x14ac:dyDescent="0.15"/>
    <row r="3290" s="164" customFormat="1" ht="14.85" customHeight="1" x14ac:dyDescent="0.15"/>
    <row r="3291" s="164" customFormat="1" ht="14.85" customHeight="1" x14ac:dyDescent="0.15"/>
    <row r="3292" s="164" customFormat="1" ht="14.85" customHeight="1" x14ac:dyDescent="0.15"/>
    <row r="3293" s="164" customFormat="1" ht="14.85" customHeight="1" x14ac:dyDescent="0.15"/>
    <row r="3294" s="164" customFormat="1" ht="14.85" customHeight="1" x14ac:dyDescent="0.15"/>
    <row r="3295" s="164" customFormat="1" ht="14.85" customHeight="1" x14ac:dyDescent="0.15"/>
    <row r="3296" s="164" customFormat="1" ht="14.85" customHeight="1" x14ac:dyDescent="0.15"/>
    <row r="3297" s="164" customFormat="1" ht="14.85" customHeight="1" x14ac:dyDescent="0.15"/>
    <row r="3298" s="164" customFormat="1" ht="14.85" customHeight="1" x14ac:dyDescent="0.15"/>
    <row r="3299" s="164" customFormat="1" ht="14.85" customHeight="1" x14ac:dyDescent="0.15"/>
    <row r="3300" s="164" customFormat="1" ht="14.85" customHeight="1" x14ac:dyDescent="0.15"/>
    <row r="3301" s="164" customFormat="1" ht="14.85" customHeight="1" x14ac:dyDescent="0.15"/>
    <row r="3302" s="164" customFormat="1" ht="14.85" customHeight="1" x14ac:dyDescent="0.15"/>
    <row r="3303" s="164" customFormat="1" ht="14.85" customHeight="1" x14ac:dyDescent="0.15"/>
    <row r="3304" s="164" customFormat="1" ht="14.85" customHeight="1" x14ac:dyDescent="0.15"/>
    <row r="3305" s="164" customFormat="1" ht="14.85" customHeight="1" x14ac:dyDescent="0.15"/>
    <row r="3306" s="164" customFormat="1" ht="14.85" customHeight="1" x14ac:dyDescent="0.15"/>
    <row r="3307" s="164" customFormat="1" ht="14.85" customHeight="1" x14ac:dyDescent="0.15"/>
    <row r="3308" s="164" customFormat="1" ht="14.85" customHeight="1" x14ac:dyDescent="0.15"/>
    <row r="3309" s="164" customFormat="1" ht="14.85" customHeight="1" x14ac:dyDescent="0.15"/>
    <row r="3310" s="164" customFormat="1" ht="14.85" customHeight="1" x14ac:dyDescent="0.15"/>
    <row r="3311" s="164" customFormat="1" ht="14.85" customHeight="1" x14ac:dyDescent="0.15"/>
    <row r="3312" s="164" customFormat="1" ht="14.85" customHeight="1" x14ac:dyDescent="0.15"/>
    <row r="3313" s="164" customFormat="1" ht="14.85" customHeight="1" x14ac:dyDescent="0.15"/>
    <row r="3314" s="164" customFormat="1" ht="14.85" customHeight="1" x14ac:dyDescent="0.15"/>
    <row r="3315" s="164" customFormat="1" ht="14.85" customHeight="1" x14ac:dyDescent="0.15"/>
    <row r="3316" s="164" customFormat="1" ht="14.85" customHeight="1" x14ac:dyDescent="0.15"/>
    <row r="3317" s="164" customFormat="1" ht="14.85" customHeight="1" x14ac:dyDescent="0.15"/>
    <row r="3318" s="164" customFormat="1" ht="14.85" customHeight="1" x14ac:dyDescent="0.15"/>
    <row r="3319" s="164" customFormat="1" ht="14.85" customHeight="1" x14ac:dyDescent="0.15"/>
    <row r="3320" s="164" customFormat="1" ht="14.85" customHeight="1" x14ac:dyDescent="0.15"/>
    <row r="3321" s="164" customFormat="1" ht="14.85" customHeight="1" x14ac:dyDescent="0.15"/>
    <row r="3322" s="164" customFormat="1" ht="14.85" customHeight="1" x14ac:dyDescent="0.15"/>
    <row r="3323" s="164" customFormat="1" ht="14.85" customHeight="1" x14ac:dyDescent="0.15"/>
    <row r="3324" s="164" customFormat="1" ht="14.85" customHeight="1" x14ac:dyDescent="0.15"/>
    <row r="3325" s="164" customFormat="1" ht="14.85" customHeight="1" x14ac:dyDescent="0.15"/>
    <row r="3326" s="164" customFormat="1" ht="14.85" customHeight="1" x14ac:dyDescent="0.15"/>
    <row r="3327" s="164" customFormat="1" ht="14.85" customHeight="1" x14ac:dyDescent="0.15"/>
    <row r="3328" s="164" customFormat="1" ht="14.85" customHeight="1" x14ac:dyDescent="0.15"/>
    <row r="3329" s="164" customFormat="1" ht="14.85" customHeight="1" x14ac:dyDescent="0.15"/>
    <row r="3330" s="164" customFormat="1" ht="14.85" customHeight="1" x14ac:dyDescent="0.15"/>
    <row r="3331" s="164" customFormat="1" ht="14.85" customHeight="1" x14ac:dyDescent="0.15"/>
    <row r="3332" s="164" customFormat="1" ht="14.85" customHeight="1" x14ac:dyDescent="0.15"/>
    <row r="3333" s="164" customFormat="1" ht="14.85" customHeight="1" x14ac:dyDescent="0.15"/>
    <row r="3334" s="164" customFormat="1" ht="14.85" customHeight="1" x14ac:dyDescent="0.15"/>
    <row r="3335" s="164" customFormat="1" ht="14.85" customHeight="1" x14ac:dyDescent="0.15"/>
    <row r="3336" s="164" customFormat="1" ht="14.85" customHeight="1" x14ac:dyDescent="0.15"/>
    <row r="3337" s="164" customFormat="1" ht="14.85" customHeight="1" x14ac:dyDescent="0.15"/>
    <row r="3338" s="164" customFormat="1" ht="14.85" customHeight="1" x14ac:dyDescent="0.15"/>
    <row r="3339" s="164" customFormat="1" ht="14.85" customHeight="1" x14ac:dyDescent="0.15"/>
    <row r="3340" s="164" customFormat="1" ht="14.85" customHeight="1" x14ac:dyDescent="0.15"/>
    <row r="3341" s="164" customFormat="1" ht="14.85" customHeight="1" x14ac:dyDescent="0.15"/>
    <row r="3342" s="164" customFormat="1" ht="14.85" customHeight="1" x14ac:dyDescent="0.15"/>
    <row r="3343" s="164" customFormat="1" ht="14.85" customHeight="1" x14ac:dyDescent="0.15"/>
    <row r="3344" s="164" customFormat="1" ht="14.85" customHeight="1" x14ac:dyDescent="0.15"/>
    <row r="3345" s="164" customFormat="1" ht="14.85" customHeight="1" x14ac:dyDescent="0.15"/>
    <row r="3346" s="164" customFormat="1" ht="14.85" customHeight="1" x14ac:dyDescent="0.15"/>
    <row r="3347" s="164" customFormat="1" ht="14.85" customHeight="1" x14ac:dyDescent="0.15"/>
    <row r="3348" s="164" customFormat="1" ht="14.85" customHeight="1" x14ac:dyDescent="0.15"/>
    <row r="3349" s="164" customFormat="1" ht="14.85" customHeight="1" x14ac:dyDescent="0.15"/>
    <row r="3350" s="164" customFormat="1" ht="14.85" customHeight="1" x14ac:dyDescent="0.15"/>
    <row r="3351" s="164" customFormat="1" ht="14.85" customHeight="1" x14ac:dyDescent="0.15"/>
    <row r="3352" s="164" customFormat="1" ht="14.85" customHeight="1" x14ac:dyDescent="0.15"/>
    <row r="3353" s="164" customFormat="1" ht="14.85" customHeight="1" x14ac:dyDescent="0.15"/>
    <row r="3354" s="164" customFormat="1" ht="14.85" customHeight="1" x14ac:dyDescent="0.15"/>
    <row r="3355" s="164" customFormat="1" ht="14.85" customHeight="1" x14ac:dyDescent="0.15"/>
    <row r="3356" s="164" customFormat="1" ht="14.85" customHeight="1" x14ac:dyDescent="0.15"/>
    <row r="3357" s="164" customFormat="1" ht="14.85" customHeight="1" x14ac:dyDescent="0.15"/>
    <row r="3358" s="164" customFormat="1" ht="14.85" customHeight="1" x14ac:dyDescent="0.15"/>
    <row r="3359" s="164" customFormat="1" ht="14.85" customHeight="1" x14ac:dyDescent="0.15"/>
    <row r="3360" s="164" customFormat="1" ht="14.85" customHeight="1" x14ac:dyDescent="0.15"/>
    <row r="3361" s="164" customFormat="1" ht="14.85" customHeight="1" x14ac:dyDescent="0.15"/>
    <row r="3362" s="164" customFormat="1" ht="14.85" customHeight="1" x14ac:dyDescent="0.15"/>
    <row r="3363" s="164" customFormat="1" ht="14.85" customHeight="1" x14ac:dyDescent="0.15"/>
    <row r="3364" s="164" customFormat="1" ht="14.85" customHeight="1" x14ac:dyDescent="0.15"/>
    <row r="3365" s="164" customFormat="1" ht="14.85" customHeight="1" x14ac:dyDescent="0.15"/>
    <row r="3366" s="164" customFormat="1" ht="14.85" customHeight="1" x14ac:dyDescent="0.15"/>
    <row r="3367" s="164" customFormat="1" ht="14.85" customHeight="1" x14ac:dyDescent="0.15"/>
    <row r="3368" s="164" customFormat="1" ht="14.85" customHeight="1" x14ac:dyDescent="0.15"/>
    <row r="3369" s="164" customFormat="1" ht="14.85" customHeight="1" x14ac:dyDescent="0.15"/>
    <row r="3370" s="164" customFormat="1" ht="14.85" customHeight="1" x14ac:dyDescent="0.15"/>
    <row r="3371" s="164" customFormat="1" ht="14.85" customHeight="1" x14ac:dyDescent="0.15"/>
    <row r="3372" s="164" customFormat="1" ht="14.85" customHeight="1" x14ac:dyDescent="0.15"/>
    <row r="3373" s="164" customFormat="1" ht="14.85" customHeight="1" x14ac:dyDescent="0.15"/>
    <row r="3374" s="164" customFormat="1" ht="14.85" customHeight="1" x14ac:dyDescent="0.15"/>
    <row r="3375" s="164" customFormat="1" ht="14.85" customHeight="1" x14ac:dyDescent="0.15"/>
    <row r="3376" s="164" customFormat="1" ht="14.85" customHeight="1" x14ac:dyDescent="0.15"/>
    <row r="3377" s="164" customFormat="1" ht="14.85" customHeight="1" x14ac:dyDescent="0.15"/>
    <row r="3378" s="164" customFormat="1" ht="14.85" customHeight="1" x14ac:dyDescent="0.15"/>
    <row r="3379" s="164" customFormat="1" ht="14.85" customHeight="1" x14ac:dyDescent="0.15"/>
    <row r="3380" s="164" customFormat="1" ht="14.85" customHeight="1" x14ac:dyDescent="0.15"/>
    <row r="3381" s="164" customFormat="1" ht="14.85" customHeight="1" x14ac:dyDescent="0.15"/>
    <row r="3382" s="164" customFormat="1" ht="14.85" customHeight="1" x14ac:dyDescent="0.15"/>
    <row r="3383" s="164" customFormat="1" ht="14.85" customHeight="1" x14ac:dyDescent="0.15"/>
    <row r="3384" s="164" customFormat="1" ht="14.85" customHeight="1" x14ac:dyDescent="0.15"/>
    <row r="3385" s="164" customFormat="1" ht="14.85" customHeight="1" x14ac:dyDescent="0.15"/>
    <row r="3386" s="164" customFormat="1" ht="14.85" customHeight="1" x14ac:dyDescent="0.15"/>
    <row r="3387" s="164" customFormat="1" ht="14.85" customHeight="1" x14ac:dyDescent="0.15"/>
    <row r="3388" s="164" customFormat="1" ht="14.85" customHeight="1" x14ac:dyDescent="0.15"/>
    <row r="3389" s="164" customFormat="1" ht="14.85" customHeight="1" x14ac:dyDescent="0.15"/>
    <row r="3390" s="164" customFormat="1" ht="14.85" customHeight="1" x14ac:dyDescent="0.15"/>
    <row r="3391" s="164" customFormat="1" ht="14.85" customHeight="1" x14ac:dyDescent="0.15"/>
    <row r="3392" s="164" customFormat="1" ht="14.85" customHeight="1" x14ac:dyDescent="0.15"/>
    <row r="3393" s="164" customFormat="1" ht="14.85" customHeight="1" x14ac:dyDescent="0.15"/>
    <row r="3394" s="164" customFormat="1" ht="14.85" customHeight="1" x14ac:dyDescent="0.15"/>
    <row r="3395" s="164" customFormat="1" ht="14.85" customHeight="1" x14ac:dyDescent="0.15"/>
    <row r="3396" s="164" customFormat="1" ht="14.85" customHeight="1" x14ac:dyDescent="0.15"/>
    <row r="3397" s="164" customFormat="1" ht="14.85" customHeight="1" x14ac:dyDescent="0.15"/>
    <row r="3398" s="164" customFormat="1" ht="14.85" customHeight="1" x14ac:dyDescent="0.15"/>
    <row r="3399" s="164" customFormat="1" ht="14.85" customHeight="1" x14ac:dyDescent="0.15"/>
    <row r="3400" s="164" customFormat="1" ht="14.85" customHeight="1" x14ac:dyDescent="0.15"/>
    <row r="3401" s="164" customFormat="1" ht="14.85" customHeight="1" x14ac:dyDescent="0.15"/>
    <row r="3402" s="164" customFormat="1" ht="14.85" customHeight="1" x14ac:dyDescent="0.15"/>
    <row r="3403" s="164" customFormat="1" ht="14.85" customHeight="1" x14ac:dyDescent="0.15"/>
    <row r="3404" s="164" customFormat="1" ht="14.85" customHeight="1" x14ac:dyDescent="0.15"/>
    <row r="3405" s="164" customFormat="1" ht="14.85" customHeight="1" x14ac:dyDescent="0.15"/>
    <row r="3406" s="164" customFormat="1" ht="14.85" customHeight="1" x14ac:dyDescent="0.15"/>
    <row r="3407" s="164" customFormat="1" ht="14.85" customHeight="1" x14ac:dyDescent="0.15"/>
    <row r="3408" s="164" customFormat="1" ht="14.85" customHeight="1" x14ac:dyDescent="0.15"/>
    <row r="3409" s="164" customFormat="1" ht="14.85" customHeight="1" x14ac:dyDescent="0.15"/>
    <row r="3410" s="164" customFormat="1" ht="14.85" customHeight="1" x14ac:dyDescent="0.15"/>
    <row r="3411" s="164" customFormat="1" ht="14.85" customHeight="1" x14ac:dyDescent="0.15"/>
    <row r="3412" s="164" customFormat="1" ht="14.85" customHeight="1" x14ac:dyDescent="0.15"/>
    <row r="3413" s="164" customFormat="1" ht="14.85" customHeight="1" x14ac:dyDescent="0.15"/>
    <row r="3414" s="164" customFormat="1" ht="14.85" customHeight="1" x14ac:dyDescent="0.15"/>
    <row r="3415" s="164" customFormat="1" ht="14.85" customHeight="1" x14ac:dyDescent="0.15"/>
    <row r="3416" s="164" customFormat="1" ht="14.85" customHeight="1" x14ac:dyDescent="0.15"/>
    <row r="3417" s="164" customFormat="1" ht="14.85" customHeight="1" x14ac:dyDescent="0.15"/>
    <row r="3418" s="164" customFormat="1" ht="14.85" customHeight="1" x14ac:dyDescent="0.15"/>
    <row r="3419" s="164" customFormat="1" ht="14.85" customHeight="1" x14ac:dyDescent="0.15"/>
    <row r="3420" s="164" customFormat="1" ht="14.85" customHeight="1" x14ac:dyDescent="0.15"/>
    <row r="3421" s="164" customFormat="1" ht="14.85" customHeight="1" x14ac:dyDescent="0.15"/>
    <row r="3422" s="164" customFormat="1" ht="14.85" customHeight="1" x14ac:dyDescent="0.15"/>
    <row r="3423" s="164" customFormat="1" ht="14.85" customHeight="1" x14ac:dyDescent="0.15"/>
    <row r="3424" s="164" customFormat="1" ht="14.85" customHeight="1" x14ac:dyDescent="0.15"/>
    <row r="3425" s="164" customFormat="1" ht="14.85" customHeight="1" x14ac:dyDescent="0.15"/>
    <row r="3426" s="164" customFormat="1" ht="14.85" customHeight="1" x14ac:dyDescent="0.15"/>
    <row r="3427" s="164" customFormat="1" ht="14.85" customHeight="1" x14ac:dyDescent="0.15"/>
    <row r="3428" s="164" customFormat="1" ht="14.85" customHeight="1" x14ac:dyDescent="0.15"/>
    <row r="3429" s="164" customFormat="1" ht="14.85" customHeight="1" x14ac:dyDescent="0.15"/>
    <row r="3430" s="164" customFormat="1" ht="14.85" customHeight="1" x14ac:dyDescent="0.15"/>
    <row r="3431" s="164" customFormat="1" ht="14.85" customHeight="1" x14ac:dyDescent="0.15"/>
    <row r="3432" s="164" customFormat="1" ht="14.85" customHeight="1" x14ac:dyDescent="0.15"/>
    <row r="3433" s="164" customFormat="1" ht="14.85" customHeight="1" x14ac:dyDescent="0.15"/>
    <row r="3434" s="164" customFormat="1" ht="14.85" customHeight="1" x14ac:dyDescent="0.15"/>
    <row r="3435" s="164" customFormat="1" ht="14.85" customHeight="1" x14ac:dyDescent="0.15"/>
    <row r="3436" s="164" customFormat="1" ht="14.85" customHeight="1" x14ac:dyDescent="0.15"/>
    <row r="3437" s="164" customFormat="1" ht="14.85" customHeight="1" x14ac:dyDescent="0.15"/>
    <row r="3438" s="164" customFormat="1" ht="14.85" customHeight="1" x14ac:dyDescent="0.15"/>
    <row r="3439" s="164" customFormat="1" ht="14.85" customHeight="1" x14ac:dyDescent="0.15"/>
    <row r="3440" s="164" customFormat="1" ht="14.85" customHeight="1" x14ac:dyDescent="0.15"/>
    <row r="3441" s="164" customFormat="1" ht="14.85" customHeight="1" x14ac:dyDescent="0.15"/>
    <row r="3442" s="164" customFormat="1" ht="14.85" customHeight="1" x14ac:dyDescent="0.15"/>
    <row r="3443" s="164" customFormat="1" ht="14.85" customHeight="1" x14ac:dyDescent="0.15"/>
    <row r="3444" s="164" customFormat="1" ht="14.85" customHeight="1" x14ac:dyDescent="0.15"/>
    <row r="3445" s="164" customFormat="1" ht="14.85" customHeight="1" x14ac:dyDescent="0.15"/>
    <row r="3446" s="164" customFormat="1" ht="14.85" customHeight="1" x14ac:dyDescent="0.15"/>
    <row r="3447" s="164" customFormat="1" ht="14.85" customHeight="1" x14ac:dyDescent="0.15"/>
    <row r="3448" s="164" customFormat="1" ht="14.85" customHeight="1" x14ac:dyDescent="0.15"/>
    <row r="3449" s="164" customFormat="1" ht="14.85" customHeight="1" x14ac:dyDescent="0.15"/>
    <row r="3450" s="164" customFormat="1" ht="14.85" customHeight="1" x14ac:dyDescent="0.15"/>
    <row r="3451" s="164" customFormat="1" ht="14.85" customHeight="1" x14ac:dyDescent="0.15"/>
    <row r="3452" s="164" customFormat="1" ht="14.85" customHeight="1" x14ac:dyDescent="0.15"/>
    <row r="3453" s="164" customFormat="1" ht="14.85" customHeight="1" x14ac:dyDescent="0.15"/>
    <row r="3454" s="164" customFormat="1" ht="14.85" customHeight="1" x14ac:dyDescent="0.15"/>
    <row r="3455" s="164" customFormat="1" ht="14.85" customHeight="1" x14ac:dyDescent="0.15"/>
    <row r="3456" s="164" customFormat="1" ht="14.85" customHeight="1" x14ac:dyDescent="0.15"/>
    <row r="3457" s="164" customFormat="1" ht="14.85" customHeight="1" x14ac:dyDescent="0.15"/>
    <row r="3458" s="164" customFormat="1" ht="14.85" customHeight="1" x14ac:dyDescent="0.15"/>
    <row r="3459" s="164" customFormat="1" ht="14.85" customHeight="1" x14ac:dyDescent="0.15"/>
    <row r="3460" s="164" customFormat="1" ht="14.85" customHeight="1" x14ac:dyDescent="0.15"/>
    <row r="3461" s="164" customFormat="1" ht="14.85" customHeight="1" x14ac:dyDescent="0.15"/>
    <row r="3462" s="164" customFormat="1" ht="14.85" customHeight="1" x14ac:dyDescent="0.15"/>
    <row r="3463" s="164" customFormat="1" ht="14.85" customHeight="1" x14ac:dyDescent="0.15"/>
    <row r="3464" s="164" customFormat="1" ht="14.85" customHeight="1" x14ac:dyDescent="0.15"/>
    <row r="3465" s="164" customFormat="1" ht="14.85" customHeight="1" x14ac:dyDescent="0.15"/>
    <row r="3466" s="164" customFormat="1" ht="14.85" customHeight="1" x14ac:dyDescent="0.15"/>
    <row r="3467" s="164" customFormat="1" ht="14.85" customHeight="1" x14ac:dyDescent="0.15"/>
    <row r="3468" s="164" customFormat="1" ht="14.85" customHeight="1" x14ac:dyDescent="0.15"/>
    <row r="3469" s="164" customFormat="1" ht="14.85" customHeight="1" x14ac:dyDescent="0.15"/>
    <row r="3470" s="164" customFormat="1" ht="14.85" customHeight="1" x14ac:dyDescent="0.15"/>
    <row r="3471" s="164" customFormat="1" ht="14.85" customHeight="1" x14ac:dyDescent="0.15"/>
    <row r="3472" s="164" customFormat="1" ht="14.85" customHeight="1" x14ac:dyDescent="0.15"/>
    <row r="3473" s="164" customFormat="1" ht="14.85" customHeight="1" x14ac:dyDescent="0.15"/>
    <row r="3474" s="164" customFormat="1" ht="14.85" customHeight="1" x14ac:dyDescent="0.15"/>
    <row r="3475" s="164" customFormat="1" ht="14.85" customHeight="1" x14ac:dyDescent="0.15"/>
    <row r="3476" s="164" customFormat="1" ht="14.85" customHeight="1" x14ac:dyDescent="0.15"/>
    <row r="3477" s="164" customFormat="1" ht="14.85" customHeight="1" x14ac:dyDescent="0.15"/>
    <row r="3478" s="164" customFormat="1" ht="14.85" customHeight="1" x14ac:dyDescent="0.15"/>
    <row r="3479" s="164" customFormat="1" ht="14.85" customHeight="1" x14ac:dyDescent="0.15"/>
    <row r="3480" s="164" customFormat="1" ht="14.85" customHeight="1" x14ac:dyDescent="0.15"/>
    <row r="3481" s="164" customFormat="1" ht="14.85" customHeight="1" x14ac:dyDescent="0.15"/>
    <row r="3482" s="164" customFormat="1" ht="14.85" customHeight="1" x14ac:dyDescent="0.15"/>
    <row r="3483" s="164" customFormat="1" ht="14.85" customHeight="1" x14ac:dyDescent="0.15"/>
    <row r="3484" s="164" customFormat="1" ht="14.85" customHeight="1" x14ac:dyDescent="0.15"/>
    <row r="3485" s="164" customFormat="1" ht="14.85" customHeight="1" x14ac:dyDescent="0.15"/>
    <row r="3486" s="164" customFormat="1" ht="14.85" customHeight="1" x14ac:dyDescent="0.15"/>
    <row r="3487" s="164" customFormat="1" ht="14.85" customHeight="1" x14ac:dyDescent="0.15"/>
    <row r="3488" s="164" customFormat="1" ht="14.85" customHeight="1" x14ac:dyDescent="0.15"/>
    <row r="3489" s="164" customFormat="1" ht="14.85" customHeight="1" x14ac:dyDescent="0.15"/>
    <row r="3490" s="164" customFormat="1" ht="14.85" customHeight="1" x14ac:dyDescent="0.15"/>
    <row r="3491" s="164" customFormat="1" ht="14.85" customHeight="1" x14ac:dyDescent="0.15"/>
    <row r="3492" s="164" customFormat="1" ht="14.85" customHeight="1" x14ac:dyDescent="0.15"/>
    <row r="3493" s="164" customFormat="1" ht="14.85" customHeight="1" x14ac:dyDescent="0.15"/>
    <row r="3494" s="164" customFormat="1" ht="14.85" customHeight="1" x14ac:dyDescent="0.15"/>
    <row r="3495" s="164" customFormat="1" ht="14.85" customHeight="1" x14ac:dyDescent="0.15"/>
    <row r="3496" s="164" customFormat="1" ht="14.85" customHeight="1" x14ac:dyDescent="0.15"/>
    <row r="3497" s="164" customFormat="1" ht="14.85" customHeight="1" x14ac:dyDescent="0.15"/>
    <row r="3498" s="164" customFormat="1" ht="14.85" customHeight="1" x14ac:dyDescent="0.15"/>
    <row r="3499" s="164" customFormat="1" ht="14.85" customHeight="1" x14ac:dyDescent="0.15"/>
    <row r="3500" s="164" customFormat="1" ht="14.85" customHeight="1" x14ac:dyDescent="0.15"/>
    <row r="3501" s="164" customFormat="1" ht="14.85" customHeight="1" x14ac:dyDescent="0.15"/>
    <row r="3502" s="164" customFormat="1" ht="14.85" customHeight="1" x14ac:dyDescent="0.15"/>
    <row r="3503" s="164" customFormat="1" ht="14.85" customHeight="1" x14ac:dyDescent="0.15"/>
    <row r="3504" s="164" customFormat="1" ht="14.85" customHeight="1" x14ac:dyDescent="0.15"/>
    <row r="3505" s="164" customFormat="1" ht="14.85" customHeight="1" x14ac:dyDescent="0.15"/>
    <row r="3506" s="164" customFormat="1" ht="14.85" customHeight="1" x14ac:dyDescent="0.15"/>
    <row r="3507" s="164" customFormat="1" ht="14.85" customHeight="1" x14ac:dyDescent="0.15"/>
    <row r="3508" s="164" customFormat="1" ht="14.85" customHeight="1" x14ac:dyDescent="0.15"/>
    <row r="3509" s="164" customFormat="1" ht="14.85" customHeight="1" x14ac:dyDescent="0.15"/>
    <row r="3510" s="164" customFormat="1" ht="14.85" customHeight="1" x14ac:dyDescent="0.15"/>
    <row r="3511" s="164" customFormat="1" ht="14.85" customHeight="1" x14ac:dyDescent="0.15"/>
    <row r="3512" s="164" customFormat="1" ht="14.85" customHeight="1" x14ac:dyDescent="0.15"/>
    <row r="3513" s="164" customFormat="1" ht="14.85" customHeight="1" x14ac:dyDescent="0.15"/>
    <row r="3514" s="164" customFormat="1" ht="14.85" customHeight="1" x14ac:dyDescent="0.15"/>
    <row r="3515" s="164" customFormat="1" ht="14.85" customHeight="1" x14ac:dyDescent="0.15"/>
    <row r="3516" s="164" customFormat="1" ht="14.85" customHeight="1" x14ac:dyDescent="0.15"/>
    <row r="3517" s="164" customFormat="1" ht="14.85" customHeight="1" x14ac:dyDescent="0.15"/>
    <row r="3518" s="164" customFormat="1" ht="14.85" customHeight="1" x14ac:dyDescent="0.15"/>
    <row r="3519" s="164" customFormat="1" ht="14.85" customHeight="1" x14ac:dyDescent="0.15"/>
    <row r="3520" s="164" customFormat="1" ht="14.85" customHeight="1" x14ac:dyDescent="0.15"/>
    <row r="3521" s="164" customFormat="1" ht="14.85" customHeight="1" x14ac:dyDescent="0.15"/>
    <row r="3522" s="164" customFormat="1" ht="14.85" customHeight="1" x14ac:dyDescent="0.15"/>
    <row r="3523" s="164" customFormat="1" ht="14.85" customHeight="1" x14ac:dyDescent="0.15"/>
    <row r="3524" s="164" customFormat="1" ht="14.85" customHeight="1" x14ac:dyDescent="0.15"/>
    <row r="3525" s="164" customFormat="1" ht="14.85" customHeight="1" x14ac:dyDescent="0.15"/>
    <row r="3526" s="164" customFormat="1" ht="14.85" customHeight="1" x14ac:dyDescent="0.15"/>
    <row r="3527" s="164" customFormat="1" ht="14.85" customHeight="1" x14ac:dyDescent="0.15"/>
    <row r="3528" s="164" customFormat="1" ht="14.85" customHeight="1" x14ac:dyDescent="0.15"/>
    <row r="3529" s="164" customFormat="1" ht="14.85" customHeight="1" x14ac:dyDescent="0.15"/>
    <row r="3530" s="164" customFormat="1" ht="14.85" customHeight="1" x14ac:dyDescent="0.15"/>
    <row r="3531" s="164" customFormat="1" ht="14.85" customHeight="1" x14ac:dyDescent="0.15"/>
    <row r="3532" s="164" customFormat="1" ht="14.85" customHeight="1" x14ac:dyDescent="0.15"/>
    <row r="3533" s="164" customFormat="1" ht="14.85" customHeight="1" x14ac:dyDescent="0.15"/>
    <row r="3534" s="164" customFormat="1" ht="14.85" customHeight="1" x14ac:dyDescent="0.15"/>
    <row r="3535" s="164" customFormat="1" ht="14.85" customHeight="1" x14ac:dyDescent="0.15"/>
    <row r="3536" s="164" customFormat="1" ht="14.85" customHeight="1" x14ac:dyDescent="0.15"/>
    <row r="3537" s="164" customFormat="1" ht="14.85" customHeight="1" x14ac:dyDescent="0.15"/>
    <row r="3538" s="164" customFormat="1" ht="14.85" customHeight="1" x14ac:dyDescent="0.15"/>
    <row r="3539" s="164" customFormat="1" ht="14.85" customHeight="1" x14ac:dyDescent="0.15"/>
    <row r="3540" s="164" customFormat="1" ht="14.85" customHeight="1" x14ac:dyDescent="0.15"/>
    <row r="3541" s="164" customFormat="1" ht="14.85" customHeight="1" x14ac:dyDescent="0.15"/>
    <row r="3542" s="164" customFormat="1" ht="14.85" customHeight="1" x14ac:dyDescent="0.15"/>
    <row r="3543" s="164" customFormat="1" ht="14.85" customHeight="1" x14ac:dyDescent="0.15"/>
    <row r="3544" s="164" customFormat="1" ht="14.85" customHeight="1" x14ac:dyDescent="0.15"/>
    <row r="3545" s="164" customFormat="1" ht="14.85" customHeight="1" x14ac:dyDescent="0.15"/>
    <row r="3546" s="164" customFormat="1" ht="14.85" customHeight="1" x14ac:dyDescent="0.15"/>
    <row r="3547" s="164" customFormat="1" ht="14.85" customHeight="1" x14ac:dyDescent="0.15"/>
    <row r="3548" s="164" customFormat="1" ht="14.85" customHeight="1" x14ac:dyDescent="0.15"/>
    <row r="3549" s="164" customFormat="1" ht="14.85" customHeight="1" x14ac:dyDescent="0.15"/>
    <row r="3550" s="164" customFormat="1" ht="14.85" customHeight="1" x14ac:dyDescent="0.15"/>
    <row r="3551" s="164" customFormat="1" ht="14.85" customHeight="1" x14ac:dyDescent="0.15"/>
    <row r="3552" s="164" customFormat="1" ht="14.85" customHeight="1" x14ac:dyDescent="0.15"/>
    <row r="3553" s="164" customFormat="1" ht="14.85" customHeight="1" x14ac:dyDescent="0.15"/>
    <row r="3554" s="164" customFormat="1" ht="14.85" customHeight="1" x14ac:dyDescent="0.15"/>
    <row r="3555" s="164" customFormat="1" ht="14.85" customHeight="1" x14ac:dyDescent="0.15"/>
    <row r="3556" s="164" customFormat="1" ht="14.85" customHeight="1" x14ac:dyDescent="0.15"/>
    <row r="3557" s="164" customFormat="1" ht="14.85" customHeight="1" x14ac:dyDescent="0.15"/>
    <row r="3558" s="164" customFormat="1" ht="14.85" customHeight="1" x14ac:dyDescent="0.15"/>
    <row r="3559" s="164" customFormat="1" ht="14.85" customHeight="1" x14ac:dyDescent="0.15"/>
    <row r="3560" s="164" customFormat="1" ht="14.85" customHeight="1" x14ac:dyDescent="0.15"/>
    <row r="3561" s="164" customFormat="1" ht="14.85" customHeight="1" x14ac:dyDescent="0.15"/>
    <row r="3562" s="164" customFormat="1" ht="14.85" customHeight="1" x14ac:dyDescent="0.15"/>
    <row r="3563" s="164" customFormat="1" ht="14.85" customHeight="1" x14ac:dyDescent="0.15"/>
    <row r="3564" s="164" customFormat="1" ht="14.85" customHeight="1" x14ac:dyDescent="0.15"/>
    <row r="3565" s="164" customFormat="1" ht="14.85" customHeight="1" x14ac:dyDescent="0.15"/>
    <row r="3566" s="164" customFormat="1" ht="14.85" customHeight="1" x14ac:dyDescent="0.15"/>
    <row r="3567" s="164" customFormat="1" ht="14.85" customHeight="1" x14ac:dyDescent="0.15"/>
    <row r="3568" s="164" customFormat="1" ht="14.85" customHeight="1" x14ac:dyDescent="0.15"/>
    <row r="3569" s="164" customFormat="1" ht="14.85" customHeight="1" x14ac:dyDescent="0.15"/>
    <row r="3570" s="164" customFormat="1" ht="14.85" customHeight="1" x14ac:dyDescent="0.15"/>
    <row r="3571" s="164" customFormat="1" ht="14.85" customHeight="1" x14ac:dyDescent="0.15"/>
    <row r="3572" s="164" customFormat="1" ht="14.85" customHeight="1" x14ac:dyDescent="0.15"/>
    <row r="3573" s="164" customFormat="1" ht="14.85" customHeight="1" x14ac:dyDescent="0.15"/>
    <row r="3574" s="164" customFormat="1" ht="14.85" customHeight="1" x14ac:dyDescent="0.15"/>
    <row r="3575" s="164" customFormat="1" ht="14.85" customHeight="1" x14ac:dyDescent="0.15"/>
    <row r="3576" s="164" customFormat="1" ht="14.85" customHeight="1" x14ac:dyDescent="0.15"/>
    <row r="3577" s="164" customFormat="1" ht="14.85" customHeight="1" x14ac:dyDescent="0.15"/>
    <row r="3578" s="164" customFormat="1" ht="14.85" customHeight="1" x14ac:dyDescent="0.15"/>
    <row r="3579" s="164" customFormat="1" ht="14.85" customHeight="1" x14ac:dyDescent="0.15"/>
    <row r="3580" s="164" customFormat="1" ht="14.85" customHeight="1" x14ac:dyDescent="0.15"/>
    <row r="3581" s="164" customFormat="1" ht="14.85" customHeight="1" x14ac:dyDescent="0.15"/>
    <row r="3582" s="164" customFormat="1" ht="14.85" customHeight="1" x14ac:dyDescent="0.15"/>
    <row r="3583" s="164" customFormat="1" ht="14.85" customHeight="1" x14ac:dyDescent="0.15"/>
    <row r="3584" s="164" customFormat="1" ht="14.85" customHeight="1" x14ac:dyDescent="0.15"/>
    <row r="3585" s="164" customFormat="1" ht="14.85" customHeight="1" x14ac:dyDescent="0.15"/>
    <row r="3586" s="164" customFormat="1" ht="14.85" customHeight="1" x14ac:dyDescent="0.15"/>
    <row r="3587" s="164" customFormat="1" ht="14.85" customHeight="1" x14ac:dyDescent="0.15"/>
    <row r="3588" s="164" customFormat="1" ht="14.85" customHeight="1" x14ac:dyDescent="0.15"/>
    <row r="3589" s="164" customFormat="1" ht="14.85" customHeight="1" x14ac:dyDescent="0.15"/>
    <row r="3590" s="164" customFormat="1" ht="14.85" customHeight="1" x14ac:dyDescent="0.15"/>
    <row r="3591" s="164" customFormat="1" ht="14.85" customHeight="1" x14ac:dyDescent="0.15"/>
    <row r="3592" s="164" customFormat="1" ht="14.85" customHeight="1" x14ac:dyDescent="0.15"/>
    <row r="3593" s="164" customFormat="1" ht="14.85" customHeight="1" x14ac:dyDescent="0.15"/>
    <row r="3594" s="164" customFormat="1" ht="14.85" customHeight="1" x14ac:dyDescent="0.15"/>
    <row r="3595" s="164" customFormat="1" ht="14.85" customHeight="1" x14ac:dyDescent="0.15"/>
    <row r="3596" s="164" customFormat="1" ht="14.85" customHeight="1" x14ac:dyDescent="0.15"/>
    <row r="3597" s="164" customFormat="1" ht="14.85" customHeight="1" x14ac:dyDescent="0.15"/>
    <row r="3598" s="164" customFormat="1" ht="14.85" customHeight="1" x14ac:dyDescent="0.15"/>
    <row r="3599" s="164" customFormat="1" ht="14.85" customHeight="1" x14ac:dyDescent="0.15"/>
    <row r="3600" s="164" customFormat="1" ht="14.85" customHeight="1" x14ac:dyDescent="0.15"/>
    <row r="3601" s="164" customFormat="1" ht="14.85" customHeight="1" x14ac:dyDescent="0.15"/>
    <row r="3602" s="164" customFormat="1" ht="14.85" customHeight="1" x14ac:dyDescent="0.15"/>
    <row r="3603" s="164" customFormat="1" ht="14.85" customHeight="1" x14ac:dyDescent="0.15"/>
    <row r="3604" s="164" customFormat="1" ht="14.85" customHeight="1" x14ac:dyDescent="0.15"/>
    <row r="3605" s="164" customFormat="1" ht="14.85" customHeight="1" x14ac:dyDescent="0.15"/>
    <row r="3606" s="164" customFormat="1" ht="14.85" customHeight="1" x14ac:dyDescent="0.15"/>
    <row r="3607" s="164" customFormat="1" ht="14.85" customHeight="1" x14ac:dyDescent="0.15"/>
    <row r="3608" s="164" customFormat="1" ht="14.85" customHeight="1" x14ac:dyDescent="0.15"/>
    <row r="3609" s="164" customFormat="1" ht="14.85" customHeight="1" x14ac:dyDescent="0.15"/>
    <row r="3610" s="164" customFormat="1" ht="14.85" customHeight="1" x14ac:dyDescent="0.15"/>
    <row r="3611" s="164" customFormat="1" ht="14.85" customHeight="1" x14ac:dyDescent="0.15"/>
    <row r="3612" s="164" customFormat="1" ht="14.85" customHeight="1" x14ac:dyDescent="0.15"/>
    <row r="3613" s="164" customFormat="1" ht="14.85" customHeight="1" x14ac:dyDescent="0.15"/>
    <row r="3614" s="164" customFormat="1" ht="14.85" customHeight="1" x14ac:dyDescent="0.15"/>
    <row r="3615" s="164" customFormat="1" ht="14.85" customHeight="1" x14ac:dyDescent="0.15"/>
    <row r="3616" s="164" customFormat="1" ht="14.85" customHeight="1" x14ac:dyDescent="0.15"/>
    <row r="3617" s="164" customFormat="1" ht="14.85" customHeight="1" x14ac:dyDescent="0.15"/>
    <row r="3618" s="164" customFormat="1" ht="14.85" customHeight="1" x14ac:dyDescent="0.15"/>
    <row r="3619" s="164" customFormat="1" ht="14.85" customHeight="1" x14ac:dyDescent="0.15"/>
    <row r="3620" s="164" customFormat="1" ht="14.85" customHeight="1" x14ac:dyDescent="0.15"/>
    <row r="3621" s="164" customFormat="1" ht="14.85" customHeight="1" x14ac:dyDescent="0.15"/>
    <row r="3622" s="164" customFormat="1" ht="14.85" customHeight="1" x14ac:dyDescent="0.15"/>
    <row r="3623" s="164" customFormat="1" ht="14.85" customHeight="1" x14ac:dyDescent="0.15"/>
    <row r="3624" s="164" customFormat="1" ht="14.85" customHeight="1" x14ac:dyDescent="0.15"/>
    <row r="3625" s="164" customFormat="1" ht="14.85" customHeight="1" x14ac:dyDescent="0.15"/>
    <row r="3626" s="164" customFormat="1" ht="14.85" customHeight="1" x14ac:dyDescent="0.15"/>
    <row r="3627" s="164" customFormat="1" ht="14.85" customHeight="1" x14ac:dyDescent="0.15"/>
    <row r="3628" s="164" customFormat="1" ht="14.85" customHeight="1" x14ac:dyDescent="0.15"/>
    <row r="3629" s="164" customFormat="1" ht="14.85" customHeight="1" x14ac:dyDescent="0.15"/>
    <row r="3630" s="164" customFormat="1" ht="14.85" customHeight="1" x14ac:dyDescent="0.15"/>
    <row r="3631" s="164" customFormat="1" ht="14.85" customHeight="1" x14ac:dyDescent="0.15"/>
    <row r="3632" s="164" customFormat="1" ht="14.85" customHeight="1" x14ac:dyDescent="0.15"/>
    <row r="3633" s="164" customFormat="1" ht="14.85" customHeight="1" x14ac:dyDescent="0.15"/>
    <row r="3634" s="164" customFormat="1" ht="14.85" customHeight="1" x14ac:dyDescent="0.15"/>
    <row r="3635" s="164" customFormat="1" ht="14.85" customHeight="1" x14ac:dyDescent="0.15"/>
    <row r="3636" s="164" customFormat="1" ht="14.85" customHeight="1" x14ac:dyDescent="0.15"/>
    <row r="3637" s="164" customFormat="1" ht="14.85" customHeight="1" x14ac:dyDescent="0.15"/>
    <row r="3638" s="164" customFormat="1" ht="14.85" customHeight="1" x14ac:dyDescent="0.15"/>
    <row r="3639" s="164" customFormat="1" ht="14.85" customHeight="1" x14ac:dyDescent="0.15"/>
    <row r="3640" s="164" customFormat="1" ht="14.85" customHeight="1" x14ac:dyDescent="0.15"/>
    <row r="3641" s="164" customFormat="1" ht="14.85" customHeight="1" x14ac:dyDescent="0.15"/>
    <row r="3642" s="164" customFormat="1" ht="14.85" customHeight="1" x14ac:dyDescent="0.15"/>
    <row r="3643" s="164" customFormat="1" ht="14.85" customHeight="1" x14ac:dyDescent="0.15"/>
    <row r="3644" s="164" customFormat="1" ht="14.85" customHeight="1" x14ac:dyDescent="0.15"/>
    <row r="3645" s="164" customFormat="1" ht="14.85" customHeight="1" x14ac:dyDescent="0.15"/>
    <row r="3646" s="164" customFormat="1" ht="14.85" customHeight="1" x14ac:dyDescent="0.15"/>
    <row r="3647" s="164" customFormat="1" ht="14.85" customHeight="1" x14ac:dyDescent="0.15"/>
    <row r="3648" s="164" customFormat="1" ht="14.85" customHeight="1" x14ac:dyDescent="0.15"/>
    <row r="3649" s="164" customFormat="1" ht="14.85" customHeight="1" x14ac:dyDescent="0.15"/>
    <row r="3650" s="164" customFormat="1" ht="14.85" customHeight="1" x14ac:dyDescent="0.15"/>
    <row r="3651" s="164" customFormat="1" ht="14.85" customHeight="1" x14ac:dyDescent="0.15"/>
    <row r="3652" s="164" customFormat="1" ht="14.85" customHeight="1" x14ac:dyDescent="0.15"/>
    <row r="3653" s="164" customFormat="1" ht="14.85" customHeight="1" x14ac:dyDescent="0.15"/>
    <row r="3654" s="164" customFormat="1" ht="14.85" customHeight="1" x14ac:dyDescent="0.15"/>
    <row r="3655" s="164" customFormat="1" ht="14.85" customHeight="1" x14ac:dyDescent="0.15"/>
    <row r="3656" s="164" customFormat="1" ht="14.85" customHeight="1" x14ac:dyDescent="0.15"/>
    <row r="3657" s="164" customFormat="1" ht="14.85" customHeight="1" x14ac:dyDescent="0.15"/>
    <row r="3658" s="164" customFormat="1" ht="14.85" customHeight="1" x14ac:dyDescent="0.15"/>
    <row r="3659" s="164" customFormat="1" ht="14.85" customHeight="1" x14ac:dyDescent="0.15"/>
    <row r="3660" s="164" customFormat="1" ht="14.85" customHeight="1" x14ac:dyDescent="0.15"/>
    <row r="3661" s="164" customFormat="1" ht="14.85" customHeight="1" x14ac:dyDescent="0.15"/>
    <row r="3662" s="164" customFormat="1" ht="14.85" customHeight="1" x14ac:dyDescent="0.15"/>
    <row r="3663" s="164" customFormat="1" ht="14.85" customHeight="1" x14ac:dyDescent="0.15"/>
    <row r="3664" s="164" customFormat="1" ht="14.85" customHeight="1" x14ac:dyDescent="0.15"/>
    <row r="3665" s="164" customFormat="1" ht="14.85" customHeight="1" x14ac:dyDescent="0.15"/>
    <row r="3666" s="164" customFormat="1" ht="14.85" customHeight="1" x14ac:dyDescent="0.15"/>
    <row r="3667" s="164" customFormat="1" ht="14.85" customHeight="1" x14ac:dyDescent="0.15"/>
    <row r="3668" s="164" customFormat="1" ht="14.85" customHeight="1" x14ac:dyDescent="0.15"/>
    <row r="3669" s="164" customFormat="1" ht="14.85" customHeight="1" x14ac:dyDescent="0.15"/>
    <row r="3670" s="164" customFormat="1" ht="14.85" customHeight="1" x14ac:dyDescent="0.15"/>
    <row r="3671" s="164" customFormat="1" ht="14.85" customHeight="1" x14ac:dyDescent="0.15"/>
    <row r="3672" s="164" customFormat="1" ht="14.85" customHeight="1" x14ac:dyDescent="0.15"/>
    <row r="3673" s="164" customFormat="1" ht="14.85" customHeight="1" x14ac:dyDescent="0.15"/>
    <row r="3674" s="164" customFormat="1" ht="14.85" customHeight="1" x14ac:dyDescent="0.15"/>
    <row r="3675" s="164" customFormat="1" ht="14.85" customHeight="1" x14ac:dyDescent="0.15"/>
    <row r="3676" s="164" customFormat="1" ht="14.85" customHeight="1" x14ac:dyDescent="0.15"/>
    <row r="3677" s="164" customFormat="1" ht="14.85" customHeight="1" x14ac:dyDescent="0.15"/>
    <row r="3678" s="164" customFormat="1" ht="14.85" customHeight="1" x14ac:dyDescent="0.15"/>
    <row r="3679" s="164" customFormat="1" ht="14.85" customHeight="1" x14ac:dyDescent="0.15"/>
    <row r="3680" s="164" customFormat="1" ht="14.85" customHeight="1" x14ac:dyDescent="0.15"/>
    <row r="3681" s="164" customFormat="1" ht="14.85" customHeight="1" x14ac:dyDescent="0.15"/>
    <row r="3682" s="164" customFormat="1" ht="14.85" customHeight="1" x14ac:dyDescent="0.15"/>
    <row r="3683" s="164" customFormat="1" ht="14.85" customHeight="1" x14ac:dyDescent="0.15"/>
    <row r="3684" s="164" customFormat="1" ht="14.85" customHeight="1" x14ac:dyDescent="0.15"/>
    <row r="3685" s="164" customFormat="1" ht="14.85" customHeight="1" x14ac:dyDescent="0.15"/>
    <row r="3686" s="164" customFormat="1" ht="14.85" customHeight="1" x14ac:dyDescent="0.15"/>
    <row r="3687" s="164" customFormat="1" ht="14.85" customHeight="1" x14ac:dyDescent="0.15"/>
    <row r="3688" s="164" customFormat="1" ht="14.85" customHeight="1" x14ac:dyDescent="0.15"/>
    <row r="3689" s="164" customFormat="1" ht="14.85" customHeight="1" x14ac:dyDescent="0.15"/>
    <row r="3690" s="164" customFormat="1" ht="14.85" customHeight="1" x14ac:dyDescent="0.15"/>
    <row r="3691" s="164" customFormat="1" ht="14.85" customHeight="1" x14ac:dyDescent="0.15"/>
    <row r="3692" s="164" customFormat="1" ht="14.85" customHeight="1" x14ac:dyDescent="0.15"/>
    <row r="3693" s="164" customFormat="1" ht="14.85" customHeight="1" x14ac:dyDescent="0.15"/>
    <row r="3694" s="164" customFormat="1" ht="14.85" customHeight="1" x14ac:dyDescent="0.15"/>
    <row r="3695" s="164" customFormat="1" ht="14.85" customHeight="1" x14ac:dyDescent="0.15"/>
    <row r="3696" s="164" customFormat="1" ht="14.85" customHeight="1" x14ac:dyDescent="0.15"/>
    <row r="3697" s="164" customFormat="1" ht="14.85" customHeight="1" x14ac:dyDescent="0.15"/>
    <row r="3698" s="164" customFormat="1" ht="14.85" customHeight="1" x14ac:dyDescent="0.15"/>
    <row r="3699" s="164" customFormat="1" ht="14.85" customHeight="1" x14ac:dyDescent="0.15"/>
    <row r="3700" s="164" customFormat="1" ht="14.85" customHeight="1" x14ac:dyDescent="0.15"/>
    <row r="3701" s="164" customFormat="1" ht="14.85" customHeight="1" x14ac:dyDescent="0.15"/>
    <row r="3702" s="164" customFormat="1" ht="14.85" customHeight="1" x14ac:dyDescent="0.15"/>
    <row r="3703" s="164" customFormat="1" ht="14.85" customHeight="1" x14ac:dyDescent="0.15"/>
    <row r="3704" s="164" customFormat="1" ht="14.85" customHeight="1" x14ac:dyDescent="0.15"/>
    <row r="3705" s="164" customFormat="1" ht="14.85" customHeight="1" x14ac:dyDescent="0.15"/>
    <row r="3706" s="164" customFormat="1" ht="14.85" customHeight="1" x14ac:dyDescent="0.15"/>
    <row r="3707" s="164" customFormat="1" ht="14.85" customHeight="1" x14ac:dyDescent="0.15"/>
    <row r="3708" s="164" customFormat="1" ht="14.85" customHeight="1" x14ac:dyDescent="0.15"/>
    <row r="3709" s="164" customFormat="1" ht="14.85" customHeight="1" x14ac:dyDescent="0.15"/>
    <row r="3710" s="164" customFormat="1" ht="14.85" customHeight="1" x14ac:dyDescent="0.15"/>
    <row r="3711" s="164" customFormat="1" ht="14.85" customHeight="1" x14ac:dyDescent="0.15"/>
    <row r="3712" s="164" customFormat="1" ht="14.85" customHeight="1" x14ac:dyDescent="0.15"/>
    <row r="3713" s="164" customFormat="1" ht="14.85" customHeight="1" x14ac:dyDescent="0.15"/>
    <row r="3714" s="164" customFormat="1" ht="14.85" customHeight="1" x14ac:dyDescent="0.15"/>
    <row r="3715" s="164" customFormat="1" ht="14.85" customHeight="1" x14ac:dyDescent="0.15"/>
    <row r="3716" s="164" customFormat="1" ht="14.85" customHeight="1" x14ac:dyDescent="0.15"/>
    <row r="3717" s="164" customFormat="1" ht="14.85" customHeight="1" x14ac:dyDescent="0.15"/>
    <row r="3718" s="164" customFormat="1" ht="14.85" customHeight="1" x14ac:dyDescent="0.15"/>
    <row r="3719" s="164" customFormat="1" ht="14.85" customHeight="1" x14ac:dyDescent="0.15"/>
    <row r="3720" s="164" customFormat="1" ht="14.85" customHeight="1" x14ac:dyDescent="0.15"/>
    <row r="3721" s="164" customFormat="1" ht="14.85" customHeight="1" x14ac:dyDescent="0.15"/>
    <row r="3722" s="164" customFormat="1" ht="14.85" customHeight="1" x14ac:dyDescent="0.15"/>
    <row r="3723" s="164" customFormat="1" ht="14.85" customHeight="1" x14ac:dyDescent="0.15"/>
    <row r="3724" s="164" customFormat="1" ht="14.85" customHeight="1" x14ac:dyDescent="0.15"/>
    <row r="3725" s="164" customFormat="1" ht="14.85" customHeight="1" x14ac:dyDescent="0.15"/>
    <row r="3726" s="164" customFormat="1" ht="14.85" customHeight="1" x14ac:dyDescent="0.15"/>
    <row r="3727" s="164" customFormat="1" ht="14.85" customHeight="1" x14ac:dyDescent="0.15"/>
    <row r="3728" s="164" customFormat="1" ht="14.85" customHeight="1" x14ac:dyDescent="0.15"/>
    <row r="3729" s="164" customFormat="1" ht="14.85" customHeight="1" x14ac:dyDescent="0.15"/>
    <row r="3730" s="164" customFormat="1" ht="14.85" customHeight="1" x14ac:dyDescent="0.15"/>
    <row r="3731" s="164" customFormat="1" ht="14.85" customHeight="1" x14ac:dyDescent="0.15"/>
    <row r="3732" s="164" customFormat="1" ht="14.85" customHeight="1" x14ac:dyDescent="0.15"/>
    <row r="3733" s="164" customFormat="1" ht="14.85" customHeight="1" x14ac:dyDescent="0.15"/>
    <row r="3734" s="164" customFormat="1" ht="14.85" customHeight="1" x14ac:dyDescent="0.15"/>
    <row r="3735" s="164" customFormat="1" ht="14.85" customHeight="1" x14ac:dyDescent="0.15"/>
    <row r="3736" s="164" customFormat="1" ht="14.85" customHeight="1" x14ac:dyDescent="0.15"/>
    <row r="3737" s="164" customFormat="1" ht="14.85" customHeight="1" x14ac:dyDescent="0.15"/>
    <row r="3738" s="164" customFormat="1" ht="14.85" customHeight="1" x14ac:dyDescent="0.15"/>
    <row r="3739" s="164" customFormat="1" ht="14.85" customHeight="1" x14ac:dyDescent="0.15"/>
    <row r="3740" s="164" customFormat="1" ht="14.85" customHeight="1" x14ac:dyDescent="0.15"/>
    <row r="3741" s="164" customFormat="1" ht="14.85" customHeight="1" x14ac:dyDescent="0.15"/>
    <row r="3742" s="164" customFormat="1" ht="14.85" customHeight="1" x14ac:dyDescent="0.15"/>
    <row r="3743" s="164" customFormat="1" ht="14.85" customHeight="1" x14ac:dyDescent="0.15"/>
    <row r="3744" s="164" customFormat="1" ht="14.85" customHeight="1" x14ac:dyDescent="0.15"/>
    <row r="3745" s="164" customFormat="1" ht="14.85" customHeight="1" x14ac:dyDescent="0.15"/>
    <row r="3746" s="164" customFormat="1" ht="14.85" customHeight="1" x14ac:dyDescent="0.15"/>
    <row r="3747" s="164" customFormat="1" ht="14.85" customHeight="1" x14ac:dyDescent="0.15"/>
    <row r="3748" s="164" customFormat="1" ht="14.85" customHeight="1" x14ac:dyDescent="0.15"/>
    <row r="3749" s="164" customFormat="1" ht="14.85" customHeight="1" x14ac:dyDescent="0.15"/>
    <row r="3750" s="164" customFormat="1" ht="14.85" customHeight="1" x14ac:dyDescent="0.15"/>
    <row r="3751" s="164" customFormat="1" ht="14.85" customHeight="1" x14ac:dyDescent="0.15"/>
    <row r="3752" s="164" customFormat="1" ht="14.85" customHeight="1" x14ac:dyDescent="0.15"/>
    <row r="3753" s="164" customFormat="1" ht="14.85" customHeight="1" x14ac:dyDescent="0.15"/>
    <row r="3754" s="164" customFormat="1" ht="14.85" customHeight="1" x14ac:dyDescent="0.15"/>
    <row r="3755" s="164" customFormat="1" ht="14.85" customHeight="1" x14ac:dyDescent="0.15"/>
    <row r="3756" s="164" customFormat="1" ht="14.85" customHeight="1" x14ac:dyDescent="0.15"/>
    <row r="3757" s="164" customFormat="1" ht="14.85" customHeight="1" x14ac:dyDescent="0.15"/>
    <row r="3758" s="164" customFormat="1" ht="14.85" customHeight="1" x14ac:dyDescent="0.15"/>
    <row r="3759" s="164" customFormat="1" ht="14.85" customHeight="1" x14ac:dyDescent="0.15"/>
    <row r="3760" s="164" customFormat="1" ht="14.85" customHeight="1" x14ac:dyDescent="0.15"/>
    <row r="3761" s="164" customFormat="1" ht="14.85" customHeight="1" x14ac:dyDescent="0.15"/>
    <row r="3762" s="164" customFormat="1" ht="14.85" customHeight="1" x14ac:dyDescent="0.15"/>
    <row r="3763" s="164" customFormat="1" ht="14.85" customHeight="1" x14ac:dyDescent="0.15"/>
    <row r="3764" s="164" customFormat="1" ht="14.85" customHeight="1" x14ac:dyDescent="0.15"/>
    <row r="3765" s="164" customFormat="1" ht="14.85" customHeight="1" x14ac:dyDescent="0.15"/>
    <row r="3766" s="164" customFormat="1" ht="14.85" customHeight="1" x14ac:dyDescent="0.15"/>
    <row r="3767" s="164" customFormat="1" ht="14.85" customHeight="1" x14ac:dyDescent="0.15"/>
    <row r="3768" s="164" customFormat="1" ht="14.85" customHeight="1" x14ac:dyDescent="0.15"/>
    <row r="3769" s="164" customFormat="1" ht="14.85" customHeight="1" x14ac:dyDescent="0.15"/>
    <row r="3770" s="164" customFormat="1" ht="14.85" customHeight="1" x14ac:dyDescent="0.15"/>
    <row r="3771" s="164" customFormat="1" ht="14.85" customHeight="1" x14ac:dyDescent="0.15"/>
    <row r="3772" s="164" customFormat="1" ht="14.85" customHeight="1" x14ac:dyDescent="0.15"/>
    <row r="3773" s="164" customFormat="1" ht="14.85" customHeight="1" x14ac:dyDescent="0.15"/>
    <row r="3774" s="164" customFormat="1" ht="14.85" customHeight="1" x14ac:dyDescent="0.15"/>
    <row r="3775" s="164" customFormat="1" ht="14.85" customHeight="1" x14ac:dyDescent="0.15"/>
    <row r="3776" s="164" customFormat="1" ht="14.85" customHeight="1" x14ac:dyDescent="0.15"/>
    <row r="3777" s="164" customFormat="1" ht="14.85" customHeight="1" x14ac:dyDescent="0.15"/>
    <row r="3778" s="164" customFormat="1" ht="14.85" customHeight="1" x14ac:dyDescent="0.15"/>
    <row r="3779" s="164" customFormat="1" ht="14.85" customHeight="1" x14ac:dyDescent="0.15"/>
    <row r="3780" s="164" customFormat="1" ht="14.85" customHeight="1" x14ac:dyDescent="0.15"/>
    <row r="3781" s="164" customFormat="1" ht="14.85" customHeight="1" x14ac:dyDescent="0.15"/>
    <row r="3782" s="164" customFormat="1" ht="14.85" customHeight="1" x14ac:dyDescent="0.15"/>
    <row r="3783" s="164" customFormat="1" ht="14.85" customHeight="1" x14ac:dyDescent="0.15"/>
    <row r="3784" s="164" customFormat="1" ht="14.85" customHeight="1" x14ac:dyDescent="0.15"/>
    <row r="3785" s="164" customFormat="1" ht="14.85" customHeight="1" x14ac:dyDescent="0.15"/>
    <row r="3786" s="164" customFormat="1" ht="14.85" customHeight="1" x14ac:dyDescent="0.15"/>
    <row r="3787" s="164" customFormat="1" ht="14.85" customHeight="1" x14ac:dyDescent="0.15"/>
    <row r="3788" s="164" customFormat="1" ht="14.85" customHeight="1" x14ac:dyDescent="0.15"/>
    <row r="3789" s="164" customFormat="1" ht="14.85" customHeight="1" x14ac:dyDescent="0.15"/>
    <row r="3790" s="164" customFormat="1" ht="14.85" customHeight="1" x14ac:dyDescent="0.15"/>
    <row r="3791" s="164" customFormat="1" ht="14.85" customHeight="1" x14ac:dyDescent="0.15"/>
    <row r="3792" s="164" customFormat="1" ht="14.85" customHeight="1" x14ac:dyDescent="0.15"/>
    <row r="3793" s="164" customFormat="1" ht="14.85" customHeight="1" x14ac:dyDescent="0.15"/>
    <row r="3794" s="164" customFormat="1" ht="14.85" customHeight="1" x14ac:dyDescent="0.15"/>
    <row r="3795" s="164" customFormat="1" ht="14.85" customHeight="1" x14ac:dyDescent="0.15"/>
    <row r="3796" s="164" customFormat="1" ht="14.85" customHeight="1" x14ac:dyDescent="0.15"/>
    <row r="3797" s="164" customFormat="1" ht="14.85" customHeight="1" x14ac:dyDescent="0.15"/>
    <row r="3798" s="164" customFormat="1" ht="14.85" customHeight="1" x14ac:dyDescent="0.15"/>
    <row r="3799" s="164" customFormat="1" ht="14.85" customHeight="1" x14ac:dyDescent="0.15"/>
    <row r="3800" s="164" customFormat="1" ht="14.85" customHeight="1" x14ac:dyDescent="0.15"/>
    <row r="3801" s="164" customFormat="1" ht="14.85" customHeight="1" x14ac:dyDescent="0.15"/>
    <row r="3802" s="164" customFormat="1" ht="14.85" customHeight="1" x14ac:dyDescent="0.15"/>
    <row r="3803" s="164" customFormat="1" ht="14.85" customHeight="1" x14ac:dyDescent="0.15"/>
    <row r="3804" s="164" customFormat="1" ht="14.85" customHeight="1" x14ac:dyDescent="0.15"/>
    <row r="3805" s="164" customFormat="1" ht="14.85" customHeight="1" x14ac:dyDescent="0.15"/>
    <row r="3806" s="164" customFormat="1" ht="14.85" customHeight="1" x14ac:dyDescent="0.15"/>
    <row r="3807" s="164" customFormat="1" ht="14.85" customHeight="1" x14ac:dyDescent="0.15"/>
    <row r="3808" s="164" customFormat="1" ht="14.85" customHeight="1" x14ac:dyDescent="0.15"/>
    <row r="3809" s="164" customFormat="1" ht="14.85" customHeight="1" x14ac:dyDescent="0.15"/>
    <row r="3810" s="164" customFormat="1" ht="14.85" customHeight="1" x14ac:dyDescent="0.15"/>
    <row r="3811" s="164" customFormat="1" ht="14.85" customHeight="1" x14ac:dyDescent="0.15"/>
    <row r="3812" s="164" customFormat="1" ht="14.85" customHeight="1" x14ac:dyDescent="0.15"/>
    <row r="3813" s="164" customFormat="1" ht="14.85" customHeight="1" x14ac:dyDescent="0.15"/>
    <row r="3814" s="164" customFormat="1" ht="14.85" customHeight="1" x14ac:dyDescent="0.15"/>
    <row r="3815" s="164" customFormat="1" ht="14.85" customHeight="1" x14ac:dyDescent="0.15"/>
    <row r="3816" s="164" customFormat="1" ht="14.85" customHeight="1" x14ac:dyDescent="0.15"/>
    <row r="3817" s="164" customFormat="1" ht="14.85" customHeight="1" x14ac:dyDescent="0.15"/>
    <row r="3818" s="164" customFormat="1" ht="14.85" customHeight="1" x14ac:dyDescent="0.15"/>
    <row r="3819" s="164" customFormat="1" ht="14.85" customHeight="1" x14ac:dyDescent="0.15"/>
    <row r="3820" s="164" customFormat="1" ht="14.85" customHeight="1" x14ac:dyDescent="0.15"/>
    <row r="3821" s="164" customFormat="1" ht="14.85" customHeight="1" x14ac:dyDescent="0.15"/>
    <row r="3822" s="164" customFormat="1" ht="14.85" customHeight="1" x14ac:dyDescent="0.15"/>
    <row r="3823" s="164" customFormat="1" ht="14.85" customHeight="1" x14ac:dyDescent="0.15"/>
    <row r="3824" s="164" customFormat="1" ht="14.85" customHeight="1" x14ac:dyDescent="0.15"/>
    <row r="3825" s="164" customFormat="1" ht="14.85" customHeight="1" x14ac:dyDescent="0.15"/>
    <row r="3826" s="164" customFormat="1" ht="14.85" customHeight="1" x14ac:dyDescent="0.15"/>
    <row r="3827" s="164" customFormat="1" ht="14.85" customHeight="1" x14ac:dyDescent="0.15"/>
    <row r="3828" s="164" customFormat="1" ht="14.85" customHeight="1" x14ac:dyDescent="0.15"/>
    <row r="3829" s="164" customFormat="1" ht="14.85" customHeight="1" x14ac:dyDescent="0.15"/>
    <row r="3830" s="164" customFormat="1" ht="14.85" customHeight="1" x14ac:dyDescent="0.15"/>
    <row r="3831" s="164" customFormat="1" ht="14.85" customHeight="1" x14ac:dyDescent="0.15"/>
    <row r="3832" s="164" customFormat="1" ht="14.85" customHeight="1" x14ac:dyDescent="0.15"/>
    <row r="3833" s="164" customFormat="1" ht="14.85" customHeight="1" x14ac:dyDescent="0.15"/>
    <row r="3834" s="164" customFormat="1" ht="14.85" customHeight="1" x14ac:dyDescent="0.15"/>
    <row r="3835" s="164" customFormat="1" ht="14.85" customHeight="1" x14ac:dyDescent="0.15"/>
    <row r="3836" s="164" customFormat="1" ht="14.85" customHeight="1" x14ac:dyDescent="0.15"/>
    <row r="3837" s="164" customFormat="1" ht="14.85" customHeight="1" x14ac:dyDescent="0.15"/>
    <row r="3838" s="164" customFormat="1" ht="14.85" customHeight="1" x14ac:dyDescent="0.15"/>
    <row r="3839" s="164" customFormat="1" ht="14.85" customHeight="1" x14ac:dyDescent="0.15"/>
    <row r="3840" s="164" customFormat="1" ht="14.85" customHeight="1" x14ac:dyDescent="0.15"/>
    <row r="3841" s="164" customFormat="1" ht="14.85" customHeight="1" x14ac:dyDescent="0.15"/>
    <row r="3842" s="164" customFormat="1" ht="14.85" customHeight="1" x14ac:dyDescent="0.15"/>
    <row r="3843" s="164" customFormat="1" ht="14.85" customHeight="1" x14ac:dyDescent="0.15"/>
    <row r="3844" s="164" customFormat="1" ht="14.85" customHeight="1" x14ac:dyDescent="0.15"/>
    <row r="3845" s="164" customFormat="1" ht="14.85" customHeight="1" x14ac:dyDescent="0.15"/>
    <row r="3846" s="164" customFormat="1" ht="14.85" customHeight="1" x14ac:dyDescent="0.15"/>
    <row r="3847" s="164" customFormat="1" ht="14.85" customHeight="1" x14ac:dyDescent="0.15"/>
    <row r="3848" s="164" customFormat="1" ht="14.85" customHeight="1" x14ac:dyDescent="0.15"/>
    <row r="3849" s="164" customFormat="1" ht="14.85" customHeight="1" x14ac:dyDescent="0.15"/>
    <row r="3850" s="164" customFormat="1" ht="14.85" customHeight="1" x14ac:dyDescent="0.15"/>
    <row r="3851" s="164" customFormat="1" ht="14.85" customHeight="1" x14ac:dyDescent="0.15"/>
    <row r="3852" s="164" customFormat="1" ht="14.85" customHeight="1" x14ac:dyDescent="0.15"/>
    <row r="3853" s="164" customFormat="1" ht="14.85" customHeight="1" x14ac:dyDescent="0.15"/>
    <row r="3854" s="164" customFormat="1" ht="14.85" customHeight="1" x14ac:dyDescent="0.15"/>
    <row r="3855" s="164" customFormat="1" ht="14.85" customHeight="1" x14ac:dyDescent="0.15"/>
    <row r="3856" s="164" customFormat="1" ht="14.85" customHeight="1" x14ac:dyDescent="0.15"/>
    <row r="3857" s="164" customFormat="1" ht="14.85" customHeight="1" x14ac:dyDescent="0.15"/>
    <row r="3858" s="164" customFormat="1" ht="14.85" customHeight="1" x14ac:dyDescent="0.15"/>
    <row r="3859" s="164" customFormat="1" ht="14.85" customHeight="1" x14ac:dyDescent="0.15"/>
    <row r="3860" s="164" customFormat="1" ht="14.85" customHeight="1" x14ac:dyDescent="0.15"/>
    <row r="3861" s="164" customFormat="1" ht="14.85" customHeight="1" x14ac:dyDescent="0.15"/>
    <row r="3862" s="164" customFormat="1" ht="14.85" customHeight="1" x14ac:dyDescent="0.15"/>
    <row r="3863" s="164" customFormat="1" ht="14.85" customHeight="1" x14ac:dyDescent="0.15"/>
    <row r="3864" s="164" customFormat="1" ht="14.85" customHeight="1" x14ac:dyDescent="0.15"/>
    <row r="3865" s="164" customFormat="1" ht="14.85" customHeight="1" x14ac:dyDescent="0.15"/>
    <row r="3866" s="164" customFormat="1" ht="14.85" customHeight="1" x14ac:dyDescent="0.15"/>
    <row r="3867" s="164" customFormat="1" ht="14.85" customHeight="1" x14ac:dyDescent="0.15"/>
    <row r="3868" s="164" customFormat="1" ht="14.85" customHeight="1" x14ac:dyDescent="0.15"/>
    <row r="3869" s="164" customFormat="1" ht="14.85" customHeight="1" x14ac:dyDescent="0.15"/>
    <row r="3870" s="164" customFormat="1" ht="14.85" customHeight="1" x14ac:dyDescent="0.15"/>
    <row r="3871" s="164" customFormat="1" ht="14.85" customHeight="1" x14ac:dyDescent="0.15"/>
    <row r="3872" s="164" customFormat="1" ht="14.85" customHeight="1" x14ac:dyDescent="0.15"/>
    <row r="3873" s="164" customFormat="1" ht="14.85" customHeight="1" x14ac:dyDescent="0.15"/>
    <row r="3874" s="164" customFormat="1" ht="14.85" customHeight="1" x14ac:dyDescent="0.15"/>
    <row r="3875" s="164" customFormat="1" ht="14.85" customHeight="1" x14ac:dyDescent="0.15"/>
    <row r="3876" s="164" customFormat="1" ht="14.85" customHeight="1" x14ac:dyDescent="0.15"/>
    <row r="3877" s="164" customFormat="1" ht="14.85" customHeight="1" x14ac:dyDescent="0.15"/>
    <row r="3878" s="164" customFormat="1" ht="14.85" customHeight="1" x14ac:dyDescent="0.15"/>
    <row r="3879" s="164" customFormat="1" ht="14.85" customHeight="1" x14ac:dyDescent="0.15"/>
    <row r="3880" s="164" customFormat="1" ht="14.85" customHeight="1" x14ac:dyDescent="0.15"/>
    <row r="3881" s="164" customFormat="1" ht="14.85" customHeight="1" x14ac:dyDescent="0.15"/>
    <row r="3882" s="164" customFormat="1" ht="14.85" customHeight="1" x14ac:dyDescent="0.15"/>
    <row r="3883" s="164" customFormat="1" ht="14.85" customHeight="1" x14ac:dyDescent="0.15"/>
    <row r="3884" s="164" customFormat="1" ht="14.85" customHeight="1" x14ac:dyDescent="0.15"/>
    <row r="3885" s="164" customFormat="1" ht="14.85" customHeight="1" x14ac:dyDescent="0.15"/>
    <row r="3886" s="164" customFormat="1" ht="14.85" customHeight="1" x14ac:dyDescent="0.15"/>
    <row r="3887" s="164" customFormat="1" ht="14.85" customHeight="1" x14ac:dyDescent="0.15"/>
    <row r="3888" s="164" customFormat="1" ht="14.85" customHeight="1" x14ac:dyDescent="0.15"/>
    <row r="3889" s="164" customFormat="1" ht="14.85" customHeight="1" x14ac:dyDescent="0.15"/>
    <row r="3890" s="164" customFormat="1" ht="14.85" customHeight="1" x14ac:dyDescent="0.15"/>
    <row r="3891" s="164" customFormat="1" ht="14.85" customHeight="1" x14ac:dyDescent="0.15"/>
    <row r="3892" s="164" customFormat="1" ht="14.85" customHeight="1" x14ac:dyDescent="0.15"/>
    <row r="3893" s="164" customFormat="1" ht="14.85" customHeight="1" x14ac:dyDescent="0.15"/>
    <row r="3894" s="164" customFormat="1" ht="14.85" customHeight="1" x14ac:dyDescent="0.15"/>
    <row r="3895" s="164" customFormat="1" ht="14.85" customHeight="1" x14ac:dyDescent="0.15"/>
    <row r="3896" s="164" customFormat="1" ht="14.85" customHeight="1" x14ac:dyDescent="0.15"/>
    <row r="3897" s="164" customFormat="1" ht="14.85" customHeight="1" x14ac:dyDescent="0.15"/>
    <row r="3898" s="164" customFormat="1" ht="14.85" customHeight="1" x14ac:dyDescent="0.15"/>
    <row r="3899" s="164" customFormat="1" ht="14.85" customHeight="1" x14ac:dyDescent="0.15"/>
    <row r="3900" s="164" customFormat="1" ht="14.85" customHeight="1" x14ac:dyDescent="0.15"/>
    <row r="3901" s="164" customFormat="1" ht="14.85" customHeight="1" x14ac:dyDescent="0.15"/>
    <row r="3902" s="164" customFormat="1" ht="14.85" customHeight="1" x14ac:dyDescent="0.15"/>
    <row r="3903" s="164" customFormat="1" ht="14.85" customHeight="1" x14ac:dyDescent="0.15"/>
    <row r="3904" s="164" customFormat="1" ht="14.85" customHeight="1" x14ac:dyDescent="0.15"/>
    <row r="3905" s="164" customFormat="1" ht="14.85" customHeight="1" x14ac:dyDescent="0.15"/>
    <row r="3906" s="164" customFormat="1" ht="14.85" customHeight="1" x14ac:dyDescent="0.15"/>
    <row r="3907" s="164" customFormat="1" ht="14.85" customHeight="1" x14ac:dyDescent="0.15"/>
    <row r="3908" s="164" customFormat="1" ht="14.85" customHeight="1" x14ac:dyDescent="0.15"/>
    <row r="3909" s="164" customFormat="1" ht="14.85" customHeight="1" x14ac:dyDescent="0.15"/>
    <row r="3910" s="164" customFormat="1" ht="14.85" customHeight="1" x14ac:dyDescent="0.15"/>
    <row r="3911" s="164" customFormat="1" ht="14.85" customHeight="1" x14ac:dyDescent="0.15"/>
    <row r="3912" s="164" customFormat="1" ht="14.85" customHeight="1" x14ac:dyDescent="0.15"/>
    <row r="3913" s="164" customFormat="1" ht="14.85" customHeight="1" x14ac:dyDescent="0.15"/>
    <row r="3914" s="164" customFormat="1" ht="14.85" customHeight="1" x14ac:dyDescent="0.15"/>
    <row r="3915" s="164" customFormat="1" ht="14.85" customHeight="1" x14ac:dyDescent="0.15"/>
    <row r="3916" s="164" customFormat="1" ht="14.85" customHeight="1" x14ac:dyDescent="0.15"/>
    <row r="3917" s="164" customFormat="1" ht="14.85" customHeight="1" x14ac:dyDescent="0.15"/>
    <row r="3918" s="164" customFormat="1" ht="14.85" customHeight="1" x14ac:dyDescent="0.15"/>
    <row r="3919" s="164" customFormat="1" ht="14.85" customHeight="1" x14ac:dyDescent="0.15"/>
    <row r="3920" s="164" customFormat="1" ht="14.85" customHeight="1" x14ac:dyDescent="0.15"/>
    <row r="3921" s="164" customFormat="1" ht="14.85" customHeight="1" x14ac:dyDescent="0.15"/>
    <row r="3922" s="164" customFormat="1" ht="14.85" customHeight="1" x14ac:dyDescent="0.15"/>
    <row r="3923" s="164" customFormat="1" ht="14.85" customHeight="1" x14ac:dyDescent="0.15"/>
    <row r="3924" s="164" customFormat="1" ht="14.85" customHeight="1" x14ac:dyDescent="0.15"/>
    <row r="3925" s="164" customFormat="1" ht="14.85" customHeight="1" x14ac:dyDescent="0.15"/>
    <row r="3926" s="164" customFormat="1" ht="14.85" customHeight="1" x14ac:dyDescent="0.15"/>
    <row r="3927" s="164" customFormat="1" ht="14.85" customHeight="1" x14ac:dyDescent="0.15"/>
    <row r="3928" s="164" customFormat="1" ht="14.85" customHeight="1" x14ac:dyDescent="0.15"/>
    <row r="3929" s="164" customFormat="1" ht="14.85" customHeight="1" x14ac:dyDescent="0.15"/>
    <row r="3930" s="164" customFormat="1" ht="14.85" customHeight="1" x14ac:dyDescent="0.15"/>
    <row r="3931" s="164" customFormat="1" ht="14.85" customHeight="1" x14ac:dyDescent="0.15"/>
    <row r="3932" s="164" customFormat="1" ht="14.85" customHeight="1" x14ac:dyDescent="0.15"/>
    <row r="3933" s="164" customFormat="1" ht="14.85" customHeight="1" x14ac:dyDescent="0.15"/>
    <row r="3934" s="164" customFormat="1" ht="14.85" customHeight="1" x14ac:dyDescent="0.15"/>
    <row r="3935" s="164" customFormat="1" ht="14.85" customHeight="1" x14ac:dyDescent="0.15"/>
    <row r="3936" s="164" customFormat="1" ht="14.85" customHeight="1" x14ac:dyDescent="0.15"/>
    <row r="3937" s="164" customFormat="1" ht="14.85" customHeight="1" x14ac:dyDescent="0.15"/>
    <row r="3938" s="164" customFormat="1" ht="14.85" customHeight="1" x14ac:dyDescent="0.15"/>
    <row r="3939" s="164" customFormat="1" ht="14.85" customHeight="1" x14ac:dyDescent="0.15"/>
    <row r="3940" s="164" customFormat="1" ht="14.85" customHeight="1" x14ac:dyDescent="0.15"/>
    <row r="3941" s="164" customFormat="1" ht="14.85" customHeight="1" x14ac:dyDescent="0.15"/>
    <row r="3942" s="164" customFormat="1" ht="14.85" customHeight="1" x14ac:dyDescent="0.15"/>
    <row r="3943" s="164" customFormat="1" ht="14.85" customHeight="1" x14ac:dyDescent="0.15"/>
    <row r="3944" s="164" customFormat="1" ht="14.85" customHeight="1" x14ac:dyDescent="0.15"/>
    <row r="3945" s="164" customFormat="1" ht="14.85" customHeight="1" x14ac:dyDescent="0.15"/>
    <row r="3946" s="164" customFormat="1" ht="14.85" customHeight="1" x14ac:dyDescent="0.15"/>
    <row r="3947" s="164" customFormat="1" ht="14.85" customHeight="1" x14ac:dyDescent="0.15"/>
    <row r="3948" s="164" customFormat="1" ht="14.85" customHeight="1" x14ac:dyDescent="0.15"/>
    <row r="3949" s="164" customFormat="1" ht="14.85" customHeight="1" x14ac:dyDescent="0.15"/>
    <row r="3950" s="164" customFormat="1" ht="14.85" customHeight="1" x14ac:dyDescent="0.15"/>
    <row r="3951" s="164" customFormat="1" ht="14.85" customHeight="1" x14ac:dyDescent="0.15"/>
    <row r="3952" s="164" customFormat="1" ht="14.85" customHeight="1" x14ac:dyDescent="0.15"/>
    <row r="3953" s="164" customFormat="1" ht="14.85" customHeight="1" x14ac:dyDescent="0.15"/>
    <row r="3954" s="164" customFormat="1" ht="14.85" customHeight="1" x14ac:dyDescent="0.15"/>
    <row r="3955" s="164" customFormat="1" ht="14.85" customHeight="1" x14ac:dyDescent="0.15"/>
    <row r="3956" s="164" customFormat="1" ht="14.85" customHeight="1" x14ac:dyDescent="0.15"/>
    <row r="3957" s="164" customFormat="1" ht="14.85" customHeight="1" x14ac:dyDescent="0.15"/>
    <row r="3958" s="164" customFormat="1" ht="14.85" customHeight="1" x14ac:dyDescent="0.15"/>
    <row r="3959" s="164" customFormat="1" ht="14.85" customHeight="1" x14ac:dyDescent="0.15"/>
    <row r="3960" s="164" customFormat="1" ht="14.85" customHeight="1" x14ac:dyDescent="0.15"/>
    <row r="3961" s="164" customFormat="1" ht="14.85" customHeight="1" x14ac:dyDescent="0.15"/>
    <row r="3962" s="164" customFormat="1" ht="14.85" customHeight="1" x14ac:dyDescent="0.15"/>
    <row r="3963" s="164" customFormat="1" ht="14.85" customHeight="1" x14ac:dyDescent="0.15"/>
    <row r="3964" s="164" customFormat="1" ht="14.85" customHeight="1" x14ac:dyDescent="0.15"/>
    <row r="3965" s="164" customFormat="1" ht="14.85" customHeight="1" x14ac:dyDescent="0.15"/>
    <row r="3966" s="164" customFormat="1" ht="14.85" customHeight="1" x14ac:dyDescent="0.15"/>
    <row r="3967" s="164" customFormat="1" ht="14.85" customHeight="1" x14ac:dyDescent="0.15"/>
    <row r="3968" s="164" customFormat="1" ht="14.85" customHeight="1" x14ac:dyDescent="0.15"/>
    <row r="3969" s="164" customFormat="1" ht="14.85" customHeight="1" x14ac:dyDescent="0.15"/>
    <row r="3970" s="164" customFormat="1" ht="14.85" customHeight="1" x14ac:dyDescent="0.15"/>
    <row r="3971" s="164" customFormat="1" ht="14.85" customHeight="1" x14ac:dyDescent="0.15"/>
    <row r="3972" s="164" customFormat="1" ht="14.85" customHeight="1" x14ac:dyDescent="0.15"/>
    <row r="3973" s="164" customFormat="1" ht="14.85" customHeight="1" x14ac:dyDescent="0.15"/>
    <row r="3974" s="164" customFormat="1" ht="14.85" customHeight="1" x14ac:dyDescent="0.15"/>
    <row r="3975" s="164" customFormat="1" ht="14.85" customHeight="1" x14ac:dyDescent="0.15"/>
    <row r="3976" s="164" customFormat="1" ht="14.85" customHeight="1" x14ac:dyDescent="0.15"/>
    <row r="3977" s="164" customFormat="1" ht="14.85" customHeight="1" x14ac:dyDescent="0.15"/>
    <row r="3978" s="164" customFormat="1" ht="14.85" customHeight="1" x14ac:dyDescent="0.15"/>
    <row r="3979" s="164" customFormat="1" ht="14.85" customHeight="1" x14ac:dyDescent="0.15"/>
    <row r="3980" s="164" customFormat="1" ht="14.85" customHeight="1" x14ac:dyDescent="0.15"/>
    <row r="3981" s="164" customFormat="1" ht="14.85" customHeight="1" x14ac:dyDescent="0.15"/>
    <row r="3982" s="164" customFormat="1" ht="14.85" customHeight="1" x14ac:dyDescent="0.15"/>
    <row r="3983" s="164" customFormat="1" ht="14.85" customHeight="1" x14ac:dyDescent="0.15"/>
    <row r="3984" s="164" customFormat="1" ht="14.85" customHeight="1" x14ac:dyDescent="0.15"/>
    <row r="3985" s="164" customFormat="1" ht="14.85" customHeight="1" x14ac:dyDescent="0.15"/>
    <row r="3986" s="164" customFormat="1" ht="14.85" customHeight="1" x14ac:dyDescent="0.15"/>
    <row r="3987" s="164" customFormat="1" ht="14.85" customHeight="1" x14ac:dyDescent="0.15"/>
    <row r="3988" s="164" customFormat="1" ht="14.85" customHeight="1" x14ac:dyDescent="0.15"/>
    <row r="3989" s="164" customFormat="1" ht="14.85" customHeight="1" x14ac:dyDescent="0.15"/>
    <row r="3990" s="164" customFormat="1" ht="14.85" customHeight="1" x14ac:dyDescent="0.15"/>
    <row r="3991" s="164" customFormat="1" ht="14.85" customHeight="1" x14ac:dyDescent="0.15"/>
    <row r="3992" s="164" customFormat="1" ht="14.85" customHeight="1" x14ac:dyDescent="0.15"/>
    <row r="3993" s="164" customFormat="1" ht="14.85" customHeight="1" x14ac:dyDescent="0.15"/>
    <row r="3994" s="164" customFormat="1" ht="14.85" customHeight="1" x14ac:dyDescent="0.15"/>
    <row r="3995" s="164" customFormat="1" ht="14.85" customHeight="1" x14ac:dyDescent="0.15"/>
    <row r="3996" s="164" customFormat="1" ht="14.85" customHeight="1" x14ac:dyDescent="0.15"/>
    <row r="3997" s="164" customFormat="1" ht="14.85" customHeight="1" x14ac:dyDescent="0.15"/>
    <row r="3998" s="164" customFormat="1" ht="14.85" customHeight="1" x14ac:dyDescent="0.15"/>
    <row r="3999" s="164" customFormat="1" ht="14.85" customHeight="1" x14ac:dyDescent="0.15"/>
    <row r="4000" s="164" customFormat="1" ht="14.85" customHeight="1" x14ac:dyDescent="0.15"/>
    <row r="4001" s="164" customFormat="1" ht="14.85" customHeight="1" x14ac:dyDescent="0.15"/>
    <row r="4002" s="164" customFormat="1" ht="14.85" customHeight="1" x14ac:dyDescent="0.15"/>
    <row r="4003" s="164" customFormat="1" ht="14.85" customHeight="1" x14ac:dyDescent="0.15"/>
    <row r="4004" s="164" customFormat="1" ht="14.85" customHeight="1" x14ac:dyDescent="0.15"/>
    <row r="4005" s="164" customFormat="1" ht="14.85" customHeight="1" x14ac:dyDescent="0.15"/>
    <row r="4006" s="164" customFormat="1" ht="14.85" customHeight="1" x14ac:dyDescent="0.15"/>
    <row r="4007" s="164" customFormat="1" ht="14.85" customHeight="1" x14ac:dyDescent="0.15"/>
    <row r="4008" s="164" customFormat="1" ht="14.85" customHeight="1" x14ac:dyDescent="0.15"/>
    <row r="4009" s="164" customFormat="1" ht="14.85" customHeight="1" x14ac:dyDescent="0.15"/>
    <row r="4010" s="164" customFormat="1" ht="14.85" customHeight="1" x14ac:dyDescent="0.15"/>
    <row r="4011" s="164" customFormat="1" ht="14.85" customHeight="1" x14ac:dyDescent="0.15"/>
    <row r="4012" s="164" customFormat="1" ht="14.85" customHeight="1" x14ac:dyDescent="0.15"/>
    <row r="4013" s="164" customFormat="1" ht="14.85" customHeight="1" x14ac:dyDescent="0.15"/>
    <row r="4014" s="164" customFormat="1" ht="14.85" customHeight="1" x14ac:dyDescent="0.15"/>
    <row r="4015" s="164" customFormat="1" ht="14.85" customHeight="1" x14ac:dyDescent="0.15"/>
    <row r="4016" s="164" customFormat="1" ht="14.85" customHeight="1" x14ac:dyDescent="0.15"/>
    <row r="4017" s="164" customFormat="1" ht="14.85" customHeight="1" x14ac:dyDescent="0.15"/>
    <row r="4018" s="164" customFormat="1" ht="14.85" customHeight="1" x14ac:dyDescent="0.15"/>
    <row r="4019" s="164" customFormat="1" ht="14.85" customHeight="1" x14ac:dyDescent="0.15"/>
    <row r="4020" s="164" customFormat="1" ht="14.85" customHeight="1" x14ac:dyDescent="0.15"/>
    <row r="4021" s="164" customFormat="1" ht="14.85" customHeight="1" x14ac:dyDescent="0.15"/>
    <row r="4022" s="164" customFormat="1" ht="14.85" customHeight="1" x14ac:dyDescent="0.15"/>
    <row r="4023" s="164" customFormat="1" ht="14.85" customHeight="1" x14ac:dyDescent="0.15"/>
    <row r="4024" s="164" customFormat="1" ht="14.85" customHeight="1" x14ac:dyDescent="0.15"/>
    <row r="4025" s="164" customFormat="1" ht="14.85" customHeight="1" x14ac:dyDescent="0.15"/>
    <row r="4026" s="164" customFormat="1" ht="14.85" customHeight="1" x14ac:dyDescent="0.15"/>
    <row r="4027" s="164" customFormat="1" ht="14.85" customHeight="1" x14ac:dyDescent="0.15"/>
    <row r="4028" s="164" customFormat="1" ht="14.85" customHeight="1" x14ac:dyDescent="0.15"/>
    <row r="4029" s="164" customFormat="1" ht="14.85" customHeight="1" x14ac:dyDescent="0.15"/>
    <row r="4030" s="164" customFormat="1" ht="14.85" customHeight="1" x14ac:dyDescent="0.15"/>
    <row r="4031" s="164" customFormat="1" ht="14.85" customHeight="1" x14ac:dyDescent="0.15"/>
    <row r="4032" s="164" customFormat="1" ht="14.85" customHeight="1" x14ac:dyDescent="0.15"/>
    <row r="4033" s="164" customFormat="1" ht="14.85" customHeight="1" x14ac:dyDescent="0.15"/>
    <row r="4034" s="164" customFormat="1" ht="14.85" customHeight="1" x14ac:dyDescent="0.15"/>
    <row r="4035" s="164" customFormat="1" ht="14.85" customHeight="1" x14ac:dyDescent="0.15"/>
    <row r="4036" s="164" customFormat="1" ht="14.85" customHeight="1" x14ac:dyDescent="0.15"/>
    <row r="4037" s="164" customFormat="1" ht="14.85" customHeight="1" x14ac:dyDescent="0.15"/>
    <row r="4038" s="164" customFormat="1" ht="14.85" customHeight="1" x14ac:dyDescent="0.15"/>
    <row r="4039" s="164" customFormat="1" ht="14.85" customHeight="1" x14ac:dyDescent="0.15"/>
    <row r="4040" s="164" customFormat="1" ht="14.85" customHeight="1" x14ac:dyDescent="0.15"/>
    <row r="4041" s="164" customFormat="1" ht="14.85" customHeight="1" x14ac:dyDescent="0.15"/>
    <row r="4042" s="164" customFormat="1" ht="14.85" customHeight="1" x14ac:dyDescent="0.15"/>
    <row r="4043" s="164" customFormat="1" ht="14.85" customHeight="1" x14ac:dyDescent="0.15"/>
    <row r="4044" s="164" customFormat="1" ht="14.85" customHeight="1" x14ac:dyDescent="0.15"/>
    <row r="4045" s="164" customFormat="1" ht="14.85" customHeight="1" x14ac:dyDescent="0.15"/>
    <row r="4046" s="164" customFormat="1" ht="14.85" customHeight="1" x14ac:dyDescent="0.15"/>
    <row r="4047" s="164" customFormat="1" ht="14.85" customHeight="1" x14ac:dyDescent="0.15"/>
    <row r="4048" s="164" customFormat="1" ht="14.85" customHeight="1" x14ac:dyDescent="0.15"/>
    <row r="4049" s="164" customFormat="1" ht="14.85" customHeight="1" x14ac:dyDescent="0.15"/>
    <row r="4050" s="164" customFormat="1" ht="14.85" customHeight="1" x14ac:dyDescent="0.15"/>
    <row r="4051" s="164" customFormat="1" ht="14.85" customHeight="1" x14ac:dyDescent="0.15"/>
    <row r="4052" s="164" customFormat="1" ht="14.85" customHeight="1" x14ac:dyDescent="0.15"/>
    <row r="4053" s="164" customFormat="1" ht="14.85" customHeight="1" x14ac:dyDescent="0.15"/>
    <row r="4054" s="164" customFormat="1" ht="14.85" customHeight="1" x14ac:dyDescent="0.15"/>
    <row r="4055" s="164" customFormat="1" ht="14.85" customHeight="1" x14ac:dyDescent="0.15"/>
    <row r="4056" s="164" customFormat="1" ht="14.85" customHeight="1" x14ac:dyDescent="0.15"/>
    <row r="4057" s="164" customFormat="1" ht="14.85" customHeight="1" x14ac:dyDescent="0.15"/>
    <row r="4058" s="164" customFormat="1" ht="14.85" customHeight="1" x14ac:dyDescent="0.15"/>
    <row r="4059" s="164" customFormat="1" ht="14.85" customHeight="1" x14ac:dyDescent="0.15"/>
    <row r="4060" s="164" customFormat="1" ht="14.85" customHeight="1" x14ac:dyDescent="0.15"/>
    <row r="4061" s="164" customFormat="1" ht="14.85" customHeight="1" x14ac:dyDescent="0.15"/>
    <row r="4062" s="164" customFormat="1" ht="14.85" customHeight="1" x14ac:dyDescent="0.15"/>
    <row r="4063" s="164" customFormat="1" ht="14.85" customHeight="1" x14ac:dyDescent="0.15"/>
    <row r="4064" s="164" customFormat="1" ht="14.85" customHeight="1" x14ac:dyDescent="0.15"/>
    <row r="4065" s="164" customFormat="1" ht="14.85" customHeight="1" x14ac:dyDescent="0.15"/>
    <row r="4066" s="164" customFormat="1" ht="14.85" customHeight="1" x14ac:dyDescent="0.15"/>
    <row r="4067" s="164" customFormat="1" ht="14.85" customHeight="1" x14ac:dyDescent="0.15"/>
    <row r="4068" s="164" customFormat="1" ht="14.85" customHeight="1" x14ac:dyDescent="0.15"/>
    <row r="4069" s="164" customFormat="1" ht="14.85" customHeight="1" x14ac:dyDescent="0.15"/>
    <row r="4070" s="164" customFormat="1" ht="14.85" customHeight="1" x14ac:dyDescent="0.15"/>
    <row r="4071" s="164" customFormat="1" ht="14.85" customHeight="1" x14ac:dyDescent="0.15"/>
    <row r="4072" s="164" customFormat="1" ht="14.85" customHeight="1" x14ac:dyDescent="0.15"/>
    <row r="4073" s="164" customFormat="1" ht="14.85" customHeight="1" x14ac:dyDescent="0.15"/>
    <row r="4074" s="164" customFormat="1" ht="14.85" customHeight="1" x14ac:dyDescent="0.15"/>
    <row r="4075" s="164" customFormat="1" ht="14.85" customHeight="1" x14ac:dyDescent="0.15"/>
    <row r="4076" s="164" customFormat="1" ht="14.85" customHeight="1" x14ac:dyDescent="0.15"/>
    <row r="4077" s="164" customFormat="1" ht="14.85" customHeight="1" x14ac:dyDescent="0.15"/>
    <row r="4078" s="164" customFormat="1" ht="14.85" customHeight="1" x14ac:dyDescent="0.15"/>
    <row r="4079" s="164" customFormat="1" ht="14.85" customHeight="1" x14ac:dyDescent="0.15"/>
    <row r="4080" s="164" customFormat="1" ht="14.85" customHeight="1" x14ac:dyDescent="0.15"/>
    <row r="4081" s="164" customFormat="1" ht="14.85" customHeight="1" x14ac:dyDescent="0.15"/>
    <row r="4082" s="164" customFormat="1" ht="14.85" customHeight="1" x14ac:dyDescent="0.15"/>
    <row r="4083" s="164" customFormat="1" ht="14.85" customHeight="1" x14ac:dyDescent="0.15"/>
    <row r="4084" s="164" customFormat="1" ht="14.85" customHeight="1" x14ac:dyDescent="0.15"/>
    <row r="4085" s="164" customFormat="1" ht="14.85" customHeight="1" x14ac:dyDescent="0.15"/>
    <row r="4086" s="164" customFormat="1" ht="14.85" customHeight="1" x14ac:dyDescent="0.15"/>
    <row r="4087" s="164" customFormat="1" ht="14.85" customHeight="1" x14ac:dyDescent="0.15"/>
    <row r="4088" s="164" customFormat="1" ht="14.85" customHeight="1" x14ac:dyDescent="0.15"/>
    <row r="4089" s="164" customFormat="1" ht="14.85" customHeight="1" x14ac:dyDescent="0.15"/>
    <row r="4090" s="164" customFormat="1" ht="14.85" customHeight="1" x14ac:dyDescent="0.15"/>
    <row r="4091" s="164" customFormat="1" ht="14.85" customHeight="1" x14ac:dyDescent="0.15"/>
    <row r="4092" s="164" customFormat="1" ht="14.85" customHeight="1" x14ac:dyDescent="0.15"/>
    <row r="4093" s="164" customFormat="1" ht="14.85" customHeight="1" x14ac:dyDescent="0.15"/>
    <row r="4094" s="164" customFormat="1" ht="14.85" customHeight="1" x14ac:dyDescent="0.15"/>
    <row r="4095" s="164" customFormat="1" ht="14.85" customHeight="1" x14ac:dyDescent="0.15"/>
    <row r="4096" s="164" customFormat="1" ht="14.85" customHeight="1" x14ac:dyDescent="0.15"/>
    <row r="4097" s="164" customFormat="1" ht="14.85" customHeight="1" x14ac:dyDescent="0.15"/>
    <row r="4098" s="164" customFormat="1" ht="14.85" customHeight="1" x14ac:dyDescent="0.15"/>
    <row r="4099" s="164" customFormat="1" ht="14.85" customHeight="1" x14ac:dyDescent="0.15"/>
    <row r="4100" s="164" customFormat="1" ht="14.85" customHeight="1" x14ac:dyDescent="0.15"/>
    <row r="4101" s="164" customFormat="1" ht="14.85" customHeight="1" x14ac:dyDescent="0.15"/>
    <row r="4102" s="164" customFormat="1" ht="14.85" customHeight="1" x14ac:dyDescent="0.15"/>
    <row r="4103" s="164" customFormat="1" ht="14.85" customHeight="1" x14ac:dyDescent="0.15"/>
    <row r="4104" s="164" customFormat="1" ht="14.85" customHeight="1" x14ac:dyDescent="0.15"/>
    <row r="4105" s="164" customFormat="1" ht="14.85" customHeight="1" x14ac:dyDescent="0.15"/>
    <row r="4106" s="164" customFormat="1" ht="14.85" customHeight="1" x14ac:dyDescent="0.15"/>
    <row r="4107" s="164" customFormat="1" ht="14.85" customHeight="1" x14ac:dyDescent="0.15"/>
    <row r="4108" s="164" customFormat="1" ht="14.85" customHeight="1" x14ac:dyDescent="0.15"/>
    <row r="4109" s="164" customFormat="1" ht="14.85" customHeight="1" x14ac:dyDescent="0.15"/>
    <row r="4110" s="164" customFormat="1" ht="14.85" customHeight="1" x14ac:dyDescent="0.15"/>
    <row r="4111" s="164" customFormat="1" ht="14.85" customHeight="1" x14ac:dyDescent="0.15"/>
    <row r="4112" s="164" customFormat="1" ht="14.85" customHeight="1" x14ac:dyDescent="0.15"/>
    <row r="4113" s="164" customFormat="1" ht="14.85" customHeight="1" x14ac:dyDescent="0.15"/>
    <row r="4114" s="164" customFormat="1" ht="14.85" customHeight="1" x14ac:dyDescent="0.15"/>
    <row r="4115" s="164" customFormat="1" ht="14.85" customHeight="1" x14ac:dyDescent="0.15"/>
    <row r="4116" s="164" customFormat="1" ht="14.85" customHeight="1" x14ac:dyDescent="0.15"/>
    <row r="4117" s="164" customFormat="1" ht="14.85" customHeight="1" x14ac:dyDescent="0.15"/>
    <row r="4118" s="164" customFormat="1" ht="14.85" customHeight="1" x14ac:dyDescent="0.15"/>
    <row r="4119" s="164" customFormat="1" ht="14.85" customHeight="1" x14ac:dyDescent="0.15"/>
    <row r="4120" s="164" customFormat="1" ht="14.85" customHeight="1" x14ac:dyDescent="0.15"/>
    <row r="4121" s="164" customFormat="1" ht="14.85" customHeight="1" x14ac:dyDescent="0.15"/>
    <row r="4122" s="164" customFormat="1" ht="14.85" customHeight="1" x14ac:dyDescent="0.15"/>
    <row r="4123" s="164" customFormat="1" ht="14.85" customHeight="1" x14ac:dyDescent="0.15"/>
    <row r="4124" s="164" customFormat="1" ht="14.85" customHeight="1" x14ac:dyDescent="0.15"/>
    <row r="4125" s="164" customFormat="1" ht="14.85" customHeight="1" x14ac:dyDescent="0.15"/>
    <row r="4126" s="164" customFormat="1" ht="14.85" customHeight="1" x14ac:dyDescent="0.15"/>
    <row r="4127" s="164" customFormat="1" ht="14.85" customHeight="1" x14ac:dyDescent="0.15"/>
    <row r="4128" s="164" customFormat="1" ht="14.85" customHeight="1" x14ac:dyDescent="0.15"/>
    <row r="4129" s="164" customFormat="1" ht="14.85" customHeight="1" x14ac:dyDescent="0.15"/>
    <row r="4130" s="164" customFormat="1" ht="14.85" customHeight="1" x14ac:dyDescent="0.15"/>
    <row r="4131" s="164" customFormat="1" ht="14.85" customHeight="1" x14ac:dyDescent="0.15"/>
    <row r="4132" s="164" customFormat="1" ht="14.85" customHeight="1" x14ac:dyDescent="0.15"/>
    <row r="4133" s="164" customFormat="1" ht="14.85" customHeight="1" x14ac:dyDescent="0.15"/>
    <row r="4134" s="164" customFormat="1" ht="14.85" customHeight="1" x14ac:dyDescent="0.15"/>
    <row r="4135" s="164" customFormat="1" ht="14.85" customHeight="1" x14ac:dyDescent="0.15"/>
    <row r="4136" s="164" customFormat="1" ht="14.85" customHeight="1" x14ac:dyDescent="0.15"/>
    <row r="4137" s="164" customFormat="1" ht="14.85" customHeight="1" x14ac:dyDescent="0.15"/>
    <row r="4138" s="164" customFormat="1" ht="14.85" customHeight="1" x14ac:dyDescent="0.15"/>
    <row r="4139" s="164" customFormat="1" ht="14.85" customHeight="1" x14ac:dyDescent="0.15"/>
    <row r="4140" s="164" customFormat="1" ht="14.85" customHeight="1" x14ac:dyDescent="0.15"/>
    <row r="4141" s="164" customFormat="1" ht="14.85" customHeight="1" x14ac:dyDescent="0.15"/>
    <row r="4142" s="164" customFormat="1" ht="14.85" customHeight="1" x14ac:dyDescent="0.15"/>
    <row r="4143" s="164" customFormat="1" ht="14.85" customHeight="1" x14ac:dyDescent="0.15"/>
    <row r="4144" s="164" customFormat="1" ht="14.85" customHeight="1" x14ac:dyDescent="0.15"/>
    <row r="4145" s="164" customFormat="1" ht="14.85" customHeight="1" x14ac:dyDescent="0.15"/>
    <row r="4146" s="164" customFormat="1" ht="14.85" customHeight="1" x14ac:dyDescent="0.15"/>
    <row r="4147" s="164" customFormat="1" ht="14.85" customHeight="1" x14ac:dyDescent="0.15"/>
    <row r="4148" s="164" customFormat="1" ht="14.85" customHeight="1" x14ac:dyDescent="0.15"/>
    <row r="4149" s="164" customFormat="1" ht="14.85" customHeight="1" x14ac:dyDescent="0.15"/>
    <row r="4150" s="164" customFormat="1" ht="14.85" customHeight="1" x14ac:dyDescent="0.15"/>
    <row r="4151" s="164" customFormat="1" ht="14.85" customHeight="1" x14ac:dyDescent="0.15"/>
    <row r="4152" s="164" customFormat="1" ht="14.85" customHeight="1" x14ac:dyDescent="0.15"/>
    <row r="4153" s="164" customFormat="1" ht="14.85" customHeight="1" x14ac:dyDescent="0.15"/>
    <row r="4154" s="164" customFormat="1" ht="14.85" customHeight="1" x14ac:dyDescent="0.15"/>
    <row r="4155" s="164" customFormat="1" ht="14.85" customHeight="1" x14ac:dyDescent="0.15"/>
    <row r="4156" s="164" customFormat="1" ht="14.85" customHeight="1" x14ac:dyDescent="0.15"/>
    <row r="4157" s="164" customFormat="1" ht="14.85" customHeight="1" x14ac:dyDescent="0.15"/>
    <row r="4158" s="164" customFormat="1" ht="14.85" customHeight="1" x14ac:dyDescent="0.15"/>
    <row r="4159" s="164" customFormat="1" ht="14.85" customHeight="1" x14ac:dyDescent="0.15"/>
    <row r="4160" s="164" customFormat="1" ht="14.85" customHeight="1" x14ac:dyDescent="0.15"/>
    <row r="4161" s="164" customFormat="1" ht="14.85" customHeight="1" x14ac:dyDescent="0.15"/>
    <row r="4162" s="164" customFormat="1" ht="14.85" customHeight="1" x14ac:dyDescent="0.15"/>
    <row r="4163" s="164" customFormat="1" ht="14.85" customHeight="1" x14ac:dyDescent="0.15"/>
    <row r="4164" s="164" customFormat="1" ht="14.85" customHeight="1" x14ac:dyDescent="0.15"/>
    <row r="4165" s="164" customFormat="1" ht="14.85" customHeight="1" x14ac:dyDescent="0.15"/>
    <row r="4166" s="164" customFormat="1" ht="14.85" customHeight="1" x14ac:dyDescent="0.15"/>
    <row r="4167" s="164" customFormat="1" ht="14.85" customHeight="1" x14ac:dyDescent="0.15"/>
    <row r="4168" s="164" customFormat="1" ht="14.85" customHeight="1" x14ac:dyDescent="0.15"/>
    <row r="4169" s="164" customFormat="1" ht="14.85" customHeight="1" x14ac:dyDescent="0.15"/>
    <row r="4170" s="164" customFormat="1" ht="14.85" customHeight="1" x14ac:dyDescent="0.15"/>
    <row r="4171" s="164" customFormat="1" ht="14.85" customHeight="1" x14ac:dyDescent="0.15"/>
    <row r="4172" s="164" customFormat="1" ht="14.85" customHeight="1" x14ac:dyDescent="0.15"/>
    <row r="4173" s="164" customFormat="1" ht="14.85" customHeight="1" x14ac:dyDescent="0.15"/>
    <row r="4174" s="164" customFormat="1" ht="14.85" customHeight="1" x14ac:dyDescent="0.15"/>
    <row r="4175" s="164" customFormat="1" ht="14.85" customHeight="1" x14ac:dyDescent="0.15"/>
    <row r="4176" s="164" customFormat="1" ht="14.85" customHeight="1" x14ac:dyDescent="0.15"/>
    <row r="4177" s="164" customFormat="1" ht="14.85" customHeight="1" x14ac:dyDescent="0.15"/>
    <row r="4178" s="164" customFormat="1" ht="14.85" customHeight="1" x14ac:dyDescent="0.15"/>
    <row r="4179" s="164" customFormat="1" ht="14.85" customHeight="1" x14ac:dyDescent="0.15"/>
    <row r="4180" s="164" customFormat="1" ht="14.85" customHeight="1" x14ac:dyDescent="0.15"/>
    <row r="4181" s="164" customFormat="1" ht="14.85" customHeight="1" x14ac:dyDescent="0.15"/>
    <row r="4182" s="164" customFormat="1" ht="14.85" customHeight="1" x14ac:dyDescent="0.15"/>
    <row r="4183" s="164" customFormat="1" ht="14.85" customHeight="1" x14ac:dyDescent="0.15"/>
    <row r="4184" s="164" customFormat="1" ht="14.85" customHeight="1" x14ac:dyDescent="0.15"/>
    <row r="4185" s="164" customFormat="1" ht="14.85" customHeight="1" x14ac:dyDescent="0.15"/>
    <row r="4186" s="164" customFormat="1" ht="14.85" customHeight="1" x14ac:dyDescent="0.15"/>
    <row r="4187" s="164" customFormat="1" ht="14.85" customHeight="1" x14ac:dyDescent="0.15"/>
    <row r="4188" s="164" customFormat="1" ht="14.85" customHeight="1" x14ac:dyDescent="0.15"/>
    <row r="4189" s="164" customFormat="1" ht="14.85" customHeight="1" x14ac:dyDescent="0.15"/>
    <row r="4190" s="164" customFormat="1" ht="14.85" customHeight="1" x14ac:dyDescent="0.15"/>
    <row r="4191" s="164" customFormat="1" ht="14.85" customHeight="1" x14ac:dyDescent="0.15"/>
    <row r="4192" s="164" customFormat="1" ht="14.85" customHeight="1" x14ac:dyDescent="0.15"/>
    <row r="4193" s="164" customFormat="1" ht="14.85" customHeight="1" x14ac:dyDescent="0.15"/>
    <row r="4194" s="164" customFormat="1" ht="14.85" customHeight="1" x14ac:dyDescent="0.15"/>
    <row r="4195" s="164" customFormat="1" ht="14.85" customHeight="1" x14ac:dyDescent="0.15"/>
    <row r="4196" s="164" customFormat="1" ht="14.85" customHeight="1" x14ac:dyDescent="0.15"/>
    <row r="4197" s="164" customFormat="1" ht="14.85" customHeight="1" x14ac:dyDescent="0.15"/>
    <row r="4198" s="164" customFormat="1" ht="14.85" customHeight="1" x14ac:dyDescent="0.15"/>
    <row r="4199" s="164" customFormat="1" ht="14.85" customHeight="1" x14ac:dyDescent="0.15"/>
    <row r="4200" s="164" customFormat="1" ht="14.85" customHeight="1" x14ac:dyDescent="0.15"/>
    <row r="4201" s="164" customFormat="1" ht="14.85" customHeight="1" x14ac:dyDescent="0.15"/>
    <row r="4202" s="164" customFormat="1" ht="14.85" customHeight="1" x14ac:dyDescent="0.15"/>
    <row r="4203" s="164" customFormat="1" ht="14.85" customHeight="1" x14ac:dyDescent="0.15"/>
    <row r="4204" s="164" customFormat="1" ht="14.85" customHeight="1" x14ac:dyDescent="0.15"/>
    <row r="4205" s="164" customFormat="1" ht="14.85" customHeight="1" x14ac:dyDescent="0.15"/>
    <row r="4206" s="164" customFormat="1" ht="14.85" customHeight="1" x14ac:dyDescent="0.15"/>
    <row r="4207" s="164" customFormat="1" ht="14.85" customHeight="1" x14ac:dyDescent="0.15"/>
    <row r="4208" s="164" customFormat="1" ht="14.85" customHeight="1" x14ac:dyDescent="0.15"/>
    <row r="4209" s="164" customFormat="1" ht="14.85" customHeight="1" x14ac:dyDescent="0.15"/>
    <row r="4210" s="164" customFormat="1" ht="14.85" customHeight="1" x14ac:dyDescent="0.15"/>
    <row r="4211" s="164" customFormat="1" ht="14.85" customHeight="1" x14ac:dyDescent="0.15"/>
    <row r="4212" s="164" customFormat="1" ht="14.85" customHeight="1" x14ac:dyDescent="0.15"/>
    <row r="4213" s="164" customFormat="1" ht="14.85" customHeight="1" x14ac:dyDescent="0.15"/>
    <row r="4214" s="164" customFormat="1" ht="14.85" customHeight="1" x14ac:dyDescent="0.15"/>
    <row r="4215" s="164" customFormat="1" ht="14.85" customHeight="1" x14ac:dyDescent="0.15"/>
    <row r="4216" s="164" customFormat="1" ht="14.85" customHeight="1" x14ac:dyDescent="0.15"/>
    <row r="4217" s="164" customFormat="1" ht="14.85" customHeight="1" x14ac:dyDescent="0.15"/>
    <row r="4218" s="164" customFormat="1" ht="14.85" customHeight="1" x14ac:dyDescent="0.15"/>
    <row r="4219" s="164" customFormat="1" ht="14.85" customHeight="1" x14ac:dyDescent="0.15"/>
    <row r="4220" s="164" customFormat="1" ht="14.85" customHeight="1" x14ac:dyDescent="0.15"/>
    <row r="4221" s="164" customFormat="1" ht="14.85" customHeight="1" x14ac:dyDescent="0.15"/>
    <row r="4222" s="164" customFormat="1" ht="14.85" customHeight="1" x14ac:dyDescent="0.15"/>
    <row r="4223" s="164" customFormat="1" ht="14.85" customHeight="1" x14ac:dyDescent="0.15"/>
    <row r="4224" s="164" customFormat="1" ht="14.85" customHeight="1" x14ac:dyDescent="0.15"/>
    <row r="4225" s="164" customFormat="1" ht="14.85" customHeight="1" x14ac:dyDescent="0.15"/>
    <row r="4226" s="164" customFormat="1" ht="14.85" customHeight="1" x14ac:dyDescent="0.15"/>
    <row r="4227" s="164" customFormat="1" ht="14.85" customHeight="1" x14ac:dyDescent="0.15"/>
    <row r="4228" s="164" customFormat="1" ht="14.85" customHeight="1" x14ac:dyDescent="0.15"/>
    <row r="4229" s="164" customFormat="1" ht="14.85" customHeight="1" x14ac:dyDescent="0.15"/>
    <row r="4230" s="164" customFormat="1" ht="14.85" customHeight="1" x14ac:dyDescent="0.15"/>
    <row r="4231" s="164" customFormat="1" ht="14.85" customHeight="1" x14ac:dyDescent="0.15"/>
    <row r="4232" s="164" customFormat="1" ht="14.85" customHeight="1" x14ac:dyDescent="0.15"/>
    <row r="4233" s="164" customFormat="1" ht="14.85" customHeight="1" x14ac:dyDescent="0.15"/>
    <row r="4234" s="164" customFormat="1" ht="14.85" customHeight="1" x14ac:dyDescent="0.15"/>
    <row r="4235" s="164" customFormat="1" ht="14.85" customHeight="1" x14ac:dyDescent="0.15"/>
    <row r="4236" s="164" customFormat="1" ht="14.85" customHeight="1" x14ac:dyDescent="0.15"/>
    <row r="4237" s="164" customFormat="1" ht="14.85" customHeight="1" x14ac:dyDescent="0.15"/>
    <row r="4238" s="164" customFormat="1" ht="14.85" customHeight="1" x14ac:dyDescent="0.15"/>
    <row r="4239" s="164" customFormat="1" ht="14.85" customHeight="1" x14ac:dyDescent="0.15"/>
    <row r="4240" s="164" customFormat="1" ht="14.85" customHeight="1" x14ac:dyDescent="0.15"/>
    <row r="4241" s="164" customFormat="1" ht="14.85" customHeight="1" x14ac:dyDescent="0.15"/>
    <row r="4242" s="164" customFormat="1" ht="14.85" customHeight="1" x14ac:dyDescent="0.15"/>
    <row r="4243" s="164" customFormat="1" ht="14.85" customHeight="1" x14ac:dyDescent="0.15"/>
    <row r="4244" s="164" customFormat="1" ht="14.85" customHeight="1" x14ac:dyDescent="0.15"/>
    <row r="4245" s="164" customFormat="1" ht="14.85" customHeight="1" x14ac:dyDescent="0.15"/>
    <row r="4246" s="164" customFormat="1" ht="14.85" customHeight="1" x14ac:dyDescent="0.15"/>
    <row r="4247" s="164" customFormat="1" ht="14.85" customHeight="1" x14ac:dyDescent="0.15"/>
    <row r="4248" s="164" customFormat="1" ht="14.85" customHeight="1" x14ac:dyDescent="0.15"/>
    <row r="4249" s="164" customFormat="1" ht="14.85" customHeight="1" x14ac:dyDescent="0.15"/>
    <row r="4250" s="164" customFormat="1" ht="14.85" customHeight="1" x14ac:dyDescent="0.15"/>
    <row r="4251" s="164" customFormat="1" ht="14.85" customHeight="1" x14ac:dyDescent="0.15"/>
    <row r="4252" s="164" customFormat="1" ht="14.85" customHeight="1" x14ac:dyDescent="0.15"/>
    <row r="4253" s="164" customFormat="1" ht="14.85" customHeight="1" x14ac:dyDescent="0.15"/>
    <row r="4254" s="164" customFormat="1" ht="14.85" customHeight="1" x14ac:dyDescent="0.15"/>
    <row r="4255" s="164" customFormat="1" ht="14.85" customHeight="1" x14ac:dyDescent="0.15"/>
    <row r="4256" s="164" customFormat="1" ht="14.85" customHeight="1" x14ac:dyDescent="0.15"/>
    <row r="4257" s="164" customFormat="1" ht="14.85" customHeight="1" x14ac:dyDescent="0.15"/>
    <row r="4258" s="164" customFormat="1" ht="14.85" customHeight="1" x14ac:dyDescent="0.15"/>
    <row r="4259" s="164" customFormat="1" ht="14.85" customHeight="1" x14ac:dyDescent="0.15"/>
    <row r="4260" s="164" customFormat="1" ht="14.85" customHeight="1" x14ac:dyDescent="0.15"/>
    <row r="4261" s="164" customFormat="1" ht="14.85" customHeight="1" x14ac:dyDescent="0.15"/>
    <row r="4262" s="164" customFormat="1" ht="14.85" customHeight="1" x14ac:dyDescent="0.15"/>
    <row r="4263" s="164" customFormat="1" ht="14.85" customHeight="1" x14ac:dyDescent="0.15"/>
    <row r="4264" s="164" customFormat="1" ht="14.85" customHeight="1" x14ac:dyDescent="0.15"/>
    <row r="4265" s="164" customFormat="1" ht="14.85" customHeight="1" x14ac:dyDescent="0.15"/>
    <row r="4266" s="164" customFormat="1" ht="14.85" customHeight="1" x14ac:dyDescent="0.15"/>
    <row r="4267" s="164" customFormat="1" ht="14.85" customHeight="1" x14ac:dyDescent="0.15"/>
    <row r="4268" s="164" customFormat="1" ht="14.85" customHeight="1" x14ac:dyDescent="0.15"/>
    <row r="4269" s="164" customFormat="1" ht="14.85" customHeight="1" x14ac:dyDescent="0.15"/>
    <row r="4270" s="164" customFormat="1" ht="14.85" customHeight="1" x14ac:dyDescent="0.15"/>
    <row r="4271" s="164" customFormat="1" ht="14.85" customHeight="1" x14ac:dyDescent="0.15"/>
    <row r="4272" s="164" customFormat="1" ht="14.85" customHeight="1" x14ac:dyDescent="0.15"/>
    <row r="4273" s="164" customFormat="1" ht="14.85" customHeight="1" x14ac:dyDescent="0.15"/>
    <row r="4274" s="164" customFormat="1" ht="14.85" customHeight="1" x14ac:dyDescent="0.15"/>
    <row r="4275" s="164" customFormat="1" ht="14.85" customHeight="1" x14ac:dyDescent="0.15"/>
    <row r="4276" s="164" customFormat="1" ht="14.85" customHeight="1" x14ac:dyDescent="0.15"/>
    <row r="4277" s="164" customFormat="1" ht="14.85" customHeight="1" x14ac:dyDescent="0.15"/>
    <row r="4278" s="164" customFormat="1" ht="14.85" customHeight="1" x14ac:dyDescent="0.15"/>
    <row r="4279" s="164" customFormat="1" ht="14.85" customHeight="1" x14ac:dyDescent="0.15"/>
    <row r="4280" s="164" customFormat="1" ht="14.85" customHeight="1" x14ac:dyDescent="0.15"/>
    <row r="4281" s="164" customFormat="1" ht="14.85" customHeight="1" x14ac:dyDescent="0.15"/>
    <row r="4282" s="164" customFormat="1" ht="14.85" customHeight="1" x14ac:dyDescent="0.15"/>
    <row r="4283" s="164" customFormat="1" ht="14.85" customHeight="1" x14ac:dyDescent="0.15"/>
    <row r="4284" s="164" customFormat="1" ht="14.85" customHeight="1" x14ac:dyDescent="0.15"/>
    <row r="4285" s="164" customFormat="1" ht="14.85" customHeight="1" x14ac:dyDescent="0.15"/>
    <row r="4286" s="164" customFormat="1" ht="14.85" customHeight="1" x14ac:dyDescent="0.15"/>
    <row r="4287" s="164" customFormat="1" ht="14.85" customHeight="1" x14ac:dyDescent="0.15"/>
    <row r="4288" s="164" customFormat="1" ht="14.85" customHeight="1" x14ac:dyDescent="0.15"/>
    <row r="4289" s="164" customFormat="1" ht="14.85" customHeight="1" x14ac:dyDescent="0.15"/>
    <row r="4290" s="164" customFormat="1" ht="14.85" customHeight="1" x14ac:dyDescent="0.15"/>
    <row r="4291" s="164" customFormat="1" ht="14.85" customHeight="1" x14ac:dyDescent="0.15"/>
    <row r="4292" s="164" customFormat="1" ht="14.85" customHeight="1" x14ac:dyDescent="0.15"/>
    <row r="4293" s="164" customFormat="1" ht="14.85" customHeight="1" x14ac:dyDescent="0.15"/>
    <row r="4294" s="164" customFormat="1" ht="14.85" customHeight="1" x14ac:dyDescent="0.15"/>
    <row r="4295" s="164" customFormat="1" ht="14.85" customHeight="1" x14ac:dyDescent="0.15"/>
    <row r="4296" s="164" customFormat="1" ht="14.85" customHeight="1" x14ac:dyDescent="0.15"/>
    <row r="4297" s="164" customFormat="1" ht="14.85" customHeight="1" x14ac:dyDescent="0.15"/>
    <row r="4298" s="164" customFormat="1" ht="14.85" customHeight="1" x14ac:dyDescent="0.15"/>
    <row r="4299" s="164" customFormat="1" ht="14.85" customHeight="1" x14ac:dyDescent="0.15"/>
    <row r="4300" s="164" customFormat="1" ht="14.85" customHeight="1" x14ac:dyDescent="0.15"/>
    <row r="4301" s="164" customFormat="1" ht="14.85" customHeight="1" x14ac:dyDescent="0.15"/>
    <row r="4302" s="164" customFormat="1" ht="14.85" customHeight="1" x14ac:dyDescent="0.15"/>
    <row r="4303" s="164" customFormat="1" ht="14.85" customHeight="1" x14ac:dyDescent="0.15"/>
    <row r="4304" s="164" customFormat="1" ht="14.85" customHeight="1" x14ac:dyDescent="0.15"/>
    <row r="4305" s="164" customFormat="1" ht="14.85" customHeight="1" x14ac:dyDescent="0.15"/>
    <row r="4306" s="164" customFormat="1" ht="14.85" customHeight="1" x14ac:dyDescent="0.15"/>
    <row r="4307" s="164" customFormat="1" ht="14.85" customHeight="1" x14ac:dyDescent="0.15"/>
    <row r="4308" s="164" customFormat="1" ht="14.85" customHeight="1" x14ac:dyDescent="0.15"/>
    <row r="4309" s="164" customFormat="1" ht="14.85" customHeight="1" x14ac:dyDescent="0.15"/>
    <row r="4310" s="164" customFormat="1" ht="14.85" customHeight="1" x14ac:dyDescent="0.15"/>
    <row r="4311" s="164" customFormat="1" ht="14.85" customHeight="1" x14ac:dyDescent="0.15"/>
    <row r="4312" s="164" customFormat="1" ht="14.85" customHeight="1" x14ac:dyDescent="0.15"/>
    <row r="4313" s="164" customFormat="1" ht="14.85" customHeight="1" x14ac:dyDescent="0.15"/>
    <row r="4314" s="164" customFormat="1" ht="14.85" customHeight="1" x14ac:dyDescent="0.15"/>
    <row r="4315" s="164" customFormat="1" ht="14.85" customHeight="1" x14ac:dyDescent="0.15"/>
    <row r="4316" s="164" customFormat="1" ht="14.85" customHeight="1" x14ac:dyDescent="0.15"/>
    <row r="4317" s="164" customFormat="1" ht="14.85" customHeight="1" x14ac:dyDescent="0.15"/>
    <row r="4318" s="164" customFormat="1" ht="14.85" customHeight="1" x14ac:dyDescent="0.15"/>
    <row r="4319" s="164" customFormat="1" ht="14.85" customHeight="1" x14ac:dyDescent="0.15"/>
    <row r="4320" s="164" customFormat="1" ht="14.85" customHeight="1" x14ac:dyDescent="0.15"/>
    <row r="4321" s="164" customFormat="1" ht="14.85" customHeight="1" x14ac:dyDescent="0.15"/>
    <row r="4322" s="164" customFormat="1" ht="14.85" customHeight="1" x14ac:dyDescent="0.15"/>
    <row r="4323" s="164" customFormat="1" ht="14.85" customHeight="1" x14ac:dyDescent="0.15"/>
    <row r="4324" s="164" customFormat="1" ht="14.85" customHeight="1" x14ac:dyDescent="0.15"/>
    <row r="4325" s="164" customFormat="1" ht="14.85" customHeight="1" x14ac:dyDescent="0.15"/>
    <row r="4326" s="164" customFormat="1" ht="14.85" customHeight="1" x14ac:dyDescent="0.15"/>
    <row r="4327" s="164" customFormat="1" ht="14.85" customHeight="1" x14ac:dyDescent="0.15"/>
    <row r="4328" s="164" customFormat="1" ht="14.85" customHeight="1" x14ac:dyDescent="0.15"/>
    <row r="4329" s="164" customFormat="1" ht="14.85" customHeight="1" x14ac:dyDescent="0.15"/>
    <row r="4330" s="164" customFormat="1" ht="14.85" customHeight="1" x14ac:dyDescent="0.15"/>
    <row r="4331" s="164" customFormat="1" ht="14.85" customHeight="1" x14ac:dyDescent="0.15"/>
    <row r="4332" s="164" customFormat="1" ht="14.85" customHeight="1" x14ac:dyDescent="0.15"/>
    <row r="4333" s="164" customFormat="1" ht="14.85" customHeight="1" x14ac:dyDescent="0.15"/>
    <row r="4334" s="164" customFormat="1" ht="14.85" customHeight="1" x14ac:dyDescent="0.15"/>
    <row r="4335" s="164" customFormat="1" ht="14.85" customHeight="1" x14ac:dyDescent="0.15"/>
    <row r="4336" s="164" customFormat="1" ht="14.85" customHeight="1" x14ac:dyDescent="0.15"/>
    <row r="4337" s="164" customFormat="1" ht="14.85" customHeight="1" x14ac:dyDescent="0.15"/>
    <row r="4338" s="164" customFormat="1" ht="14.85" customHeight="1" x14ac:dyDescent="0.15"/>
    <row r="4339" s="164" customFormat="1" ht="14.85" customHeight="1" x14ac:dyDescent="0.15"/>
    <row r="4340" s="164" customFormat="1" ht="14.85" customHeight="1" x14ac:dyDescent="0.15"/>
    <row r="4341" s="164" customFormat="1" ht="14.85" customHeight="1" x14ac:dyDescent="0.15"/>
    <row r="4342" s="164" customFormat="1" ht="14.85" customHeight="1" x14ac:dyDescent="0.15"/>
    <row r="4343" s="164" customFormat="1" ht="14.85" customHeight="1" x14ac:dyDescent="0.15"/>
    <row r="4344" s="164" customFormat="1" ht="14.85" customHeight="1" x14ac:dyDescent="0.15"/>
    <row r="4345" s="164" customFormat="1" ht="14.85" customHeight="1" x14ac:dyDescent="0.15"/>
    <row r="4346" s="164" customFormat="1" ht="14.85" customHeight="1" x14ac:dyDescent="0.15"/>
    <row r="4347" s="164" customFormat="1" ht="14.85" customHeight="1" x14ac:dyDescent="0.15"/>
    <row r="4348" s="164" customFormat="1" ht="14.85" customHeight="1" x14ac:dyDescent="0.15"/>
    <row r="4349" s="164" customFormat="1" ht="14.85" customHeight="1" x14ac:dyDescent="0.15"/>
    <row r="4350" s="164" customFormat="1" ht="14.85" customHeight="1" x14ac:dyDescent="0.15"/>
    <row r="4351" s="164" customFormat="1" ht="14.85" customHeight="1" x14ac:dyDescent="0.15"/>
    <row r="4352" s="164" customFormat="1" ht="14.85" customHeight="1" x14ac:dyDescent="0.15"/>
    <row r="4353" s="164" customFormat="1" ht="14.85" customHeight="1" x14ac:dyDescent="0.15"/>
    <row r="4354" s="164" customFormat="1" ht="14.85" customHeight="1" x14ac:dyDescent="0.15"/>
    <row r="4355" s="164" customFormat="1" ht="14.85" customHeight="1" x14ac:dyDescent="0.15"/>
    <row r="4356" s="164" customFormat="1" ht="14.85" customHeight="1" x14ac:dyDescent="0.15"/>
    <row r="4357" s="164" customFormat="1" ht="14.85" customHeight="1" x14ac:dyDescent="0.15"/>
    <row r="4358" s="164" customFormat="1" ht="14.85" customHeight="1" x14ac:dyDescent="0.15"/>
    <row r="4359" s="164" customFormat="1" ht="14.85" customHeight="1" x14ac:dyDescent="0.15"/>
    <row r="4360" s="164" customFormat="1" ht="14.85" customHeight="1" x14ac:dyDescent="0.15"/>
    <row r="4361" s="164" customFormat="1" ht="14.85" customHeight="1" x14ac:dyDescent="0.15"/>
    <row r="4362" s="164" customFormat="1" ht="14.85" customHeight="1" x14ac:dyDescent="0.15"/>
    <row r="4363" s="164" customFormat="1" ht="14.85" customHeight="1" x14ac:dyDescent="0.15"/>
    <row r="4364" s="164" customFormat="1" ht="14.85" customHeight="1" x14ac:dyDescent="0.15"/>
    <row r="4365" s="164" customFormat="1" ht="14.85" customHeight="1" x14ac:dyDescent="0.15"/>
    <row r="4366" s="164" customFormat="1" ht="14.85" customHeight="1" x14ac:dyDescent="0.15"/>
    <row r="4367" s="164" customFormat="1" ht="14.85" customHeight="1" x14ac:dyDescent="0.15"/>
    <row r="4368" s="164" customFormat="1" ht="14.85" customHeight="1" x14ac:dyDescent="0.15"/>
    <row r="4369" s="164" customFormat="1" ht="14.85" customHeight="1" x14ac:dyDescent="0.15"/>
    <row r="4370" s="164" customFormat="1" ht="14.85" customHeight="1" x14ac:dyDescent="0.15"/>
    <row r="4371" s="164" customFormat="1" ht="14.85" customHeight="1" x14ac:dyDescent="0.15"/>
    <row r="4372" s="164" customFormat="1" ht="14.85" customHeight="1" x14ac:dyDescent="0.15"/>
    <row r="4373" s="164" customFormat="1" ht="14.85" customHeight="1" x14ac:dyDescent="0.15"/>
    <row r="4374" s="164" customFormat="1" ht="14.85" customHeight="1" x14ac:dyDescent="0.15"/>
    <row r="4375" s="164" customFormat="1" ht="14.85" customHeight="1" x14ac:dyDescent="0.15"/>
    <row r="4376" s="164" customFormat="1" ht="14.85" customHeight="1" x14ac:dyDescent="0.15"/>
    <row r="4377" s="164" customFormat="1" ht="14.85" customHeight="1" x14ac:dyDescent="0.15"/>
    <row r="4378" s="164" customFormat="1" ht="14.85" customHeight="1" x14ac:dyDescent="0.15"/>
    <row r="4379" s="164" customFormat="1" ht="14.85" customHeight="1" x14ac:dyDescent="0.15"/>
    <row r="4380" s="164" customFormat="1" ht="14.85" customHeight="1" x14ac:dyDescent="0.15"/>
    <row r="4381" s="164" customFormat="1" ht="14.85" customHeight="1" x14ac:dyDescent="0.15"/>
    <row r="4382" s="164" customFormat="1" ht="14.85" customHeight="1" x14ac:dyDescent="0.15"/>
    <row r="4383" s="164" customFormat="1" ht="14.85" customHeight="1" x14ac:dyDescent="0.15"/>
    <row r="4384" s="164" customFormat="1" ht="14.85" customHeight="1" x14ac:dyDescent="0.15"/>
    <row r="4385" s="164" customFormat="1" ht="14.85" customHeight="1" x14ac:dyDescent="0.15"/>
    <row r="4386" s="164" customFormat="1" ht="14.85" customHeight="1" x14ac:dyDescent="0.15"/>
    <row r="4387" s="164" customFormat="1" ht="14.85" customHeight="1" x14ac:dyDescent="0.15"/>
    <row r="4388" s="164" customFormat="1" ht="14.85" customHeight="1" x14ac:dyDescent="0.15"/>
    <row r="4389" s="164" customFormat="1" ht="14.85" customHeight="1" x14ac:dyDescent="0.15"/>
    <row r="4390" s="164" customFormat="1" ht="14.85" customHeight="1" x14ac:dyDescent="0.15"/>
    <row r="4391" s="164" customFormat="1" ht="14.85" customHeight="1" x14ac:dyDescent="0.15"/>
    <row r="4392" s="164" customFormat="1" ht="14.85" customHeight="1" x14ac:dyDescent="0.15"/>
    <row r="4393" s="164" customFormat="1" ht="14.85" customHeight="1" x14ac:dyDescent="0.15"/>
    <row r="4394" s="164" customFormat="1" ht="14.85" customHeight="1" x14ac:dyDescent="0.15"/>
    <row r="4395" s="164" customFormat="1" ht="14.85" customHeight="1" x14ac:dyDescent="0.15"/>
    <row r="4396" s="164" customFormat="1" ht="14.85" customHeight="1" x14ac:dyDescent="0.15"/>
    <row r="4397" s="164" customFormat="1" ht="14.85" customHeight="1" x14ac:dyDescent="0.15"/>
    <row r="4398" s="164" customFormat="1" ht="14.85" customHeight="1" x14ac:dyDescent="0.15"/>
    <row r="4399" s="164" customFormat="1" ht="14.85" customHeight="1" x14ac:dyDescent="0.15"/>
    <row r="4400" s="164" customFormat="1" ht="14.85" customHeight="1" x14ac:dyDescent="0.15"/>
    <row r="4401" s="164" customFormat="1" ht="14.85" customHeight="1" x14ac:dyDescent="0.15"/>
    <row r="4402" s="164" customFormat="1" ht="14.85" customHeight="1" x14ac:dyDescent="0.15"/>
    <row r="4403" s="164" customFormat="1" ht="14.85" customHeight="1" x14ac:dyDescent="0.15"/>
    <row r="4404" s="164" customFormat="1" ht="14.85" customHeight="1" x14ac:dyDescent="0.15"/>
    <row r="4405" s="164" customFormat="1" ht="14.85" customHeight="1" x14ac:dyDescent="0.15"/>
    <row r="4406" s="164" customFormat="1" ht="14.85" customHeight="1" x14ac:dyDescent="0.15"/>
    <row r="4407" s="164" customFormat="1" ht="14.85" customHeight="1" x14ac:dyDescent="0.15"/>
    <row r="4408" s="164" customFormat="1" ht="14.85" customHeight="1" x14ac:dyDescent="0.15"/>
    <row r="4409" s="164" customFormat="1" ht="14.85" customHeight="1" x14ac:dyDescent="0.15"/>
    <row r="4410" s="164" customFormat="1" ht="14.85" customHeight="1" x14ac:dyDescent="0.15"/>
    <row r="4411" s="164" customFormat="1" ht="14.85" customHeight="1" x14ac:dyDescent="0.15"/>
    <row r="4412" s="164" customFormat="1" ht="14.85" customHeight="1" x14ac:dyDescent="0.15"/>
    <row r="4413" s="164" customFormat="1" ht="14.85" customHeight="1" x14ac:dyDescent="0.15"/>
    <row r="4414" s="164" customFormat="1" ht="14.85" customHeight="1" x14ac:dyDescent="0.15"/>
    <row r="4415" s="164" customFormat="1" ht="14.85" customHeight="1" x14ac:dyDescent="0.15"/>
    <row r="4416" s="164" customFormat="1" ht="14.85" customHeight="1" x14ac:dyDescent="0.15"/>
    <row r="4417" s="164" customFormat="1" ht="14.85" customHeight="1" x14ac:dyDescent="0.15"/>
    <row r="4418" s="164" customFormat="1" ht="14.85" customHeight="1" x14ac:dyDescent="0.15"/>
    <row r="4419" s="164" customFormat="1" ht="14.85" customHeight="1" x14ac:dyDescent="0.15"/>
    <row r="4420" s="164" customFormat="1" ht="14.85" customHeight="1" x14ac:dyDescent="0.15"/>
    <row r="4421" s="164" customFormat="1" ht="14.85" customHeight="1" x14ac:dyDescent="0.15"/>
    <row r="4422" s="164" customFormat="1" ht="14.85" customHeight="1" x14ac:dyDescent="0.15"/>
    <row r="4423" s="164" customFormat="1" ht="14.85" customHeight="1" x14ac:dyDescent="0.15"/>
    <row r="4424" s="164" customFormat="1" ht="14.85" customHeight="1" x14ac:dyDescent="0.15"/>
    <row r="4425" s="164" customFormat="1" ht="14.85" customHeight="1" x14ac:dyDescent="0.15"/>
    <row r="4426" s="164" customFormat="1" ht="14.85" customHeight="1" x14ac:dyDescent="0.15"/>
    <row r="4427" s="164" customFormat="1" ht="14.85" customHeight="1" x14ac:dyDescent="0.15"/>
    <row r="4428" s="164" customFormat="1" ht="14.85" customHeight="1" x14ac:dyDescent="0.15"/>
    <row r="4429" s="164" customFormat="1" ht="14.85" customHeight="1" x14ac:dyDescent="0.15"/>
    <row r="4430" s="164" customFormat="1" ht="14.85" customHeight="1" x14ac:dyDescent="0.15"/>
    <row r="4431" s="164" customFormat="1" ht="14.85" customHeight="1" x14ac:dyDescent="0.15"/>
    <row r="4432" s="164" customFormat="1" ht="14.85" customHeight="1" x14ac:dyDescent="0.15"/>
    <row r="4433" s="164" customFormat="1" ht="14.85" customHeight="1" x14ac:dyDescent="0.15"/>
    <row r="4434" s="164" customFormat="1" ht="14.85" customHeight="1" x14ac:dyDescent="0.15"/>
    <row r="4435" s="164" customFormat="1" ht="14.85" customHeight="1" x14ac:dyDescent="0.15"/>
    <row r="4436" s="164" customFormat="1" ht="14.85" customHeight="1" x14ac:dyDescent="0.15"/>
    <row r="4437" s="164" customFormat="1" ht="14.85" customHeight="1" x14ac:dyDescent="0.15"/>
    <row r="4438" s="164" customFormat="1" ht="14.85" customHeight="1" x14ac:dyDescent="0.15"/>
    <row r="4439" s="164" customFormat="1" ht="14.85" customHeight="1" x14ac:dyDescent="0.15"/>
    <row r="4440" s="164" customFormat="1" ht="14.85" customHeight="1" x14ac:dyDescent="0.15"/>
    <row r="4441" s="164" customFormat="1" ht="14.85" customHeight="1" x14ac:dyDescent="0.15"/>
    <row r="4442" s="164" customFormat="1" ht="14.85" customHeight="1" x14ac:dyDescent="0.15"/>
    <row r="4443" s="164" customFormat="1" ht="14.85" customHeight="1" x14ac:dyDescent="0.15"/>
    <row r="4444" s="164" customFormat="1" ht="14.85" customHeight="1" x14ac:dyDescent="0.15"/>
    <row r="4445" s="164" customFormat="1" ht="14.85" customHeight="1" x14ac:dyDescent="0.15"/>
    <row r="4446" s="164" customFormat="1" ht="14.85" customHeight="1" x14ac:dyDescent="0.15"/>
    <row r="4447" s="164" customFormat="1" ht="14.85" customHeight="1" x14ac:dyDescent="0.15"/>
    <row r="4448" s="164" customFormat="1" ht="14.85" customHeight="1" x14ac:dyDescent="0.15"/>
    <row r="4449" s="164" customFormat="1" ht="14.85" customHeight="1" x14ac:dyDescent="0.15"/>
    <row r="4450" s="164" customFormat="1" ht="14.85" customHeight="1" x14ac:dyDescent="0.15"/>
    <row r="4451" s="164" customFormat="1" ht="14.85" customHeight="1" x14ac:dyDescent="0.15"/>
    <row r="4452" s="164" customFormat="1" ht="14.85" customHeight="1" x14ac:dyDescent="0.15"/>
    <row r="4453" s="164" customFormat="1" ht="14.85" customHeight="1" x14ac:dyDescent="0.15"/>
    <row r="4454" s="164" customFormat="1" ht="14.85" customHeight="1" x14ac:dyDescent="0.15"/>
    <row r="4455" s="164" customFormat="1" ht="14.85" customHeight="1" x14ac:dyDescent="0.15"/>
    <row r="4456" s="164" customFormat="1" ht="14.85" customHeight="1" x14ac:dyDescent="0.15"/>
    <row r="4457" s="164" customFormat="1" ht="14.85" customHeight="1" x14ac:dyDescent="0.15"/>
    <row r="4458" s="164" customFormat="1" ht="14.85" customHeight="1" x14ac:dyDescent="0.15"/>
    <row r="4459" s="164" customFormat="1" ht="14.85" customHeight="1" x14ac:dyDescent="0.15"/>
    <row r="4460" s="164" customFormat="1" ht="14.85" customHeight="1" x14ac:dyDescent="0.15"/>
    <row r="4461" s="164" customFormat="1" ht="14.85" customHeight="1" x14ac:dyDescent="0.15"/>
    <row r="4462" s="164" customFormat="1" ht="14.85" customHeight="1" x14ac:dyDescent="0.15"/>
    <row r="4463" s="164" customFormat="1" ht="14.85" customHeight="1" x14ac:dyDescent="0.15"/>
    <row r="4464" s="164" customFormat="1" ht="14.85" customHeight="1" x14ac:dyDescent="0.15"/>
    <row r="4465" s="164" customFormat="1" ht="14.85" customHeight="1" x14ac:dyDescent="0.15"/>
    <row r="4466" s="164" customFormat="1" ht="14.85" customHeight="1" x14ac:dyDescent="0.15"/>
    <row r="4467" s="164" customFormat="1" ht="14.85" customHeight="1" x14ac:dyDescent="0.15"/>
    <row r="4468" s="164" customFormat="1" ht="14.85" customHeight="1" x14ac:dyDescent="0.15"/>
    <row r="4469" s="164" customFormat="1" ht="14.85" customHeight="1" x14ac:dyDescent="0.15"/>
    <row r="4470" s="164" customFormat="1" ht="14.85" customHeight="1" x14ac:dyDescent="0.15"/>
    <row r="4471" s="164" customFormat="1" ht="14.85" customHeight="1" x14ac:dyDescent="0.15"/>
    <row r="4472" s="164" customFormat="1" ht="14.85" customHeight="1" x14ac:dyDescent="0.15"/>
    <row r="4473" s="164" customFormat="1" ht="14.85" customHeight="1" x14ac:dyDescent="0.15"/>
    <row r="4474" s="164" customFormat="1" ht="14.85" customHeight="1" x14ac:dyDescent="0.15"/>
    <row r="4475" s="164" customFormat="1" ht="14.85" customHeight="1" x14ac:dyDescent="0.15"/>
    <row r="4476" s="164" customFormat="1" ht="14.85" customHeight="1" x14ac:dyDescent="0.15"/>
    <row r="4477" s="164" customFormat="1" ht="14.85" customHeight="1" x14ac:dyDescent="0.15"/>
    <row r="4478" s="164" customFormat="1" ht="14.85" customHeight="1" x14ac:dyDescent="0.15"/>
    <row r="4479" s="164" customFormat="1" ht="14.85" customHeight="1" x14ac:dyDescent="0.15"/>
    <row r="4480" s="164" customFormat="1" ht="14.85" customHeight="1" x14ac:dyDescent="0.15"/>
    <row r="4481" s="164" customFormat="1" ht="14.85" customHeight="1" x14ac:dyDescent="0.15"/>
    <row r="4482" s="164" customFormat="1" ht="14.85" customHeight="1" x14ac:dyDescent="0.15"/>
    <row r="4483" s="164" customFormat="1" ht="14.85" customHeight="1" x14ac:dyDescent="0.15"/>
    <row r="4484" s="164" customFormat="1" ht="14.85" customHeight="1" x14ac:dyDescent="0.15"/>
    <row r="4485" s="164" customFormat="1" ht="14.85" customHeight="1" x14ac:dyDescent="0.15"/>
    <row r="4486" s="164" customFormat="1" ht="14.85" customHeight="1" x14ac:dyDescent="0.15"/>
    <row r="4487" s="164" customFormat="1" ht="14.85" customHeight="1" x14ac:dyDescent="0.15"/>
    <row r="4488" s="164" customFormat="1" ht="14.85" customHeight="1" x14ac:dyDescent="0.15"/>
    <row r="4489" s="164" customFormat="1" ht="14.85" customHeight="1" x14ac:dyDescent="0.15"/>
    <row r="4490" s="164" customFormat="1" ht="14.85" customHeight="1" x14ac:dyDescent="0.15"/>
    <row r="4491" s="164" customFormat="1" ht="14.85" customHeight="1" x14ac:dyDescent="0.15"/>
    <row r="4492" s="164" customFormat="1" ht="14.85" customHeight="1" x14ac:dyDescent="0.15"/>
    <row r="4493" s="164" customFormat="1" ht="14.85" customHeight="1" x14ac:dyDescent="0.15"/>
    <row r="4494" s="164" customFormat="1" ht="14.85" customHeight="1" x14ac:dyDescent="0.15"/>
    <row r="4495" s="164" customFormat="1" ht="14.85" customHeight="1" x14ac:dyDescent="0.15"/>
    <row r="4496" s="164" customFormat="1" ht="14.85" customHeight="1" x14ac:dyDescent="0.15"/>
    <row r="4497" s="164" customFormat="1" ht="14.85" customHeight="1" x14ac:dyDescent="0.15"/>
    <row r="4498" s="164" customFormat="1" ht="14.85" customHeight="1" x14ac:dyDescent="0.15"/>
    <row r="4499" s="164" customFormat="1" ht="14.85" customHeight="1" x14ac:dyDescent="0.15"/>
    <row r="4500" s="164" customFormat="1" ht="14.85" customHeight="1" x14ac:dyDescent="0.15"/>
    <row r="4501" s="164" customFormat="1" ht="14.85" customHeight="1" x14ac:dyDescent="0.15"/>
    <row r="4502" s="164" customFormat="1" ht="14.85" customHeight="1" x14ac:dyDescent="0.15"/>
    <row r="4503" s="164" customFormat="1" ht="14.85" customHeight="1" x14ac:dyDescent="0.15"/>
    <row r="4504" s="164" customFormat="1" ht="14.85" customHeight="1" x14ac:dyDescent="0.15"/>
    <row r="4505" s="164" customFormat="1" ht="14.85" customHeight="1" x14ac:dyDescent="0.15"/>
    <row r="4506" s="164" customFormat="1" ht="14.85" customHeight="1" x14ac:dyDescent="0.15"/>
    <row r="4507" s="164" customFormat="1" ht="14.85" customHeight="1" x14ac:dyDescent="0.15"/>
    <row r="4508" s="164" customFormat="1" ht="14.85" customHeight="1" x14ac:dyDescent="0.15"/>
    <row r="4509" s="164" customFormat="1" ht="14.85" customHeight="1" x14ac:dyDescent="0.15"/>
    <row r="4510" s="164" customFormat="1" ht="14.85" customHeight="1" x14ac:dyDescent="0.15"/>
    <row r="4511" s="164" customFormat="1" ht="14.85" customHeight="1" x14ac:dyDescent="0.15"/>
    <row r="4512" s="164" customFormat="1" ht="14.85" customHeight="1" x14ac:dyDescent="0.15"/>
    <row r="4513" s="164" customFormat="1" ht="14.85" customHeight="1" x14ac:dyDescent="0.15"/>
    <row r="4514" s="164" customFormat="1" ht="14.85" customHeight="1" x14ac:dyDescent="0.15"/>
    <row r="4515" s="164" customFormat="1" ht="14.85" customHeight="1" x14ac:dyDescent="0.15"/>
    <row r="4516" s="164" customFormat="1" ht="14.85" customHeight="1" x14ac:dyDescent="0.15"/>
    <row r="4517" s="164" customFormat="1" ht="14.85" customHeight="1" x14ac:dyDescent="0.15"/>
    <row r="4518" s="164" customFormat="1" ht="14.85" customHeight="1" x14ac:dyDescent="0.15"/>
    <row r="4519" s="164" customFormat="1" ht="14.85" customHeight="1" x14ac:dyDescent="0.15"/>
    <row r="4520" s="164" customFormat="1" ht="14.85" customHeight="1" x14ac:dyDescent="0.15"/>
    <row r="4521" s="164" customFormat="1" ht="14.85" customHeight="1" x14ac:dyDescent="0.15"/>
    <row r="4522" s="164" customFormat="1" ht="14.85" customHeight="1" x14ac:dyDescent="0.15"/>
    <row r="4523" s="164" customFormat="1" ht="14.85" customHeight="1" x14ac:dyDescent="0.15"/>
    <row r="4524" s="164" customFormat="1" ht="14.85" customHeight="1" x14ac:dyDescent="0.15"/>
    <row r="4525" s="164" customFormat="1" ht="14.85" customHeight="1" x14ac:dyDescent="0.15"/>
    <row r="4526" s="164" customFormat="1" ht="14.85" customHeight="1" x14ac:dyDescent="0.15"/>
    <row r="4527" s="164" customFormat="1" ht="14.85" customHeight="1" x14ac:dyDescent="0.15"/>
    <row r="4528" s="164" customFormat="1" ht="14.85" customHeight="1" x14ac:dyDescent="0.15"/>
    <row r="4529" s="164" customFormat="1" ht="14.85" customHeight="1" x14ac:dyDescent="0.15"/>
    <row r="4530" s="164" customFormat="1" ht="14.85" customHeight="1" x14ac:dyDescent="0.15"/>
    <row r="4531" s="164" customFormat="1" ht="14.85" customHeight="1" x14ac:dyDescent="0.15"/>
    <row r="4532" s="164" customFormat="1" ht="14.85" customHeight="1" x14ac:dyDescent="0.15"/>
    <row r="4533" s="164" customFormat="1" ht="14.85" customHeight="1" x14ac:dyDescent="0.15"/>
    <row r="4534" s="164" customFormat="1" ht="14.85" customHeight="1" x14ac:dyDescent="0.15"/>
    <row r="4535" s="164" customFormat="1" ht="14.85" customHeight="1" x14ac:dyDescent="0.15"/>
    <row r="4536" s="164" customFormat="1" ht="14.85" customHeight="1" x14ac:dyDescent="0.15"/>
    <row r="4537" s="164" customFormat="1" ht="14.85" customHeight="1" x14ac:dyDescent="0.15"/>
    <row r="4538" s="164" customFormat="1" ht="14.85" customHeight="1" x14ac:dyDescent="0.15"/>
    <row r="4539" s="164" customFormat="1" ht="14.85" customHeight="1" x14ac:dyDescent="0.15"/>
    <row r="4540" s="164" customFormat="1" ht="14.85" customHeight="1" x14ac:dyDescent="0.15"/>
    <row r="4541" s="164" customFormat="1" ht="14.85" customHeight="1" x14ac:dyDescent="0.15"/>
    <row r="4542" s="164" customFormat="1" ht="14.85" customHeight="1" x14ac:dyDescent="0.15"/>
    <row r="4543" s="164" customFormat="1" ht="14.85" customHeight="1" x14ac:dyDescent="0.15"/>
    <row r="4544" s="164" customFormat="1" ht="14.85" customHeight="1" x14ac:dyDescent="0.15"/>
    <row r="4545" s="164" customFormat="1" ht="14.85" customHeight="1" x14ac:dyDescent="0.15"/>
    <row r="4546" s="164" customFormat="1" ht="14.85" customHeight="1" x14ac:dyDescent="0.15"/>
    <row r="4547" s="164" customFormat="1" ht="14.85" customHeight="1" x14ac:dyDescent="0.15"/>
    <row r="4548" s="164" customFormat="1" ht="14.85" customHeight="1" x14ac:dyDescent="0.15"/>
    <row r="4549" s="164" customFormat="1" ht="14.85" customHeight="1" x14ac:dyDescent="0.15"/>
    <row r="4550" s="164" customFormat="1" ht="14.85" customHeight="1" x14ac:dyDescent="0.15"/>
    <row r="4551" s="164" customFormat="1" ht="14.85" customHeight="1" x14ac:dyDescent="0.15"/>
    <row r="4552" s="164" customFormat="1" ht="14.85" customHeight="1" x14ac:dyDescent="0.15"/>
    <row r="4553" s="164" customFormat="1" ht="14.85" customHeight="1" x14ac:dyDescent="0.15"/>
    <row r="4554" s="164" customFormat="1" ht="14.85" customHeight="1" x14ac:dyDescent="0.15"/>
    <row r="4555" s="164" customFormat="1" ht="14.85" customHeight="1" x14ac:dyDescent="0.15"/>
    <row r="4556" s="164" customFormat="1" ht="14.85" customHeight="1" x14ac:dyDescent="0.15"/>
    <row r="4557" s="164" customFormat="1" ht="14.85" customHeight="1" x14ac:dyDescent="0.15"/>
    <row r="4558" s="164" customFormat="1" ht="14.85" customHeight="1" x14ac:dyDescent="0.15"/>
    <row r="4559" s="164" customFormat="1" ht="14.85" customHeight="1" x14ac:dyDescent="0.15"/>
    <row r="4560" s="164" customFormat="1" ht="14.85" customHeight="1" x14ac:dyDescent="0.15"/>
    <row r="4561" s="164" customFormat="1" ht="14.85" customHeight="1" x14ac:dyDescent="0.15"/>
    <row r="4562" s="164" customFormat="1" ht="14.85" customHeight="1" x14ac:dyDescent="0.15"/>
    <row r="4563" s="164" customFormat="1" ht="14.85" customHeight="1" x14ac:dyDescent="0.15"/>
    <row r="4564" s="164" customFormat="1" ht="14.85" customHeight="1" x14ac:dyDescent="0.15"/>
    <row r="4565" s="164" customFormat="1" ht="14.85" customHeight="1" x14ac:dyDescent="0.15"/>
    <row r="4566" s="164" customFormat="1" ht="14.85" customHeight="1" x14ac:dyDescent="0.15"/>
    <row r="4567" s="164" customFormat="1" ht="14.85" customHeight="1" x14ac:dyDescent="0.15"/>
    <row r="4568" s="164" customFormat="1" ht="14.85" customHeight="1" x14ac:dyDescent="0.15"/>
    <row r="4569" s="164" customFormat="1" ht="14.85" customHeight="1" x14ac:dyDescent="0.15"/>
    <row r="4570" s="164" customFormat="1" ht="14.85" customHeight="1" x14ac:dyDescent="0.15"/>
    <row r="4571" s="164" customFormat="1" ht="14.85" customHeight="1" x14ac:dyDescent="0.15"/>
    <row r="4572" s="164" customFormat="1" ht="14.85" customHeight="1" x14ac:dyDescent="0.15"/>
    <row r="4573" s="164" customFormat="1" ht="14.85" customHeight="1" x14ac:dyDescent="0.15"/>
    <row r="4574" s="164" customFormat="1" ht="14.85" customHeight="1" x14ac:dyDescent="0.15"/>
    <row r="4575" s="164" customFormat="1" ht="14.85" customHeight="1" x14ac:dyDescent="0.15"/>
    <row r="4576" s="164" customFormat="1" ht="14.85" customHeight="1" x14ac:dyDescent="0.15"/>
    <row r="4577" s="164" customFormat="1" ht="14.85" customHeight="1" x14ac:dyDescent="0.15"/>
    <row r="4578" s="164" customFormat="1" ht="14.85" customHeight="1" x14ac:dyDescent="0.15"/>
    <row r="4579" s="164" customFormat="1" ht="14.85" customHeight="1" x14ac:dyDescent="0.15"/>
    <row r="4580" s="164" customFormat="1" ht="14.85" customHeight="1" x14ac:dyDescent="0.15"/>
    <row r="4581" s="164" customFormat="1" ht="14.85" customHeight="1" x14ac:dyDescent="0.15"/>
    <row r="4582" s="164" customFormat="1" ht="14.85" customHeight="1" x14ac:dyDescent="0.15"/>
    <row r="4583" s="164" customFormat="1" ht="14.85" customHeight="1" x14ac:dyDescent="0.15"/>
    <row r="4584" s="164" customFormat="1" ht="14.85" customHeight="1" x14ac:dyDescent="0.15"/>
    <row r="4585" s="164" customFormat="1" ht="14.85" customHeight="1" x14ac:dyDescent="0.15"/>
    <row r="4586" s="164" customFormat="1" ht="14.85" customHeight="1" x14ac:dyDescent="0.15"/>
    <row r="4587" s="164" customFormat="1" ht="14.85" customHeight="1" x14ac:dyDescent="0.15"/>
    <row r="4588" s="164" customFormat="1" ht="14.85" customHeight="1" x14ac:dyDescent="0.15"/>
    <row r="4589" s="164" customFormat="1" ht="14.85" customHeight="1" x14ac:dyDescent="0.15"/>
    <row r="4590" s="164" customFormat="1" ht="14.85" customHeight="1" x14ac:dyDescent="0.15"/>
    <row r="4591" s="164" customFormat="1" ht="14.85" customHeight="1" x14ac:dyDescent="0.15"/>
    <row r="4592" s="164" customFormat="1" ht="14.85" customHeight="1" x14ac:dyDescent="0.15"/>
    <row r="4593" s="164" customFormat="1" ht="14.85" customHeight="1" x14ac:dyDescent="0.15"/>
    <row r="4594" s="164" customFormat="1" ht="14.85" customHeight="1" x14ac:dyDescent="0.15"/>
    <row r="4595" s="164" customFormat="1" ht="14.85" customHeight="1" x14ac:dyDescent="0.15"/>
    <row r="4596" s="164" customFormat="1" ht="14.85" customHeight="1" x14ac:dyDescent="0.15"/>
    <row r="4597" s="164" customFormat="1" ht="14.85" customHeight="1" x14ac:dyDescent="0.15"/>
    <row r="4598" s="164" customFormat="1" ht="14.85" customHeight="1" x14ac:dyDescent="0.15"/>
    <row r="4599" s="164" customFormat="1" ht="14.85" customHeight="1" x14ac:dyDescent="0.15"/>
    <row r="4600" s="164" customFormat="1" ht="14.85" customHeight="1" x14ac:dyDescent="0.15"/>
    <row r="4601" s="164" customFormat="1" ht="14.85" customHeight="1" x14ac:dyDescent="0.15"/>
    <row r="4602" s="164" customFormat="1" ht="14.85" customHeight="1" x14ac:dyDescent="0.15"/>
    <row r="4603" s="164" customFormat="1" ht="14.85" customHeight="1" x14ac:dyDescent="0.15"/>
    <row r="4604" s="164" customFormat="1" ht="14.85" customHeight="1" x14ac:dyDescent="0.15"/>
    <row r="4605" s="164" customFormat="1" ht="14.85" customHeight="1" x14ac:dyDescent="0.15"/>
    <row r="4606" s="164" customFormat="1" ht="14.85" customHeight="1" x14ac:dyDescent="0.15"/>
    <row r="4607" s="164" customFormat="1" ht="14.85" customHeight="1" x14ac:dyDescent="0.15"/>
    <row r="4608" s="164" customFormat="1" ht="14.85" customHeight="1" x14ac:dyDescent="0.15"/>
    <row r="4609" s="164" customFormat="1" ht="14.85" customHeight="1" x14ac:dyDescent="0.15"/>
    <row r="4610" s="164" customFormat="1" ht="14.85" customHeight="1" x14ac:dyDescent="0.15"/>
    <row r="4611" s="164" customFormat="1" ht="14.85" customHeight="1" x14ac:dyDescent="0.15"/>
    <row r="4612" s="164" customFormat="1" ht="14.85" customHeight="1" x14ac:dyDescent="0.15"/>
    <row r="4613" s="164" customFormat="1" ht="14.85" customHeight="1" x14ac:dyDescent="0.15"/>
    <row r="4614" s="164" customFormat="1" ht="14.85" customHeight="1" x14ac:dyDescent="0.15"/>
    <row r="4615" s="164" customFormat="1" ht="14.85" customHeight="1" x14ac:dyDescent="0.15"/>
    <row r="4616" s="164" customFormat="1" ht="14.85" customHeight="1" x14ac:dyDescent="0.15"/>
    <row r="4617" s="164" customFormat="1" ht="14.85" customHeight="1" x14ac:dyDescent="0.15"/>
    <row r="4618" s="164" customFormat="1" ht="14.85" customHeight="1" x14ac:dyDescent="0.15"/>
    <row r="4619" s="164" customFormat="1" ht="14.85" customHeight="1" x14ac:dyDescent="0.15"/>
    <row r="4620" s="164" customFormat="1" ht="14.85" customHeight="1" x14ac:dyDescent="0.15"/>
    <row r="4621" s="164" customFormat="1" ht="14.85" customHeight="1" x14ac:dyDescent="0.15"/>
    <row r="4622" s="164" customFormat="1" ht="14.85" customHeight="1" x14ac:dyDescent="0.15"/>
    <row r="4623" s="164" customFormat="1" ht="14.85" customHeight="1" x14ac:dyDescent="0.15"/>
    <row r="4624" s="164" customFormat="1" ht="14.85" customHeight="1" x14ac:dyDescent="0.15"/>
    <row r="4625" s="164" customFormat="1" ht="14.85" customHeight="1" x14ac:dyDescent="0.15"/>
    <row r="4626" s="164" customFormat="1" ht="14.85" customHeight="1" x14ac:dyDescent="0.15"/>
    <row r="4627" s="164" customFormat="1" ht="14.85" customHeight="1" x14ac:dyDescent="0.15"/>
    <row r="4628" s="164" customFormat="1" ht="14.85" customHeight="1" x14ac:dyDescent="0.15"/>
    <row r="4629" s="164" customFormat="1" ht="14.85" customHeight="1" x14ac:dyDescent="0.15"/>
    <row r="4630" s="164" customFormat="1" ht="14.85" customHeight="1" x14ac:dyDescent="0.15"/>
    <row r="4631" s="164" customFormat="1" ht="14.85" customHeight="1" x14ac:dyDescent="0.15"/>
    <row r="4632" s="164" customFormat="1" ht="14.85" customHeight="1" x14ac:dyDescent="0.15"/>
    <row r="4633" s="164" customFormat="1" ht="14.85" customHeight="1" x14ac:dyDescent="0.15"/>
    <row r="4634" s="164" customFormat="1" ht="14.85" customHeight="1" x14ac:dyDescent="0.15"/>
    <row r="4635" s="164" customFormat="1" ht="14.85" customHeight="1" x14ac:dyDescent="0.15"/>
    <row r="4636" s="164" customFormat="1" ht="14.85" customHeight="1" x14ac:dyDescent="0.15"/>
    <row r="4637" s="164" customFormat="1" ht="14.85" customHeight="1" x14ac:dyDescent="0.15"/>
    <row r="4638" s="164" customFormat="1" ht="14.85" customHeight="1" x14ac:dyDescent="0.15"/>
    <row r="4639" s="164" customFormat="1" ht="14.85" customHeight="1" x14ac:dyDescent="0.15"/>
    <row r="4640" s="164" customFormat="1" ht="14.85" customHeight="1" x14ac:dyDescent="0.15"/>
    <row r="4641" s="164" customFormat="1" ht="14.85" customHeight="1" x14ac:dyDescent="0.15"/>
    <row r="4642" s="164" customFormat="1" ht="14.85" customHeight="1" x14ac:dyDescent="0.15"/>
    <row r="4643" s="164" customFormat="1" ht="14.85" customHeight="1" x14ac:dyDescent="0.15"/>
    <row r="4644" s="164" customFormat="1" ht="14.85" customHeight="1" x14ac:dyDescent="0.15"/>
    <row r="4645" s="164" customFormat="1" ht="14.85" customHeight="1" x14ac:dyDescent="0.15"/>
    <row r="4646" s="164" customFormat="1" ht="14.85" customHeight="1" x14ac:dyDescent="0.15"/>
    <row r="4647" s="164" customFormat="1" ht="14.85" customHeight="1" x14ac:dyDescent="0.15"/>
    <row r="4648" s="164" customFormat="1" ht="14.85" customHeight="1" x14ac:dyDescent="0.15"/>
    <row r="4649" s="164" customFormat="1" ht="14.85" customHeight="1" x14ac:dyDescent="0.15"/>
    <row r="4650" s="164" customFormat="1" ht="14.85" customHeight="1" x14ac:dyDescent="0.15"/>
    <row r="4651" s="164" customFormat="1" ht="14.85" customHeight="1" x14ac:dyDescent="0.15"/>
    <row r="4652" s="164" customFormat="1" ht="14.85" customHeight="1" x14ac:dyDescent="0.15"/>
    <row r="4653" s="164" customFormat="1" ht="14.85" customHeight="1" x14ac:dyDescent="0.15"/>
    <row r="4654" s="164" customFormat="1" ht="14.85" customHeight="1" x14ac:dyDescent="0.15"/>
    <row r="4655" s="164" customFormat="1" ht="14.85" customHeight="1" x14ac:dyDescent="0.15"/>
    <row r="4656" s="164" customFormat="1" ht="14.85" customHeight="1" x14ac:dyDescent="0.15"/>
    <row r="4657" s="164" customFormat="1" ht="14.85" customHeight="1" x14ac:dyDescent="0.15"/>
    <row r="4658" s="164" customFormat="1" ht="14.85" customHeight="1" x14ac:dyDescent="0.15"/>
    <row r="4659" s="164" customFormat="1" ht="14.85" customHeight="1" x14ac:dyDescent="0.15"/>
    <row r="4660" s="164" customFormat="1" ht="14.85" customHeight="1" x14ac:dyDescent="0.15"/>
    <row r="4661" s="164" customFormat="1" ht="14.85" customHeight="1" x14ac:dyDescent="0.15"/>
    <row r="4662" s="164" customFormat="1" ht="14.85" customHeight="1" x14ac:dyDescent="0.15"/>
    <row r="4663" s="164" customFormat="1" ht="14.85" customHeight="1" x14ac:dyDescent="0.15"/>
    <row r="4664" s="164" customFormat="1" ht="14.85" customHeight="1" x14ac:dyDescent="0.15"/>
    <row r="4665" s="164" customFormat="1" ht="14.85" customHeight="1" x14ac:dyDescent="0.15"/>
    <row r="4666" s="164" customFormat="1" ht="14.85" customHeight="1" x14ac:dyDescent="0.15"/>
    <row r="4667" s="164" customFormat="1" ht="14.85" customHeight="1" x14ac:dyDescent="0.15"/>
    <row r="4668" s="164" customFormat="1" ht="14.85" customHeight="1" x14ac:dyDescent="0.15"/>
    <row r="4669" s="164" customFormat="1" ht="14.85" customHeight="1" x14ac:dyDescent="0.15"/>
    <row r="4670" s="164" customFormat="1" ht="14.85" customHeight="1" x14ac:dyDescent="0.15"/>
    <row r="4671" s="164" customFormat="1" ht="14.85" customHeight="1" x14ac:dyDescent="0.15"/>
    <row r="4672" s="164" customFormat="1" ht="14.85" customHeight="1" x14ac:dyDescent="0.15"/>
    <row r="4673" s="164" customFormat="1" ht="14.85" customHeight="1" x14ac:dyDescent="0.15"/>
    <row r="4674" s="164" customFormat="1" ht="14.85" customHeight="1" x14ac:dyDescent="0.15"/>
    <row r="4675" s="164" customFormat="1" ht="14.85" customHeight="1" x14ac:dyDescent="0.15"/>
    <row r="4676" s="164" customFormat="1" ht="14.85" customHeight="1" x14ac:dyDescent="0.15"/>
    <row r="4677" s="164" customFormat="1" ht="14.85" customHeight="1" x14ac:dyDescent="0.15"/>
    <row r="4678" s="164" customFormat="1" ht="14.85" customHeight="1" x14ac:dyDescent="0.15"/>
    <row r="4679" s="164" customFormat="1" ht="14.85" customHeight="1" x14ac:dyDescent="0.15"/>
    <row r="4680" s="164" customFormat="1" ht="14.85" customHeight="1" x14ac:dyDescent="0.15"/>
    <row r="4681" s="164" customFormat="1" ht="14.85" customHeight="1" x14ac:dyDescent="0.15"/>
    <row r="4682" s="164" customFormat="1" ht="14.85" customHeight="1" x14ac:dyDescent="0.15"/>
    <row r="4683" s="164" customFormat="1" ht="14.85" customHeight="1" x14ac:dyDescent="0.15"/>
    <row r="4684" s="164" customFormat="1" ht="14.85" customHeight="1" x14ac:dyDescent="0.15"/>
    <row r="4685" s="164" customFormat="1" ht="14.85" customHeight="1" x14ac:dyDescent="0.15"/>
    <row r="4686" s="164" customFormat="1" ht="14.85" customHeight="1" x14ac:dyDescent="0.15"/>
    <row r="4687" s="164" customFormat="1" ht="14.85" customHeight="1" x14ac:dyDescent="0.15"/>
    <row r="4688" s="164" customFormat="1" ht="14.85" customHeight="1" x14ac:dyDescent="0.15"/>
    <row r="4689" s="164" customFormat="1" ht="14.85" customHeight="1" x14ac:dyDescent="0.15"/>
    <row r="4690" s="164" customFormat="1" ht="14.85" customHeight="1" x14ac:dyDescent="0.15"/>
    <row r="4691" s="164" customFormat="1" ht="14.85" customHeight="1" x14ac:dyDescent="0.15"/>
    <row r="4692" s="164" customFormat="1" ht="14.85" customHeight="1" x14ac:dyDescent="0.15"/>
    <row r="4693" s="164" customFormat="1" ht="14.85" customHeight="1" x14ac:dyDescent="0.15"/>
    <row r="4694" s="164" customFormat="1" ht="14.85" customHeight="1" x14ac:dyDescent="0.15"/>
    <row r="4695" s="164" customFormat="1" ht="14.85" customHeight="1" x14ac:dyDescent="0.15"/>
    <row r="4696" s="164" customFormat="1" ht="14.85" customHeight="1" x14ac:dyDescent="0.15"/>
    <row r="4697" s="164" customFormat="1" ht="14.85" customHeight="1" x14ac:dyDescent="0.15"/>
    <row r="4698" s="164" customFormat="1" ht="14.85" customHeight="1" x14ac:dyDescent="0.15"/>
    <row r="4699" s="164" customFormat="1" ht="14.85" customHeight="1" x14ac:dyDescent="0.15"/>
    <row r="4700" s="164" customFormat="1" ht="14.85" customHeight="1" x14ac:dyDescent="0.15"/>
    <row r="4701" s="164" customFormat="1" ht="14.85" customHeight="1" x14ac:dyDescent="0.15"/>
    <row r="4702" s="164" customFormat="1" ht="14.85" customHeight="1" x14ac:dyDescent="0.15"/>
    <row r="4703" s="164" customFormat="1" ht="14.85" customHeight="1" x14ac:dyDescent="0.15"/>
    <row r="4704" s="164" customFormat="1" ht="14.85" customHeight="1" x14ac:dyDescent="0.15"/>
    <row r="4705" s="164" customFormat="1" ht="14.85" customHeight="1" x14ac:dyDescent="0.15"/>
    <row r="4706" s="164" customFormat="1" ht="14.85" customHeight="1" x14ac:dyDescent="0.15"/>
    <row r="4707" s="164" customFormat="1" ht="14.85" customHeight="1" x14ac:dyDescent="0.15"/>
    <row r="4708" s="164" customFormat="1" ht="14.85" customHeight="1" x14ac:dyDescent="0.15"/>
    <row r="4709" s="164" customFormat="1" ht="14.85" customHeight="1" x14ac:dyDescent="0.15"/>
    <row r="4710" s="164" customFormat="1" ht="14.85" customHeight="1" x14ac:dyDescent="0.15"/>
    <row r="4711" s="164" customFormat="1" ht="14.85" customHeight="1" x14ac:dyDescent="0.15"/>
    <row r="4712" s="164" customFormat="1" ht="14.85" customHeight="1" x14ac:dyDescent="0.15"/>
    <row r="4713" s="164" customFormat="1" ht="14.85" customHeight="1" x14ac:dyDescent="0.15"/>
    <row r="4714" s="164" customFormat="1" ht="14.85" customHeight="1" x14ac:dyDescent="0.15"/>
    <row r="4715" s="164" customFormat="1" ht="14.85" customHeight="1" x14ac:dyDescent="0.15"/>
    <row r="4716" s="164" customFormat="1" ht="14.85" customHeight="1" x14ac:dyDescent="0.15"/>
    <row r="4717" s="164" customFormat="1" ht="14.85" customHeight="1" x14ac:dyDescent="0.15"/>
    <row r="4718" s="164" customFormat="1" ht="14.85" customHeight="1" x14ac:dyDescent="0.15"/>
    <row r="4719" s="164" customFormat="1" ht="14.85" customHeight="1" x14ac:dyDescent="0.15"/>
    <row r="4720" s="164" customFormat="1" ht="14.85" customHeight="1" x14ac:dyDescent="0.15"/>
    <row r="4721" s="164" customFormat="1" ht="14.85" customHeight="1" x14ac:dyDescent="0.15"/>
    <row r="4722" s="164" customFormat="1" ht="14.85" customHeight="1" x14ac:dyDescent="0.15"/>
    <row r="4723" s="164" customFormat="1" ht="14.85" customHeight="1" x14ac:dyDescent="0.15"/>
    <row r="4724" s="164" customFormat="1" ht="14.85" customHeight="1" x14ac:dyDescent="0.15"/>
    <row r="4725" s="164" customFormat="1" ht="14.85" customHeight="1" x14ac:dyDescent="0.15"/>
    <row r="4726" s="164" customFormat="1" ht="14.85" customHeight="1" x14ac:dyDescent="0.15"/>
    <row r="4727" s="164" customFormat="1" ht="14.85" customHeight="1" x14ac:dyDescent="0.15"/>
    <row r="4728" s="164" customFormat="1" ht="14.85" customHeight="1" x14ac:dyDescent="0.15"/>
    <row r="4729" s="164" customFormat="1" ht="14.85" customHeight="1" x14ac:dyDescent="0.15"/>
    <row r="4730" s="164" customFormat="1" ht="14.85" customHeight="1" x14ac:dyDescent="0.15"/>
    <row r="4731" s="164" customFormat="1" ht="14.85" customHeight="1" x14ac:dyDescent="0.15"/>
    <row r="4732" s="164" customFormat="1" ht="14.85" customHeight="1" x14ac:dyDescent="0.15"/>
    <row r="4733" s="164" customFormat="1" ht="14.85" customHeight="1" x14ac:dyDescent="0.15"/>
    <row r="4734" s="164" customFormat="1" ht="14.85" customHeight="1" x14ac:dyDescent="0.15"/>
    <row r="4735" s="164" customFormat="1" ht="14.85" customHeight="1" x14ac:dyDescent="0.15"/>
    <row r="4736" s="164" customFormat="1" ht="14.85" customHeight="1" x14ac:dyDescent="0.15"/>
    <row r="4737" s="164" customFormat="1" ht="14.85" customHeight="1" x14ac:dyDescent="0.15"/>
    <row r="4738" s="164" customFormat="1" ht="14.85" customHeight="1" x14ac:dyDescent="0.15"/>
    <row r="4739" s="164" customFormat="1" ht="14.85" customHeight="1" x14ac:dyDescent="0.15"/>
    <row r="4740" s="164" customFormat="1" ht="14.85" customHeight="1" x14ac:dyDescent="0.15"/>
    <row r="4741" s="164" customFormat="1" ht="14.85" customHeight="1" x14ac:dyDescent="0.15"/>
    <row r="4742" s="164" customFormat="1" ht="14.85" customHeight="1" x14ac:dyDescent="0.15"/>
    <row r="4743" s="164" customFormat="1" ht="14.85" customHeight="1" x14ac:dyDescent="0.15"/>
    <row r="4744" s="164" customFormat="1" ht="14.85" customHeight="1" x14ac:dyDescent="0.15"/>
    <row r="4745" s="164" customFormat="1" ht="14.85" customHeight="1" x14ac:dyDescent="0.15"/>
    <row r="4746" s="164" customFormat="1" ht="14.85" customHeight="1" x14ac:dyDescent="0.15"/>
    <row r="4747" s="164" customFormat="1" ht="14.85" customHeight="1" x14ac:dyDescent="0.15"/>
    <row r="4748" s="164" customFormat="1" ht="14.85" customHeight="1" x14ac:dyDescent="0.15"/>
    <row r="4749" s="164" customFormat="1" ht="14.85" customHeight="1" x14ac:dyDescent="0.15"/>
    <row r="4750" s="164" customFormat="1" ht="14.85" customHeight="1" x14ac:dyDescent="0.15"/>
    <row r="4751" s="164" customFormat="1" ht="14.85" customHeight="1" x14ac:dyDescent="0.15"/>
    <row r="4752" s="164" customFormat="1" ht="14.85" customHeight="1" x14ac:dyDescent="0.15"/>
    <row r="4753" s="164" customFormat="1" ht="14.85" customHeight="1" x14ac:dyDescent="0.15"/>
    <row r="4754" s="164" customFormat="1" ht="14.85" customHeight="1" x14ac:dyDescent="0.15"/>
    <row r="4755" s="164" customFormat="1" ht="14.85" customHeight="1" x14ac:dyDescent="0.15"/>
    <row r="4756" s="164" customFormat="1" ht="14.85" customHeight="1" x14ac:dyDescent="0.15"/>
    <row r="4757" s="164" customFormat="1" ht="14.85" customHeight="1" x14ac:dyDescent="0.15"/>
    <row r="4758" s="164" customFormat="1" ht="14.85" customHeight="1" x14ac:dyDescent="0.15"/>
    <row r="4759" s="164" customFormat="1" ht="14.85" customHeight="1" x14ac:dyDescent="0.15"/>
    <row r="4760" s="164" customFormat="1" ht="14.85" customHeight="1" x14ac:dyDescent="0.15"/>
    <row r="4761" s="164" customFormat="1" ht="14.85" customHeight="1" x14ac:dyDescent="0.15"/>
    <row r="4762" s="164" customFormat="1" ht="14.85" customHeight="1" x14ac:dyDescent="0.15"/>
    <row r="4763" s="164" customFormat="1" ht="14.85" customHeight="1" x14ac:dyDescent="0.15"/>
    <row r="4764" s="164" customFormat="1" ht="14.85" customHeight="1" x14ac:dyDescent="0.15"/>
    <row r="4765" s="164" customFormat="1" ht="14.85" customHeight="1" x14ac:dyDescent="0.15"/>
    <row r="4766" s="164" customFormat="1" ht="14.85" customHeight="1" x14ac:dyDescent="0.15"/>
    <row r="4767" s="164" customFormat="1" ht="14.85" customHeight="1" x14ac:dyDescent="0.15"/>
    <row r="4768" s="164" customFormat="1" ht="14.85" customHeight="1" x14ac:dyDescent="0.15"/>
    <row r="4769" s="164" customFormat="1" ht="14.85" customHeight="1" x14ac:dyDescent="0.15"/>
    <row r="4770" s="164" customFormat="1" ht="14.85" customHeight="1" x14ac:dyDescent="0.15"/>
    <row r="4771" s="164" customFormat="1" ht="14.85" customHeight="1" x14ac:dyDescent="0.15"/>
    <row r="4772" s="164" customFormat="1" ht="14.85" customHeight="1" x14ac:dyDescent="0.15"/>
    <row r="4773" s="164" customFormat="1" ht="14.85" customHeight="1" x14ac:dyDescent="0.15"/>
    <row r="4774" s="164" customFormat="1" ht="14.85" customHeight="1" x14ac:dyDescent="0.15"/>
    <row r="4775" s="164" customFormat="1" ht="14.85" customHeight="1" x14ac:dyDescent="0.15"/>
    <row r="4776" s="164" customFormat="1" ht="14.85" customHeight="1" x14ac:dyDescent="0.15"/>
    <row r="4777" s="164" customFormat="1" ht="14.85" customHeight="1" x14ac:dyDescent="0.15"/>
    <row r="4778" s="164" customFormat="1" ht="14.85" customHeight="1" x14ac:dyDescent="0.15"/>
    <row r="4779" s="164" customFormat="1" ht="14.85" customHeight="1" x14ac:dyDescent="0.15"/>
    <row r="4780" s="164" customFormat="1" ht="14.85" customHeight="1" x14ac:dyDescent="0.15"/>
    <row r="4781" s="164" customFormat="1" ht="14.85" customHeight="1" x14ac:dyDescent="0.15"/>
    <row r="4782" s="164" customFormat="1" ht="14.85" customHeight="1" x14ac:dyDescent="0.15"/>
    <row r="4783" s="164" customFormat="1" ht="14.85" customHeight="1" x14ac:dyDescent="0.15"/>
    <row r="4784" s="164" customFormat="1" ht="14.85" customHeight="1" x14ac:dyDescent="0.15"/>
    <row r="4785" s="164" customFormat="1" ht="14.85" customHeight="1" x14ac:dyDescent="0.15"/>
    <row r="4786" s="164" customFormat="1" ht="14.85" customHeight="1" x14ac:dyDescent="0.15"/>
    <row r="4787" s="164" customFormat="1" ht="14.85" customHeight="1" x14ac:dyDescent="0.15"/>
    <row r="4788" s="164" customFormat="1" ht="14.85" customHeight="1" x14ac:dyDescent="0.15"/>
    <row r="4789" s="164" customFormat="1" ht="14.85" customHeight="1" x14ac:dyDescent="0.15"/>
    <row r="4790" s="164" customFormat="1" ht="14.85" customHeight="1" x14ac:dyDescent="0.15"/>
    <row r="4791" s="164" customFormat="1" ht="14.85" customHeight="1" x14ac:dyDescent="0.15"/>
    <row r="4792" s="164" customFormat="1" ht="14.85" customHeight="1" x14ac:dyDescent="0.15"/>
    <row r="4793" s="164" customFormat="1" ht="14.85" customHeight="1" x14ac:dyDescent="0.15"/>
    <row r="4794" s="164" customFormat="1" ht="14.85" customHeight="1" x14ac:dyDescent="0.15"/>
    <row r="4795" s="164" customFormat="1" ht="14.85" customHeight="1" x14ac:dyDescent="0.15"/>
    <row r="4796" s="164" customFormat="1" ht="14.85" customHeight="1" x14ac:dyDescent="0.15"/>
    <row r="4797" s="164" customFormat="1" ht="14.85" customHeight="1" x14ac:dyDescent="0.15"/>
    <row r="4798" s="164" customFormat="1" ht="14.85" customHeight="1" x14ac:dyDescent="0.15"/>
    <row r="4799" s="164" customFormat="1" ht="14.85" customHeight="1" x14ac:dyDescent="0.15"/>
    <row r="4800" s="164" customFormat="1" ht="14.85" customHeight="1" x14ac:dyDescent="0.15"/>
    <row r="4801" s="164" customFormat="1" ht="14.85" customHeight="1" x14ac:dyDescent="0.15"/>
    <row r="4802" s="164" customFormat="1" ht="14.85" customHeight="1" x14ac:dyDescent="0.15"/>
    <row r="4803" s="164" customFormat="1" ht="14.85" customHeight="1" x14ac:dyDescent="0.15"/>
    <row r="4804" s="164" customFormat="1" ht="14.85" customHeight="1" x14ac:dyDescent="0.15"/>
    <row r="4805" s="164" customFormat="1" ht="14.85" customHeight="1" x14ac:dyDescent="0.15"/>
    <row r="4806" s="164" customFormat="1" ht="14.85" customHeight="1" x14ac:dyDescent="0.15"/>
    <row r="4807" s="164" customFormat="1" ht="14.85" customHeight="1" x14ac:dyDescent="0.15"/>
    <row r="4808" s="164" customFormat="1" ht="14.85" customHeight="1" x14ac:dyDescent="0.15"/>
    <row r="4809" s="164" customFormat="1" ht="14.85" customHeight="1" x14ac:dyDescent="0.15"/>
    <row r="4810" s="164" customFormat="1" ht="14.85" customHeight="1" x14ac:dyDescent="0.15"/>
    <row r="4811" s="164" customFormat="1" ht="14.85" customHeight="1" x14ac:dyDescent="0.15"/>
    <row r="4812" s="164" customFormat="1" ht="14.85" customHeight="1" x14ac:dyDescent="0.15"/>
    <row r="4813" s="164" customFormat="1" ht="14.85" customHeight="1" x14ac:dyDescent="0.15"/>
    <row r="4814" s="164" customFormat="1" ht="14.85" customHeight="1" x14ac:dyDescent="0.15"/>
    <row r="4815" s="164" customFormat="1" ht="14.85" customHeight="1" x14ac:dyDescent="0.15"/>
    <row r="4816" s="164" customFormat="1" ht="14.85" customHeight="1" x14ac:dyDescent="0.15"/>
    <row r="4817" s="164" customFormat="1" ht="14.85" customHeight="1" x14ac:dyDescent="0.15"/>
    <row r="4818" s="164" customFormat="1" ht="14.85" customHeight="1" x14ac:dyDescent="0.15"/>
    <row r="4819" s="164" customFormat="1" ht="14.85" customHeight="1" x14ac:dyDescent="0.15"/>
    <row r="4820" s="164" customFormat="1" ht="14.85" customHeight="1" x14ac:dyDescent="0.15"/>
    <row r="4821" s="164" customFormat="1" ht="14.85" customHeight="1" x14ac:dyDescent="0.15"/>
    <row r="4822" s="164" customFormat="1" ht="14.85" customHeight="1" x14ac:dyDescent="0.15"/>
    <row r="4823" s="164" customFormat="1" ht="14.85" customHeight="1" x14ac:dyDescent="0.15"/>
    <row r="4824" s="164" customFormat="1" ht="14.85" customHeight="1" x14ac:dyDescent="0.15"/>
    <row r="4825" s="164" customFormat="1" ht="14.85" customHeight="1" x14ac:dyDescent="0.15"/>
    <row r="4826" s="164" customFormat="1" ht="14.85" customHeight="1" x14ac:dyDescent="0.15"/>
    <row r="4827" s="164" customFormat="1" ht="14.85" customHeight="1" x14ac:dyDescent="0.15"/>
    <row r="4828" s="164" customFormat="1" ht="14.85" customHeight="1" x14ac:dyDescent="0.15"/>
    <row r="4829" s="164" customFormat="1" ht="14.85" customHeight="1" x14ac:dyDescent="0.15"/>
    <row r="4830" s="164" customFormat="1" ht="14.85" customHeight="1" x14ac:dyDescent="0.15"/>
    <row r="4831" s="164" customFormat="1" ht="14.85" customHeight="1" x14ac:dyDescent="0.15"/>
    <row r="4832" s="164" customFormat="1" ht="14.85" customHeight="1" x14ac:dyDescent="0.15"/>
    <row r="4833" s="164" customFormat="1" ht="14.85" customHeight="1" x14ac:dyDescent="0.15"/>
    <row r="4834" s="164" customFormat="1" ht="14.85" customHeight="1" x14ac:dyDescent="0.15"/>
    <row r="4835" s="164" customFormat="1" ht="14.85" customHeight="1" x14ac:dyDescent="0.15"/>
    <row r="4836" s="164" customFormat="1" ht="14.85" customHeight="1" x14ac:dyDescent="0.15"/>
    <row r="4837" s="164" customFormat="1" ht="14.85" customHeight="1" x14ac:dyDescent="0.15"/>
    <row r="4838" s="164" customFormat="1" ht="14.85" customHeight="1" x14ac:dyDescent="0.15"/>
    <row r="4839" s="164" customFormat="1" ht="14.85" customHeight="1" x14ac:dyDescent="0.15"/>
    <row r="4840" s="164" customFormat="1" ht="14.85" customHeight="1" x14ac:dyDescent="0.15"/>
    <row r="4841" s="164" customFormat="1" ht="14.85" customHeight="1" x14ac:dyDescent="0.15"/>
    <row r="4842" s="164" customFormat="1" ht="14.85" customHeight="1" x14ac:dyDescent="0.15"/>
    <row r="4843" s="164" customFormat="1" ht="14.85" customHeight="1" x14ac:dyDescent="0.15"/>
    <row r="4844" s="164" customFormat="1" ht="14.85" customHeight="1" x14ac:dyDescent="0.15"/>
    <row r="4845" s="164" customFormat="1" ht="14.85" customHeight="1" x14ac:dyDescent="0.15"/>
    <row r="4846" s="164" customFormat="1" ht="14.85" customHeight="1" x14ac:dyDescent="0.15"/>
    <row r="4847" s="164" customFormat="1" ht="14.85" customHeight="1" x14ac:dyDescent="0.15"/>
    <row r="4848" s="164" customFormat="1" ht="14.85" customHeight="1" x14ac:dyDescent="0.15"/>
    <row r="4849" s="164" customFormat="1" ht="14.85" customHeight="1" x14ac:dyDescent="0.15"/>
    <row r="4850" s="164" customFormat="1" ht="14.85" customHeight="1" x14ac:dyDescent="0.15"/>
    <row r="4851" s="164" customFormat="1" ht="14.85" customHeight="1" x14ac:dyDescent="0.15"/>
    <row r="4852" s="164" customFormat="1" ht="14.85" customHeight="1" x14ac:dyDescent="0.15"/>
    <row r="4853" s="164" customFormat="1" ht="14.85" customHeight="1" x14ac:dyDescent="0.15"/>
    <row r="4854" s="164" customFormat="1" ht="14.85" customHeight="1" x14ac:dyDescent="0.15"/>
    <row r="4855" s="164" customFormat="1" ht="14.85" customHeight="1" x14ac:dyDescent="0.15"/>
    <row r="4856" s="164" customFormat="1" ht="14.85" customHeight="1" x14ac:dyDescent="0.15"/>
    <row r="4857" s="164" customFormat="1" ht="14.85" customHeight="1" x14ac:dyDescent="0.15"/>
    <row r="4858" s="164" customFormat="1" ht="14.85" customHeight="1" x14ac:dyDescent="0.15"/>
    <row r="4859" s="164" customFormat="1" ht="14.85" customHeight="1" x14ac:dyDescent="0.15"/>
    <row r="4860" s="164" customFormat="1" ht="14.85" customHeight="1" x14ac:dyDescent="0.15"/>
    <row r="4861" s="164" customFormat="1" ht="14.85" customHeight="1" x14ac:dyDescent="0.15"/>
    <row r="4862" s="164" customFormat="1" ht="14.85" customHeight="1" x14ac:dyDescent="0.15"/>
    <row r="4863" s="164" customFormat="1" ht="14.85" customHeight="1" x14ac:dyDescent="0.15"/>
    <row r="4864" s="164" customFormat="1" ht="14.85" customHeight="1" x14ac:dyDescent="0.15"/>
    <row r="4865" s="164" customFormat="1" ht="14.85" customHeight="1" x14ac:dyDescent="0.15"/>
    <row r="4866" s="164" customFormat="1" ht="14.85" customHeight="1" x14ac:dyDescent="0.15"/>
    <row r="4867" s="164" customFormat="1" ht="14.85" customHeight="1" x14ac:dyDescent="0.15"/>
    <row r="4868" s="164" customFormat="1" ht="14.85" customHeight="1" x14ac:dyDescent="0.15"/>
    <row r="4869" s="164" customFormat="1" ht="14.85" customHeight="1" x14ac:dyDescent="0.15"/>
    <row r="4870" s="164" customFormat="1" ht="14.85" customHeight="1" x14ac:dyDescent="0.15"/>
    <row r="4871" s="164" customFormat="1" ht="14.85" customHeight="1" x14ac:dyDescent="0.15"/>
    <row r="4872" s="164" customFormat="1" ht="14.85" customHeight="1" x14ac:dyDescent="0.15"/>
    <row r="4873" s="164" customFormat="1" ht="14.85" customHeight="1" x14ac:dyDescent="0.15"/>
    <row r="4874" s="164" customFormat="1" ht="14.85" customHeight="1" x14ac:dyDescent="0.15"/>
    <row r="4875" s="164" customFormat="1" ht="14.85" customHeight="1" x14ac:dyDescent="0.15"/>
    <row r="4876" s="164" customFormat="1" ht="14.85" customHeight="1" x14ac:dyDescent="0.15"/>
    <row r="4877" s="164" customFormat="1" ht="14.85" customHeight="1" x14ac:dyDescent="0.15"/>
    <row r="4878" s="164" customFormat="1" ht="14.85" customHeight="1" x14ac:dyDescent="0.15"/>
    <row r="4879" s="164" customFormat="1" ht="14.85" customHeight="1" x14ac:dyDescent="0.15"/>
    <row r="4880" s="164" customFormat="1" ht="14.85" customHeight="1" x14ac:dyDescent="0.15"/>
    <row r="4881" s="164" customFormat="1" ht="14.85" customHeight="1" x14ac:dyDescent="0.15"/>
    <row r="4882" s="164" customFormat="1" ht="14.85" customHeight="1" x14ac:dyDescent="0.15"/>
    <row r="4883" s="164" customFormat="1" ht="14.85" customHeight="1" x14ac:dyDescent="0.15"/>
    <row r="4884" s="164" customFormat="1" ht="14.85" customHeight="1" x14ac:dyDescent="0.15"/>
    <row r="4885" s="164" customFormat="1" ht="14.85" customHeight="1" x14ac:dyDescent="0.15"/>
    <row r="4886" s="164" customFormat="1" ht="14.85" customHeight="1" x14ac:dyDescent="0.15"/>
    <row r="4887" s="164" customFormat="1" ht="14.85" customHeight="1" x14ac:dyDescent="0.15"/>
    <row r="4888" s="164" customFormat="1" ht="14.85" customHeight="1" x14ac:dyDescent="0.15"/>
    <row r="4889" s="164" customFormat="1" ht="14.85" customHeight="1" x14ac:dyDescent="0.15"/>
    <row r="4890" s="164" customFormat="1" ht="14.85" customHeight="1" x14ac:dyDescent="0.15"/>
    <row r="4891" s="164" customFormat="1" ht="14.85" customHeight="1" x14ac:dyDescent="0.15"/>
    <row r="4892" s="164" customFormat="1" ht="14.85" customHeight="1" x14ac:dyDescent="0.15"/>
    <row r="4893" s="164" customFormat="1" ht="14.85" customHeight="1" x14ac:dyDescent="0.15"/>
    <row r="4894" s="164" customFormat="1" ht="14.85" customHeight="1" x14ac:dyDescent="0.15"/>
    <row r="4895" s="164" customFormat="1" ht="14.85" customHeight="1" x14ac:dyDescent="0.15"/>
    <row r="4896" s="164" customFormat="1" ht="14.85" customHeight="1" x14ac:dyDescent="0.15"/>
    <row r="4897" s="164" customFormat="1" ht="14.85" customHeight="1" x14ac:dyDescent="0.15"/>
    <row r="4898" s="164" customFormat="1" ht="14.85" customHeight="1" x14ac:dyDescent="0.15"/>
    <row r="4899" s="164" customFormat="1" ht="14.85" customHeight="1" x14ac:dyDescent="0.15"/>
    <row r="4900" s="164" customFormat="1" ht="14.85" customHeight="1" x14ac:dyDescent="0.15"/>
    <row r="4901" s="164" customFormat="1" ht="14.85" customHeight="1" x14ac:dyDescent="0.15"/>
    <row r="4902" s="164" customFormat="1" ht="14.85" customHeight="1" x14ac:dyDescent="0.15"/>
    <row r="4903" s="164" customFormat="1" ht="14.85" customHeight="1" x14ac:dyDescent="0.15"/>
    <row r="4904" s="164" customFormat="1" ht="14.85" customHeight="1" x14ac:dyDescent="0.15"/>
    <row r="4905" s="164" customFormat="1" ht="14.85" customHeight="1" x14ac:dyDescent="0.15"/>
    <row r="4906" s="164" customFormat="1" ht="14.85" customHeight="1" x14ac:dyDescent="0.15"/>
    <row r="4907" s="164" customFormat="1" ht="14.85" customHeight="1" x14ac:dyDescent="0.15"/>
    <row r="4908" s="164" customFormat="1" ht="14.85" customHeight="1" x14ac:dyDescent="0.15"/>
    <row r="4909" s="164" customFormat="1" ht="14.85" customHeight="1" x14ac:dyDescent="0.15"/>
    <row r="4910" s="164" customFormat="1" ht="14.85" customHeight="1" x14ac:dyDescent="0.15"/>
    <row r="4911" s="164" customFormat="1" ht="14.85" customHeight="1" x14ac:dyDescent="0.15"/>
    <row r="4912" s="164" customFormat="1" ht="14.85" customHeight="1" x14ac:dyDescent="0.15"/>
    <row r="4913" s="164" customFormat="1" ht="14.85" customHeight="1" x14ac:dyDescent="0.15"/>
    <row r="4914" s="164" customFormat="1" ht="14.85" customHeight="1" x14ac:dyDescent="0.15"/>
    <row r="4915" s="164" customFormat="1" ht="14.85" customHeight="1" x14ac:dyDescent="0.15"/>
    <row r="4916" s="164" customFormat="1" ht="14.85" customHeight="1" x14ac:dyDescent="0.15"/>
    <row r="4917" s="164" customFormat="1" ht="14.85" customHeight="1" x14ac:dyDescent="0.15"/>
    <row r="4918" s="164" customFormat="1" ht="14.85" customHeight="1" x14ac:dyDescent="0.15"/>
    <row r="4919" s="164" customFormat="1" ht="14.85" customHeight="1" x14ac:dyDescent="0.15"/>
    <row r="4920" s="164" customFormat="1" ht="14.85" customHeight="1" x14ac:dyDescent="0.15"/>
    <row r="4921" s="164" customFormat="1" ht="14.85" customHeight="1" x14ac:dyDescent="0.15"/>
    <row r="4922" s="164" customFormat="1" ht="14.85" customHeight="1" x14ac:dyDescent="0.15"/>
    <row r="4923" s="164" customFormat="1" ht="14.85" customHeight="1" x14ac:dyDescent="0.15"/>
    <row r="4924" s="164" customFormat="1" ht="14.85" customHeight="1" x14ac:dyDescent="0.15"/>
    <row r="4925" s="164" customFormat="1" ht="14.85" customHeight="1" x14ac:dyDescent="0.15"/>
    <row r="4926" s="164" customFormat="1" ht="14.85" customHeight="1" x14ac:dyDescent="0.15"/>
    <row r="4927" s="164" customFormat="1" ht="14.85" customHeight="1" x14ac:dyDescent="0.15"/>
    <row r="4928" s="164" customFormat="1" ht="14.85" customHeight="1" x14ac:dyDescent="0.15"/>
    <row r="4929" s="164" customFormat="1" ht="14.85" customHeight="1" x14ac:dyDescent="0.15"/>
    <row r="4930" s="164" customFormat="1" ht="14.85" customHeight="1" x14ac:dyDescent="0.15"/>
    <row r="4931" s="164" customFormat="1" ht="14.85" customHeight="1" x14ac:dyDescent="0.15"/>
    <row r="4932" s="164" customFormat="1" ht="14.85" customHeight="1" x14ac:dyDescent="0.15"/>
    <row r="4933" s="164" customFormat="1" ht="14.85" customHeight="1" x14ac:dyDescent="0.15"/>
    <row r="4934" s="164" customFormat="1" ht="14.85" customHeight="1" x14ac:dyDescent="0.15"/>
    <row r="4935" s="164" customFormat="1" ht="14.85" customHeight="1" x14ac:dyDescent="0.15"/>
    <row r="4936" s="164" customFormat="1" ht="14.85" customHeight="1" x14ac:dyDescent="0.15"/>
    <row r="4937" s="164" customFormat="1" ht="14.85" customHeight="1" x14ac:dyDescent="0.15"/>
    <row r="4938" s="164" customFormat="1" ht="14.85" customHeight="1" x14ac:dyDescent="0.15"/>
    <row r="4939" s="164" customFormat="1" ht="14.85" customHeight="1" x14ac:dyDescent="0.15"/>
    <row r="4940" s="164" customFormat="1" ht="14.85" customHeight="1" x14ac:dyDescent="0.15"/>
    <row r="4941" s="164" customFormat="1" ht="14.85" customHeight="1" x14ac:dyDescent="0.15"/>
    <row r="4942" s="164" customFormat="1" ht="14.85" customHeight="1" x14ac:dyDescent="0.15"/>
    <row r="4943" s="164" customFormat="1" ht="14.85" customHeight="1" x14ac:dyDescent="0.15"/>
    <row r="4944" s="164" customFormat="1" ht="14.85" customHeight="1" x14ac:dyDescent="0.15"/>
    <row r="4945" s="164" customFormat="1" ht="14.85" customHeight="1" x14ac:dyDescent="0.15"/>
    <row r="4946" s="164" customFormat="1" ht="14.85" customHeight="1" x14ac:dyDescent="0.15"/>
    <row r="4947" s="164" customFormat="1" ht="14.85" customHeight="1" x14ac:dyDescent="0.15"/>
    <row r="4948" s="164" customFormat="1" ht="14.85" customHeight="1" x14ac:dyDescent="0.15"/>
    <row r="4949" s="164" customFormat="1" ht="14.85" customHeight="1" x14ac:dyDescent="0.15"/>
    <row r="4950" s="164" customFormat="1" ht="14.85" customHeight="1" x14ac:dyDescent="0.15"/>
    <row r="4951" s="164" customFormat="1" ht="14.85" customHeight="1" x14ac:dyDescent="0.15"/>
    <row r="4952" s="164" customFormat="1" ht="14.85" customHeight="1" x14ac:dyDescent="0.15"/>
    <row r="4953" s="164" customFormat="1" ht="14.85" customHeight="1" x14ac:dyDescent="0.15"/>
    <row r="4954" s="164" customFormat="1" ht="14.85" customHeight="1" x14ac:dyDescent="0.15"/>
    <row r="4955" s="164" customFormat="1" ht="14.85" customHeight="1" x14ac:dyDescent="0.15"/>
    <row r="4956" s="164" customFormat="1" ht="14.85" customHeight="1" x14ac:dyDescent="0.15"/>
    <row r="4957" s="164" customFormat="1" ht="14.85" customHeight="1" x14ac:dyDescent="0.15"/>
    <row r="4958" s="164" customFormat="1" ht="14.85" customHeight="1" x14ac:dyDescent="0.15"/>
    <row r="4959" s="164" customFormat="1" ht="14.85" customHeight="1" x14ac:dyDescent="0.15"/>
    <row r="4960" s="164" customFormat="1" ht="14.85" customHeight="1" x14ac:dyDescent="0.15"/>
    <row r="4961" s="164" customFormat="1" ht="14.85" customHeight="1" x14ac:dyDescent="0.15"/>
    <row r="4962" s="164" customFormat="1" ht="14.85" customHeight="1" x14ac:dyDescent="0.15"/>
    <row r="4963" s="164" customFormat="1" ht="14.85" customHeight="1" x14ac:dyDescent="0.15"/>
    <row r="4964" s="164" customFormat="1" ht="14.85" customHeight="1" x14ac:dyDescent="0.15"/>
    <row r="4965" s="164" customFormat="1" ht="14.85" customHeight="1" x14ac:dyDescent="0.15"/>
    <row r="4966" s="164" customFormat="1" ht="14.85" customHeight="1" x14ac:dyDescent="0.15"/>
    <row r="4967" s="164" customFormat="1" ht="14.85" customHeight="1" x14ac:dyDescent="0.15"/>
    <row r="4968" s="164" customFormat="1" ht="14.85" customHeight="1" x14ac:dyDescent="0.15"/>
    <row r="4969" s="164" customFormat="1" ht="14.85" customHeight="1" x14ac:dyDescent="0.15"/>
    <row r="4970" s="164" customFormat="1" ht="14.85" customHeight="1" x14ac:dyDescent="0.15"/>
    <row r="4971" s="164" customFormat="1" ht="14.85" customHeight="1" x14ac:dyDescent="0.15"/>
    <row r="4972" s="164" customFormat="1" ht="14.85" customHeight="1" x14ac:dyDescent="0.15"/>
    <row r="4973" s="164" customFormat="1" ht="14.85" customHeight="1" x14ac:dyDescent="0.15"/>
    <row r="4974" s="164" customFormat="1" ht="14.85" customHeight="1" x14ac:dyDescent="0.15"/>
    <row r="4975" s="164" customFormat="1" ht="14.85" customHeight="1" x14ac:dyDescent="0.15"/>
    <row r="4976" s="164" customFormat="1" ht="14.85" customHeight="1" x14ac:dyDescent="0.15"/>
    <row r="4977" s="164" customFormat="1" ht="14.85" customHeight="1" x14ac:dyDescent="0.15"/>
    <row r="4978" s="164" customFormat="1" ht="14.85" customHeight="1" x14ac:dyDescent="0.15"/>
    <row r="4979" s="164" customFormat="1" ht="14.85" customHeight="1" x14ac:dyDescent="0.15"/>
    <row r="4980" s="164" customFormat="1" ht="14.85" customHeight="1" x14ac:dyDescent="0.15"/>
    <row r="4981" s="164" customFormat="1" ht="14.85" customHeight="1" x14ac:dyDescent="0.15"/>
    <row r="4982" s="164" customFormat="1" ht="14.85" customHeight="1" x14ac:dyDescent="0.15"/>
    <row r="4983" s="164" customFormat="1" ht="14.85" customHeight="1" x14ac:dyDescent="0.15"/>
    <row r="4984" s="164" customFormat="1" ht="14.85" customHeight="1" x14ac:dyDescent="0.15"/>
    <row r="4985" s="164" customFormat="1" ht="14.85" customHeight="1" x14ac:dyDescent="0.15"/>
    <row r="4986" s="164" customFormat="1" ht="14.85" customHeight="1" x14ac:dyDescent="0.15"/>
    <row r="4987" s="164" customFormat="1" ht="14.85" customHeight="1" x14ac:dyDescent="0.15"/>
    <row r="4988" s="164" customFormat="1" ht="14.85" customHeight="1" x14ac:dyDescent="0.15"/>
    <row r="4989" s="164" customFormat="1" ht="14.85" customHeight="1" x14ac:dyDescent="0.15"/>
    <row r="4990" s="164" customFormat="1" ht="14.85" customHeight="1" x14ac:dyDescent="0.15"/>
    <row r="4991" s="164" customFormat="1" ht="14.85" customHeight="1" x14ac:dyDescent="0.15"/>
    <row r="4992" s="164" customFormat="1" ht="14.85" customHeight="1" x14ac:dyDescent="0.15"/>
    <row r="4993" s="164" customFormat="1" ht="14.85" customHeight="1" x14ac:dyDescent="0.15"/>
    <row r="4994" s="164" customFormat="1" ht="14.85" customHeight="1" x14ac:dyDescent="0.15"/>
    <row r="4995" s="164" customFormat="1" ht="14.85" customHeight="1" x14ac:dyDescent="0.15"/>
    <row r="4996" s="164" customFormat="1" ht="14.85" customHeight="1" x14ac:dyDescent="0.15"/>
    <row r="4997" s="164" customFormat="1" ht="14.85" customHeight="1" x14ac:dyDescent="0.15"/>
    <row r="4998" s="164" customFormat="1" ht="14.85" customHeight="1" x14ac:dyDescent="0.15"/>
    <row r="4999" s="164" customFormat="1" ht="14.85" customHeight="1" x14ac:dyDescent="0.15"/>
    <row r="5000" s="164" customFormat="1" ht="14.85" customHeight="1" x14ac:dyDescent="0.15"/>
    <row r="5001" s="164" customFormat="1" ht="14.85" customHeight="1" x14ac:dyDescent="0.15"/>
    <row r="5002" s="164" customFormat="1" ht="14.85" customHeight="1" x14ac:dyDescent="0.15"/>
    <row r="5003" s="164" customFormat="1" ht="14.85" customHeight="1" x14ac:dyDescent="0.15"/>
    <row r="5004" s="164" customFormat="1" ht="14.85" customHeight="1" x14ac:dyDescent="0.15"/>
    <row r="5005" s="164" customFormat="1" ht="14.85" customHeight="1" x14ac:dyDescent="0.15"/>
    <row r="5006" s="164" customFormat="1" ht="14.85" customHeight="1" x14ac:dyDescent="0.15"/>
    <row r="5007" s="164" customFormat="1" ht="14.85" customHeight="1" x14ac:dyDescent="0.15"/>
    <row r="5008" s="164" customFormat="1" ht="14.85" customHeight="1" x14ac:dyDescent="0.15"/>
    <row r="5009" s="164" customFormat="1" ht="14.85" customHeight="1" x14ac:dyDescent="0.15"/>
    <row r="5010" s="164" customFormat="1" ht="14.85" customHeight="1" x14ac:dyDescent="0.15"/>
    <row r="5011" s="164" customFormat="1" ht="14.85" customHeight="1" x14ac:dyDescent="0.15"/>
    <row r="5012" s="164" customFormat="1" ht="14.85" customHeight="1" x14ac:dyDescent="0.15"/>
    <row r="5013" s="164" customFormat="1" ht="14.85" customHeight="1" x14ac:dyDescent="0.15"/>
    <row r="5014" s="164" customFormat="1" ht="14.85" customHeight="1" x14ac:dyDescent="0.15"/>
    <row r="5015" s="164" customFormat="1" ht="14.85" customHeight="1" x14ac:dyDescent="0.15"/>
    <row r="5016" s="164" customFormat="1" ht="14.85" customHeight="1" x14ac:dyDescent="0.15"/>
    <row r="5017" s="164" customFormat="1" ht="14.85" customHeight="1" x14ac:dyDescent="0.15"/>
    <row r="5018" s="164" customFormat="1" ht="14.85" customHeight="1" x14ac:dyDescent="0.15"/>
    <row r="5019" s="164" customFormat="1" ht="14.85" customHeight="1" x14ac:dyDescent="0.15"/>
    <row r="5020" s="164" customFormat="1" ht="14.85" customHeight="1" x14ac:dyDescent="0.15"/>
    <row r="5021" s="164" customFormat="1" ht="14.85" customHeight="1" x14ac:dyDescent="0.15"/>
    <row r="5022" s="164" customFormat="1" ht="14.85" customHeight="1" x14ac:dyDescent="0.15"/>
    <row r="5023" s="164" customFormat="1" ht="14.85" customHeight="1" x14ac:dyDescent="0.15"/>
    <row r="5024" s="164" customFormat="1" ht="14.85" customHeight="1" x14ac:dyDescent="0.15"/>
    <row r="5025" s="164" customFormat="1" ht="14.85" customHeight="1" x14ac:dyDescent="0.15"/>
    <row r="5026" s="164" customFormat="1" ht="14.85" customHeight="1" x14ac:dyDescent="0.15"/>
    <row r="5027" s="164" customFormat="1" ht="14.85" customHeight="1" x14ac:dyDescent="0.15"/>
    <row r="5028" s="164" customFormat="1" ht="14.85" customHeight="1" x14ac:dyDescent="0.15"/>
    <row r="5029" s="164" customFormat="1" ht="14.85" customHeight="1" x14ac:dyDescent="0.15"/>
    <row r="5030" s="164" customFormat="1" ht="14.85" customHeight="1" x14ac:dyDescent="0.15"/>
    <row r="5031" s="164" customFormat="1" ht="14.85" customHeight="1" x14ac:dyDescent="0.15"/>
    <row r="5032" s="164" customFormat="1" ht="14.85" customHeight="1" x14ac:dyDescent="0.15"/>
    <row r="5033" s="164" customFormat="1" ht="14.85" customHeight="1" x14ac:dyDescent="0.15"/>
    <row r="5034" s="164" customFormat="1" ht="14.85" customHeight="1" x14ac:dyDescent="0.15"/>
    <row r="5035" s="164" customFormat="1" ht="14.85" customHeight="1" x14ac:dyDescent="0.15"/>
    <row r="5036" s="164" customFormat="1" ht="14.85" customHeight="1" x14ac:dyDescent="0.15"/>
    <row r="5037" s="164" customFormat="1" ht="14.85" customHeight="1" x14ac:dyDescent="0.15"/>
    <row r="5038" s="164" customFormat="1" ht="14.85" customHeight="1" x14ac:dyDescent="0.15"/>
    <row r="5039" s="164" customFormat="1" ht="14.85" customHeight="1" x14ac:dyDescent="0.15"/>
    <row r="5040" s="164" customFormat="1" ht="14.85" customHeight="1" x14ac:dyDescent="0.15"/>
    <row r="5041" s="164" customFormat="1" ht="14.85" customHeight="1" x14ac:dyDescent="0.15"/>
    <row r="5042" s="164" customFormat="1" ht="14.85" customHeight="1" x14ac:dyDescent="0.15"/>
    <row r="5043" s="164" customFormat="1" ht="14.85" customHeight="1" x14ac:dyDescent="0.15"/>
    <row r="5044" s="164" customFormat="1" ht="14.85" customHeight="1" x14ac:dyDescent="0.15"/>
    <row r="5045" s="164" customFormat="1" ht="14.85" customHeight="1" x14ac:dyDescent="0.15"/>
    <row r="5046" s="164" customFormat="1" ht="14.85" customHeight="1" x14ac:dyDescent="0.15"/>
    <row r="5047" s="164" customFormat="1" ht="14.85" customHeight="1" x14ac:dyDescent="0.15"/>
    <row r="5048" s="164" customFormat="1" ht="14.85" customHeight="1" x14ac:dyDescent="0.15"/>
    <row r="5049" s="164" customFormat="1" ht="14.85" customHeight="1" x14ac:dyDescent="0.15"/>
    <row r="5050" s="164" customFormat="1" ht="14.85" customHeight="1" x14ac:dyDescent="0.15"/>
    <row r="5051" s="164" customFormat="1" ht="14.85" customHeight="1" x14ac:dyDescent="0.15"/>
    <row r="5052" s="164" customFormat="1" ht="14.85" customHeight="1" x14ac:dyDescent="0.15"/>
    <row r="5053" s="164" customFormat="1" ht="14.85" customHeight="1" x14ac:dyDescent="0.15"/>
    <row r="5054" s="164" customFormat="1" ht="14.85" customHeight="1" x14ac:dyDescent="0.15"/>
    <row r="5055" s="164" customFormat="1" ht="14.85" customHeight="1" x14ac:dyDescent="0.15"/>
    <row r="5056" s="164" customFormat="1" ht="14.85" customHeight="1" x14ac:dyDescent="0.15"/>
    <row r="5057" s="164" customFormat="1" ht="14.85" customHeight="1" x14ac:dyDescent="0.15"/>
    <row r="5058" s="164" customFormat="1" ht="14.85" customHeight="1" x14ac:dyDescent="0.15"/>
    <row r="5059" s="164" customFormat="1" ht="14.85" customHeight="1" x14ac:dyDescent="0.15"/>
    <row r="5060" s="164" customFormat="1" ht="14.85" customHeight="1" x14ac:dyDescent="0.15"/>
    <row r="5061" s="164" customFormat="1" ht="14.85" customHeight="1" x14ac:dyDescent="0.15"/>
    <row r="5062" s="164" customFormat="1" ht="14.85" customHeight="1" x14ac:dyDescent="0.15"/>
    <row r="5063" s="164" customFormat="1" ht="14.85" customHeight="1" x14ac:dyDescent="0.15"/>
    <row r="5064" s="164" customFormat="1" ht="14.85" customHeight="1" x14ac:dyDescent="0.15"/>
    <row r="5065" s="164" customFormat="1" ht="14.85" customHeight="1" x14ac:dyDescent="0.15"/>
    <row r="5066" s="164" customFormat="1" ht="14.85" customHeight="1" x14ac:dyDescent="0.15"/>
    <row r="5067" s="164" customFormat="1" ht="14.85" customHeight="1" x14ac:dyDescent="0.15"/>
    <row r="5068" s="164" customFormat="1" ht="14.85" customHeight="1" x14ac:dyDescent="0.15"/>
    <row r="5069" s="164" customFormat="1" ht="14.85" customHeight="1" x14ac:dyDescent="0.15"/>
    <row r="5070" s="164" customFormat="1" ht="14.85" customHeight="1" x14ac:dyDescent="0.15"/>
    <row r="5071" s="164" customFormat="1" ht="14.85" customHeight="1" x14ac:dyDescent="0.15"/>
    <row r="5072" s="164" customFormat="1" ht="14.85" customHeight="1" x14ac:dyDescent="0.15"/>
    <row r="5073" s="164" customFormat="1" ht="14.85" customHeight="1" x14ac:dyDescent="0.15"/>
    <row r="5074" s="164" customFormat="1" ht="14.85" customHeight="1" x14ac:dyDescent="0.15"/>
    <row r="5075" s="164" customFormat="1" ht="14.85" customHeight="1" x14ac:dyDescent="0.15"/>
    <row r="5076" s="164" customFormat="1" ht="14.85" customHeight="1" x14ac:dyDescent="0.15"/>
    <row r="5077" s="164" customFormat="1" ht="14.85" customHeight="1" x14ac:dyDescent="0.15"/>
    <row r="5078" s="164" customFormat="1" ht="14.85" customHeight="1" x14ac:dyDescent="0.15"/>
    <row r="5079" s="164" customFormat="1" ht="14.85" customHeight="1" x14ac:dyDescent="0.15"/>
    <row r="5080" s="164" customFormat="1" ht="14.85" customHeight="1" x14ac:dyDescent="0.15"/>
    <row r="5081" s="164" customFormat="1" ht="14.85" customHeight="1" x14ac:dyDescent="0.15"/>
    <row r="5082" s="164" customFormat="1" ht="14.85" customHeight="1" x14ac:dyDescent="0.15"/>
    <row r="5083" s="164" customFormat="1" ht="14.85" customHeight="1" x14ac:dyDescent="0.15"/>
    <row r="5084" s="164" customFormat="1" ht="14.85" customHeight="1" x14ac:dyDescent="0.15"/>
    <row r="5085" s="164" customFormat="1" ht="14.85" customHeight="1" x14ac:dyDescent="0.15"/>
    <row r="5086" s="164" customFormat="1" ht="14.85" customHeight="1" x14ac:dyDescent="0.15"/>
    <row r="5087" s="164" customFormat="1" ht="14.85" customHeight="1" x14ac:dyDescent="0.15"/>
    <row r="5088" s="164" customFormat="1" ht="14.85" customHeight="1" x14ac:dyDescent="0.15"/>
    <row r="5089" s="164" customFormat="1" ht="14.85" customHeight="1" x14ac:dyDescent="0.15"/>
    <row r="5090" s="164" customFormat="1" ht="14.85" customHeight="1" x14ac:dyDescent="0.15"/>
    <row r="5091" s="164" customFormat="1" ht="14.85" customHeight="1" x14ac:dyDescent="0.15"/>
    <row r="5092" s="164" customFormat="1" ht="14.85" customHeight="1" x14ac:dyDescent="0.15"/>
    <row r="5093" s="164" customFormat="1" ht="14.85" customHeight="1" x14ac:dyDescent="0.15"/>
    <row r="5094" s="164" customFormat="1" ht="14.85" customHeight="1" x14ac:dyDescent="0.15"/>
    <row r="5095" s="164" customFormat="1" ht="14.85" customHeight="1" x14ac:dyDescent="0.15"/>
    <row r="5096" s="164" customFormat="1" ht="14.85" customHeight="1" x14ac:dyDescent="0.15"/>
    <row r="5097" s="164" customFormat="1" ht="14.85" customHeight="1" x14ac:dyDescent="0.15"/>
    <row r="5098" s="164" customFormat="1" ht="14.85" customHeight="1" x14ac:dyDescent="0.15"/>
    <row r="5099" s="164" customFormat="1" ht="14.85" customHeight="1" x14ac:dyDescent="0.15"/>
    <row r="5100" s="164" customFormat="1" ht="14.85" customHeight="1" x14ac:dyDescent="0.15"/>
    <row r="5101" s="164" customFormat="1" ht="14.85" customHeight="1" x14ac:dyDescent="0.15"/>
    <row r="5102" s="164" customFormat="1" ht="14.85" customHeight="1" x14ac:dyDescent="0.15"/>
    <row r="5103" s="164" customFormat="1" ht="14.85" customHeight="1" x14ac:dyDescent="0.15"/>
    <row r="5104" s="164" customFormat="1" ht="14.85" customHeight="1" x14ac:dyDescent="0.15"/>
    <row r="5105" s="164" customFormat="1" ht="14.85" customHeight="1" x14ac:dyDescent="0.15"/>
    <row r="5106" s="164" customFormat="1" ht="14.85" customHeight="1" x14ac:dyDescent="0.15"/>
    <row r="5107" s="164" customFormat="1" ht="14.85" customHeight="1" x14ac:dyDescent="0.15"/>
    <row r="5108" s="164" customFormat="1" ht="14.85" customHeight="1" x14ac:dyDescent="0.15"/>
    <row r="5109" s="164" customFormat="1" ht="14.85" customHeight="1" x14ac:dyDescent="0.15"/>
    <row r="5110" s="164" customFormat="1" ht="14.85" customHeight="1" x14ac:dyDescent="0.15"/>
    <row r="5111" s="164" customFormat="1" ht="14.85" customHeight="1" x14ac:dyDescent="0.15"/>
    <row r="5112" s="164" customFormat="1" ht="14.85" customHeight="1" x14ac:dyDescent="0.15"/>
    <row r="5113" s="164" customFormat="1" ht="14.85" customHeight="1" x14ac:dyDescent="0.15"/>
    <row r="5114" s="164" customFormat="1" ht="14.85" customHeight="1" x14ac:dyDescent="0.15"/>
    <row r="5115" s="164" customFormat="1" ht="14.85" customHeight="1" x14ac:dyDescent="0.15"/>
    <row r="5116" s="164" customFormat="1" ht="14.85" customHeight="1" x14ac:dyDescent="0.15"/>
    <row r="5117" s="164" customFormat="1" ht="14.85" customHeight="1" x14ac:dyDescent="0.15"/>
    <row r="5118" s="164" customFormat="1" ht="14.85" customHeight="1" x14ac:dyDescent="0.15"/>
    <row r="5119" s="164" customFormat="1" ht="14.85" customHeight="1" x14ac:dyDescent="0.15"/>
    <row r="5120" s="164" customFormat="1" ht="14.85" customHeight="1" x14ac:dyDescent="0.15"/>
    <row r="5121" s="164" customFormat="1" ht="14.85" customHeight="1" x14ac:dyDescent="0.15"/>
    <row r="5122" s="164" customFormat="1" ht="14.85" customHeight="1" x14ac:dyDescent="0.15"/>
    <row r="5123" s="164" customFormat="1" ht="14.85" customHeight="1" x14ac:dyDescent="0.15"/>
    <row r="5124" s="164" customFormat="1" ht="14.85" customHeight="1" x14ac:dyDescent="0.15"/>
    <row r="5125" s="164" customFormat="1" ht="14.85" customHeight="1" x14ac:dyDescent="0.15"/>
    <row r="5126" s="164" customFormat="1" ht="14.85" customHeight="1" x14ac:dyDescent="0.15"/>
    <row r="5127" s="164" customFormat="1" ht="14.85" customHeight="1" x14ac:dyDescent="0.15"/>
    <row r="5128" s="164" customFormat="1" ht="14.85" customHeight="1" x14ac:dyDescent="0.15"/>
    <row r="5129" s="164" customFormat="1" ht="14.85" customHeight="1" x14ac:dyDescent="0.15"/>
    <row r="5130" s="164" customFormat="1" ht="14.85" customHeight="1" x14ac:dyDescent="0.15"/>
    <row r="5131" s="164" customFormat="1" ht="14.85" customHeight="1" x14ac:dyDescent="0.15"/>
    <row r="5132" s="164" customFormat="1" ht="14.85" customHeight="1" x14ac:dyDescent="0.15"/>
    <row r="5133" s="164" customFormat="1" ht="14.85" customHeight="1" x14ac:dyDescent="0.15"/>
    <row r="5134" s="164" customFormat="1" ht="14.85" customHeight="1" x14ac:dyDescent="0.15"/>
    <row r="5135" s="164" customFormat="1" ht="14.85" customHeight="1" x14ac:dyDescent="0.15"/>
    <row r="5136" s="164" customFormat="1" ht="14.85" customHeight="1" x14ac:dyDescent="0.15"/>
    <row r="5137" s="164" customFormat="1" ht="14.85" customHeight="1" x14ac:dyDescent="0.15"/>
    <row r="5138" s="164" customFormat="1" ht="14.85" customHeight="1" x14ac:dyDescent="0.15"/>
    <row r="5139" s="164" customFormat="1" ht="14.85" customHeight="1" x14ac:dyDescent="0.15"/>
    <row r="5140" s="164" customFormat="1" ht="14.85" customHeight="1" x14ac:dyDescent="0.15"/>
    <row r="5141" s="164" customFormat="1" ht="14.85" customHeight="1" x14ac:dyDescent="0.15"/>
    <row r="5142" s="164" customFormat="1" ht="14.85" customHeight="1" x14ac:dyDescent="0.15"/>
    <row r="5143" s="164" customFormat="1" ht="14.85" customHeight="1" x14ac:dyDescent="0.15"/>
    <row r="5144" s="164" customFormat="1" ht="14.85" customHeight="1" x14ac:dyDescent="0.15"/>
    <row r="5145" s="164" customFormat="1" ht="14.85" customHeight="1" x14ac:dyDescent="0.15"/>
    <row r="5146" s="164" customFormat="1" ht="14.85" customHeight="1" x14ac:dyDescent="0.15"/>
    <row r="5147" s="164" customFormat="1" ht="14.85" customHeight="1" x14ac:dyDescent="0.15"/>
    <row r="5148" s="164" customFormat="1" ht="14.85" customHeight="1" x14ac:dyDescent="0.15"/>
    <row r="5149" s="164" customFormat="1" ht="14.85" customHeight="1" x14ac:dyDescent="0.15"/>
    <row r="5150" s="164" customFormat="1" ht="14.85" customHeight="1" x14ac:dyDescent="0.15"/>
    <row r="5151" s="164" customFormat="1" ht="14.85" customHeight="1" x14ac:dyDescent="0.15"/>
    <row r="5152" s="164" customFormat="1" ht="14.85" customHeight="1" x14ac:dyDescent="0.15"/>
    <row r="5153" s="164" customFormat="1" ht="14.85" customHeight="1" x14ac:dyDescent="0.15"/>
    <row r="5154" s="164" customFormat="1" ht="14.85" customHeight="1" x14ac:dyDescent="0.15"/>
    <row r="5155" s="164" customFormat="1" ht="14.85" customHeight="1" x14ac:dyDescent="0.15"/>
    <row r="5156" s="164" customFormat="1" ht="14.85" customHeight="1" x14ac:dyDescent="0.15"/>
    <row r="5157" s="164" customFormat="1" ht="14.85" customHeight="1" x14ac:dyDescent="0.15"/>
    <row r="5158" s="164" customFormat="1" ht="14.85" customHeight="1" x14ac:dyDescent="0.15"/>
    <row r="5159" s="164" customFormat="1" ht="14.85" customHeight="1" x14ac:dyDescent="0.15"/>
    <row r="5160" s="164" customFormat="1" ht="14.85" customHeight="1" x14ac:dyDescent="0.15"/>
    <row r="5161" s="164" customFormat="1" ht="14.85" customHeight="1" x14ac:dyDescent="0.15"/>
    <row r="5162" s="164" customFormat="1" ht="14.85" customHeight="1" x14ac:dyDescent="0.15"/>
    <row r="5163" s="164" customFormat="1" ht="14.85" customHeight="1" x14ac:dyDescent="0.15"/>
    <row r="5164" s="164" customFormat="1" ht="14.85" customHeight="1" x14ac:dyDescent="0.15"/>
    <row r="5165" s="164" customFormat="1" ht="14.85" customHeight="1" x14ac:dyDescent="0.15"/>
    <row r="5166" s="164" customFormat="1" ht="14.85" customHeight="1" x14ac:dyDescent="0.15"/>
    <row r="5167" s="164" customFormat="1" ht="14.85" customHeight="1" x14ac:dyDescent="0.15"/>
    <row r="5168" s="164" customFormat="1" ht="14.85" customHeight="1" x14ac:dyDescent="0.15"/>
    <row r="5169" s="164" customFormat="1" ht="14.85" customHeight="1" x14ac:dyDescent="0.15"/>
    <row r="5170" s="164" customFormat="1" ht="14.85" customHeight="1" x14ac:dyDescent="0.15"/>
    <row r="5171" s="164" customFormat="1" ht="14.85" customHeight="1" x14ac:dyDescent="0.15"/>
    <row r="5172" s="164" customFormat="1" ht="14.85" customHeight="1" x14ac:dyDescent="0.15"/>
    <row r="5173" s="164" customFormat="1" ht="14.85" customHeight="1" x14ac:dyDescent="0.15"/>
    <row r="5174" s="164" customFormat="1" ht="14.85" customHeight="1" x14ac:dyDescent="0.15"/>
    <row r="5175" s="164" customFormat="1" ht="14.85" customHeight="1" x14ac:dyDescent="0.15"/>
    <row r="5176" s="164" customFormat="1" ht="14.85" customHeight="1" x14ac:dyDescent="0.15"/>
    <row r="5177" s="164" customFormat="1" ht="14.85" customHeight="1" x14ac:dyDescent="0.15"/>
    <row r="5178" s="164" customFormat="1" ht="14.85" customHeight="1" x14ac:dyDescent="0.15"/>
    <row r="5179" s="164" customFormat="1" ht="14.85" customHeight="1" x14ac:dyDescent="0.15"/>
    <row r="5180" s="164" customFormat="1" ht="14.85" customHeight="1" x14ac:dyDescent="0.15"/>
    <row r="5181" s="164" customFormat="1" ht="14.85" customHeight="1" x14ac:dyDescent="0.15"/>
    <row r="5182" s="164" customFormat="1" ht="14.85" customHeight="1" x14ac:dyDescent="0.15"/>
    <row r="5183" s="164" customFormat="1" ht="14.85" customHeight="1" x14ac:dyDescent="0.15"/>
    <row r="5184" s="164" customFormat="1" ht="14.85" customHeight="1" x14ac:dyDescent="0.15"/>
    <row r="5185" s="164" customFormat="1" ht="14.85" customHeight="1" x14ac:dyDescent="0.15"/>
    <row r="5186" s="164" customFormat="1" ht="14.85" customHeight="1" x14ac:dyDescent="0.15"/>
    <row r="5187" s="164" customFormat="1" ht="14.85" customHeight="1" x14ac:dyDescent="0.15"/>
    <row r="5188" s="164" customFormat="1" ht="14.85" customHeight="1" x14ac:dyDescent="0.15"/>
    <row r="5189" s="164" customFormat="1" ht="14.85" customHeight="1" x14ac:dyDescent="0.15"/>
    <row r="5190" s="164" customFormat="1" ht="14.85" customHeight="1" x14ac:dyDescent="0.15"/>
    <row r="5191" s="164" customFormat="1" ht="14.85" customHeight="1" x14ac:dyDescent="0.15"/>
    <row r="5192" s="164" customFormat="1" ht="14.85" customHeight="1" x14ac:dyDescent="0.15"/>
    <row r="5193" s="164" customFormat="1" ht="14.85" customHeight="1" x14ac:dyDescent="0.15"/>
    <row r="5194" s="164" customFormat="1" ht="14.85" customHeight="1" x14ac:dyDescent="0.15"/>
    <row r="5195" s="164" customFormat="1" ht="14.85" customHeight="1" x14ac:dyDescent="0.15"/>
    <row r="5196" s="164" customFormat="1" ht="14.85" customHeight="1" x14ac:dyDescent="0.15"/>
    <row r="5197" s="164" customFormat="1" ht="14.85" customHeight="1" x14ac:dyDescent="0.15"/>
    <row r="5198" s="164" customFormat="1" ht="14.85" customHeight="1" x14ac:dyDescent="0.15"/>
    <row r="5199" s="164" customFormat="1" ht="14.85" customHeight="1" x14ac:dyDescent="0.15"/>
    <row r="5200" s="164" customFormat="1" ht="14.85" customHeight="1" x14ac:dyDescent="0.15"/>
    <row r="5201" s="164" customFormat="1" ht="14.85" customHeight="1" x14ac:dyDescent="0.15"/>
    <row r="5202" s="164" customFormat="1" ht="14.85" customHeight="1" x14ac:dyDescent="0.15"/>
    <row r="5203" s="164" customFormat="1" ht="14.85" customHeight="1" x14ac:dyDescent="0.15"/>
    <row r="5204" s="164" customFormat="1" ht="14.85" customHeight="1" x14ac:dyDescent="0.15"/>
    <row r="5205" s="164" customFormat="1" ht="14.85" customHeight="1" x14ac:dyDescent="0.15"/>
    <row r="5206" s="164" customFormat="1" ht="14.85" customHeight="1" x14ac:dyDescent="0.15"/>
    <row r="5207" s="164" customFormat="1" ht="14.85" customHeight="1" x14ac:dyDescent="0.15"/>
    <row r="5208" s="164" customFormat="1" ht="14.85" customHeight="1" x14ac:dyDescent="0.15"/>
    <row r="5209" s="164" customFormat="1" ht="14.85" customHeight="1" x14ac:dyDescent="0.15"/>
    <row r="5210" s="164" customFormat="1" ht="14.85" customHeight="1" x14ac:dyDescent="0.15"/>
    <row r="5211" s="164" customFormat="1" ht="14.85" customHeight="1" x14ac:dyDescent="0.15"/>
    <row r="5212" s="164" customFormat="1" ht="14.85" customHeight="1" x14ac:dyDescent="0.15"/>
    <row r="5213" s="164" customFormat="1" ht="14.85" customHeight="1" x14ac:dyDescent="0.15"/>
    <row r="5214" s="164" customFormat="1" ht="14.85" customHeight="1" x14ac:dyDescent="0.15"/>
    <row r="5215" s="164" customFormat="1" ht="14.85" customHeight="1" x14ac:dyDescent="0.15"/>
    <row r="5216" s="164" customFormat="1" ht="14.85" customHeight="1" x14ac:dyDescent="0.15"/>
    <row r="5217" s="164" customFormat="1" ht="14.85" customHeight="1" x14ac:dyDescent="0.15"/>
    <row r="5218" s="164" customFormat="1" ht="14.85" customHeight="1" x14ac:dyDescent="0.15"/>
    <row r="5219" s="164" customFormat="1" ht="14.85" customHeight="1" x14ac:dyDescent="0.15"/>
    <row r="5220" s="164" customFormat="1" ht="14.85" customHeight="1" x14ac:dyDescent="0.15"/>
    <row r="5221" s="164" customFormat="1" ht="14.85" customHeight="1" x14ac:dyDescent="0.15"/>
    <row r="5222" s="164" customFormat="1" ht="14.85" customHeight="1" x14ac:dyDescent="0.15"/>
    <row r="5223" s="164" customFormat="1" ht="14.85" customHeight="1" x14ac:dyDescent="0.15"/>
    <row r="5224" s="164" customFormat="1" ht="14.85" customHeight="1" x14ac:dyDescent="0.15"/>
    <row r="5225" s="164" customFormat="1" ht="14.85" customHeight="1" x14ac:dyDescent="0.15"/>
    <row r="5226" s="164" customFormat="1" ht="14.85" customHeight="1" x14ac:dyDescent="0.15"/>
    <row r="5227" s="164" customFormat="1" ht="14.85" customHeight="1" x14ac:dyDescent="0.15"/>
    <row r="5228" s="164" customFormat="1" ht="14.85" customHeight="1" x14ac:dyDescent="0.15"/>
    <row r="5229" s="164" customFormat="1" ht="14.85" customHeight="1" x14ac:dyDescent="0.15"/>
    <row r="5230" s="164" customFormat="1" ht="14.85" customHeight="1" x14ac:dyDescent="0.15"/>
    <row r="5231" s="164" customFormat="1" ht="14.85" customHeight="1" x14ac:dyDescent="0.15"/>
    <row r="5232" s="164" customFormat="1" ht="14.85" customHeight="1" x14ac:dyDescent="0.15"/>
    <row r="5233" s="164" customFormat="1" ht="14.85" customHeight="1" x14ac:dyDescent="0.15"/>
    <row r="5234" s="164" customFormat="1" ht="14.85" customHeight="1" x14ac:dyDescent="0.15"/>
    <row r="5235" s="164" customFormat="1" ht="14.85" customHeight="1" x14ac:dyDescent="0.15"/>
    <row r="5236" s="164" customFormat="1" ht="14.85" customHeight="1" x14ac:dyDescent="0.15"/>
    <row r="5237" s="164" customFormat="1" ht="14.85" customHeight="1" x14ac:dyDescent="0.15"/>
    <row r="5238" s="164" customFormat="1" ht="14.85" customHeight="1" x14ac:dyDescent="0.15"/>
    <row r="5239" s="164" customFormat="1" ht="14.85" customHeight="1" x14ac:dyDescent="0.15"/>
    <row r="5240" s="164" customFormat="1" ht="14.85" customHeight="1" x14ac:dyDescent="0.15"/>
    <row r="5241" s="164" customFormat="1" ht="14.85" customHeight="1" x14ac:dyDescent="0.15"/>
    <row r="5242" s="164" customFormat="1" ht="14.85" customHeight="1" x14ac:dyDescent="0.15"/>
    <row r="5243" s="164" customFormat="1" ht="14.85" customHeight="1" x14ac:dyDescent="0.15"/>
    <row r="5244" s="164" customFormat="1" ht="14.85" customHeight="1" x14ac:dyDescent="0.15"/>
    <row r="5245" s="164" customFormat="1" ht="14.85" customHeight="1" x14ac:dyDescent="0.15"/>
    <row r="5246" s="164" customFormat="1" ht="14.85" customHeight="1" x14ac:dyDescent="0.15"/>
    <row r="5247" s="164" customFormat="1" ht="14.85" customHeight="1" x14ac:dyDescent="0.15"/>
    <row r="5248" s="164" customFormat="1" ht="14.85" customHeight="1" x14ac:dyDescent="0.15"/>
    <row r="5249" s="164" customFormat="1" ht="14.85" customHeight="1" x14ac:dyDescent="0.15"/>
    <row r="5250" s="164" customFormat="1" ht="14.85" customHeight="1" x14ac:dyDescent="0.15"/>
    <row r="5251" s="164" customFormat="1" ht="14.85" customHeight="1" x14ac:dyDescent="0.15"/>
    <row r="5252" s="164" customFormat="1" ht="14.85" customHeight="1" x14ac:dyDescent="0.15"/>
    <row r="5253" s="164" customFormat="1" ht="14.85" customHeight="1" x14ac:dyDescent="0.15"/>
    <row r="5254" s="164" customFormat="1" ht="14.85" customHeight="1" x14ac:dyDescent="0.15"/>
    <row r="5255" s="164" customFormat="1" ht="14.85" customHeight="1" x14ac:dyDescent="0.15"/>
    <row r="5256" s="164" customFormat="1" ht="14.85" customHeight="1" x14ac:dyDescent="0.15"/>
    <row r="5257" s="164" customFormat="1" ht="14.85" customHeight="1" x14ac:dyDescent="0.15"/>
    <row r="5258" s="164" customFormat="1" ht="14.85" customHeight="1" x14ac:dyDescent="0.15"/>
    <row r="5259" s="164" customFormat="1" ht="14.85" customHeight="1" x14ac:dyDescent="0.15"/>
    <row r="5260" s="164" customFormat="1" ht="14.85" customHeight="1" x14ac:dyDescent="0.15"/>
    <row r="5261" s="164" customFormat="1" ht="14.85" customHeight="1" x14ac:dyDescent="0.15"/>
    <row r="5262" s="164" customFormat="1" ht="14.85" customHeight="1" x14ac:dyDescent="0.15"/>
    <row r="5263" s="164" customFormat="1" ht="14.85" customHeight="1" x14ac:dyDescent="0.15"/>
    <row r="5264" s="164" customFormat="1" ht="14.85" customHeight="1" x14ac:dyDescent="0.15"/>
    <row r="5265" s="164" customFormat="1" ht="14.85" customHeight="1" x14ac:dyDescent="0.15"/>
    <row r="5266" s="164" customFormat="1" ht="14.85" customHeight="1" x14ac:dyDescent="0.15"/>
    <row r="5267" s="164" customFormat="1" ht="14.85" customHeight="1" x14ac:dyDescent="0.15"/>
    <row r="5268" s="164" customFormat="1" ht="14.85" customHeight="1" x14ac:dyDescent="0.15"/>
    <row r="5269" s="164" customFormat="1" ht="14.85" customHeight="1" x14ac:dyDescent="0.15"/>
    <row r="5270" s="164" customFormat="1" ht="14.85" customHeight="1" x14ac:dyDescent="0.15"/>
    <row r="5271" s="164" customFormat="1" ht="14.85" customHeight="1" x14ac:dyDescent="0.15"/>
    <row r="5272" s="164" customFormat="1" ht="14.85" customHeight="1" x14ac:dyDescent="0.15"/>
    <row r="5273" s="164" customFormat="1" ht="14.85" customHeight="1" x14ac:dyDescent="0.15"/>
    <row r="5274" s="164" customFormat="1" ht="14.85" customHeight="1" x14ac:dyDescent="0.15"/>
    <row r="5275" s="164" customFormat="1" ht="14.85" customHeight="1" x14ac:dyDescent="0.15"/>
    <row r="5276" s="164" customFormat="1" ht="14.85" customHeight="1" x14ac:dyDescent="0.15"/>
    <row r="5277" s="164" customFormat="1" ht="14.85" customHeight="1" x14ac:dyDescent="0.15"/>
    <row r="5278" s="164" customFormat="1" ht="14.85" customHeight="1" x14ac:dyDescent="0.15"/>
    <row r="5279" s="164" customFormat="1" ht="14.85" customHeight="1" x14ac:dyDescent="0.15"/>
    <row r="5280" s="164" customFormat="1" ht="14.85" customHeight="1" x14ac:dyDescent="0.15"/>
    <row r="5281" s="164" customFormat="1" ht="14.85" customHeight="1" x14ac:dyDescent="0.15"/>
    <row r="5282" s="164" customFormat="1" ht="14.85" customHeight="1" x14ac:dyDescent="0.15"/>
    <row r="5283" s="164" customFormat="1" ht="14.85" customHeight="1" x14ac:dyDescent="0.15"/>
    <row r="5284" s="164" customFormat="1" ht="14.85" customHeight="1" x14ac:dyDescent="0.15"/>
    <row r="5285" s="164" customFormat="1" ht="14.85" customHeight="1" x14ac:dyDescent="0.15"/>
    <row r="5286" s="164" customFormat="1" ht="14.85" customHeight="1" x14ac:dyDescent="0.15"/>
    <row r="5287" s="164" customFormat="1" ht="14.85" customHeight="1" x14ac:dyDescent="0.15"/>
    <row r="5288" s="164" customFormat="1" ht="14.85" customHeight="1" x14ac:dyDescent="0.15"/>
    <row r="5289" s="164" customFormat="1" ht="14.85" customHeight="1" x14ac:dyDescent="0.15"/>
    <row r="5290" s="164" customFormat="1" ht="14.85" customHeight="1" x14ac:dyDescent="0.15"/>
    <row r="5291" s="164" customFormat="1" ht="14.85" customHeight="1" x14ac:dyDescent="0.15"/>
    <row r="5292" s="164" customFormat="1" ht="14.85" customHeight="1" x14ac:dyDescent="0.15"/>
    <row r="5293" s="164" customFormat="1" ht="14.85" customHeight="1" x14ac:dyDescent="0.15"/>
    <row r="5294" s="164" customFormat="1" ht="14.85" customHeight="1" x14ac:dyDescent="0.15"/>
    <row r="5295" s="164" customFormat="1" ht="14.85" customHeight="1" x14ac:dyDescent="0.15"/>
    <row r="5296" s="164" customFormat="1" ht="14.85" customHeight="1" x14ac:dyDescent="0.15"/>
    <row r="5297" s="164" customFormat="1" ht="14.85" customHeight="1" x14ac:dyDescent="0.15"/>
    <row r="5298" s="164" customFormat="1" ht="14.85" customHeight="1" x14ac:dyDescent="0.15"/>
    <row r="5299" s="164" customFormat="1" ht="14.85" customHeight="1" x14ac:dyDescent="0.15"/>
    <row r="5300" s="164" customFormat="1" ht="14.85" customHeight="1" x14ac:dyDescent="0.15"/>
    <row r="5301" s="164" customFormat="1" ht="14.85" customHeight="1" x14ac:dyDescent="0.15"/>
    <row r="5302" s="164" customFormat="1" ht="14.85" customHeight="1" x14ac:dyDescent="0.15"/>
    <row r="5303" s="164" customFormat="1" ht="14.85" customHeight="1" x14ac:dyDescent="0.15"/>
    <row r="5304" s="164" customFormat="1" ht="14.85" customHeight="1" x14ac:dyDescent="0.15"/>
    <row r="5305" s="164" customFormat="1" ht="14.85" customHeight="1" x14ac:dyDescent="0.15"/>
    <row r="5306" s="164" customFormat="1" ht="14.85" customHeight="1" x14ac:dyDescent="0.15"/>
    <row r="5307" s="164" customFormat="1" ht="14.85" customHeight="1" x14ac:dyDescent="0.15"/>
    <row r="5308" s="164" customFormat="1" ht="14.85" customHeight="1" x14ac:dyDescent="0.15"/>
    <row r="5309" s="164" customFormat="1" ht="14.85" customHeight="1" x14ac:dyDescent="0.15"/>
    <row r="5310" s="164" customFormat="1" ht="14.85" customHeight="1" x14ac:dyDescent="0.15"/>
    <row r="5311" s="164" customFormat="1" ht="14.85" customHeight="1" x14ac:dyDescent="0.15"/>
    <row r="5312" s="164" customFormat="1" ht="14.85" customHeight="1" x14ac:dyDescent="0.15"/>
    <row r="5313" s="164" customFormat="1" ht="14.85" customHeight="1" x14ac:dyDescent="0.15"/>
    <row r="5314" s="164" customFormat="1" ht="14.85" customHeight="1" x14ac:dyDescent="0.15"/>
    <row r="5315" s="164" customFormat="1" ht="14.85" customHeight="1" x14ac:dyDescent="0.15"/>
    <row r="5316" s="164" customFormat="1" ht="14.85" customHeight="1" x14ac:dyDescent="0.15"/>
    <row r="5317" s="164" customFormat="1" ht="14.85" customHeight="1" x14ac:dyDescent="0.15"/>
    <row r="5318" s="164" customFormat="1" ht="14.85" customHeight="1" x14ac:dyDescent="0.15"/>
    <row r="5319" s="164" customFormat="1" ht="14.85" customHeight="1" x14ac:dyDescent="0.15"/>
    <row r="5320" s="164" customFormat="1" ht="14.85" customHeight="1" x14ac:dyDescent="0.15"/>
    <row r="5321" s="164" customFormat="1" ht="14.85" customHeight="1" x14ac:dyDescent="0.15"/>
    <row r="5322" s="164" customFormat="1" ht="14.85" customHeight="1" x14ac:dyDescent="0.15"/>
    <row r="5323" s="164" customFormat="1" ht="14.85" customHeight="1" x14ac:dyDescent="0.15"/>
    <row r="5324" s="164" customFormat="1" ht="14.85" customHeight="1" x14ac:dyDescent="0.15"/>
    <row r="5325" s="164" customFormat="1" ht="14.85" customHeight="1" x14ac:dyDescent="0.15"/>
    <row r="5326" s="164" customFormat="1" ht="14.85" customHeight="1" x14ac:dyDescent="0.15"/>
    <row r="5327" s="164" customFormat="1" ht="14.85" customHeight="1" x14ac:dyDescent="0.15"/>
    <row r="5328" s="164" customFormat="1" ht="14.85" customHeight="1" x14ac:dyDescent="0.15"/>
    <row r="5329" s="164" customFormat="1" ht="14.85" customHeight="1" x14ac:dyDescent="0.15"/>
    <row r="5330" s="164" customFormat="1" ht="14.85" customHeight="1" x14ac:dyDescent="0.15"/>
    <row r="5331" s="164" customFormat="1" ht="14.85" customHeight="1" x14ac:dyDescent="0.15"/>
    <row r="5332" s="164" customFormat="1" ht="14.85" customHeight="1" x14ac:dyDescent="0.15"/>
    <row r="5333" s="164" customFormat="1" ht="14.85" customHeight="1" x14ac:dyDescent="0.15"/>
    <row r="5334" s="164" customFormat="1" ht="14.85" customHeight="1" x14ac:dyDescent="0.15"/>
    <row r="5335" s="164" customFormat="1" ht="14.85" customHeight="1" x14ac:dyDescent="0.15"/>
    <row r="5336" s="164" customFormat="1" ht="14.85" customHeight="1" x14ac:dyDescent="0.15"/>
    <row r="5337" s="164" customFormat="1" ht="14.85" customHeight="1" x14ac:dyDescent="0.15"/>
    <row r="5338" s="164" customFormat="1" ht="14.85" customHeight="1" x14ac:dyDescent="0.15"/>
    <row r="5339" s="164" customFormat="1" ht="14.85" customHeight="1" x14ac:dyDescent="0.15"/>
    <row r="5340" s="164" customFormat="1" ht="14.85" customHeight="1" x14ac:dyDescent="0.15"/>
    <row r="5341" s="164" customFormat="1" ht="14.85" customHeight="1" x14ac:dyDescent="0.15"/>
    <row r="5342" s="164" customFormat="1" ht="14.85" customHeight="1" x14ac:dyDescent="0.15"/>
    <row r="5343" s="164" customFormat="1" ht="14.85" customHeight="1" x14ac:dyDescent="0.15"/>
    <row r="5344" s="164" customFormat="1" ht="14.85" customHeight="1" x14ac:dyDescent="0.15"/>
    <row r="5345" s="164" customFormat="1" ht="14.85" customHeight="1" x14ac:dyDescent="0.15"/>
    <row r="5346" s="164" customFormat="1" ht="14.85" customHeight="1" x14ac:dyDescent="0.15"/>
    <row r="5347" s="164" customFormat="1" ht="14.85" customHeight="1" x14ac:dyDescent="0.15"/>
    <row r="5348" s="164" customFormat="1" ht="14.85" customHeight="1" x14ac:dyDescent="0.15"/>
    <row r="5349" s="164" customFormat="1" ht="14.85" customHeight="1" x14ac:dyDescent="0.15"/>
    <row r="5350" s="164" customFormat="1" ht="14.85" customHeight="1" x14ac:dyDescent="0.15"/>
    <row r="5351" s="164" customFormat="1" ht="14.85" customHeight="1" x14ac:dyDescent="0.15"/>
    <row r="5352" s="164" customFormat="1" ht="14.85" customHeight="1" x14ac:dyDescent="0.15"/>
    <row r="5353" s="164" customFormat="1" ht="14.85" customHeight="1" x14ac:dyDescent="0.15"/>
    <row r="5354" s="164" customFormat="1" ht="14.85" customHeight="1" x14ac:dyDescent="0.15"/>
    <row r="5355" s="164" customFormat="1" ht="14.85" customHeight="1" x14ac:dyDescent="0.15"/>
    <row r="5356" s="164" customFormat="1" ht="14.85" customHeight="1" x14ac:dyDescent="0.15"/>
    <row r="5357" s="164" customFormat="1" ht="14.85" customHeight="1" x14ac:dyDescent="0.15"/>
    <row r="5358" s="164" customFormat="1" ht="14.85" customHeight="1" x14ac:dyDescent="0.15"/>
    <row r="5359" s="164" customFormat="1" ht="14.85" customHeight="1" x14ac:dyDescent="0.15"/>
    <row r="5360" s="164" customFormat="1" ht="14.85" customHeight="1" x14ac:dyDescent="0.15"/>
    <row r="5361" s="164" customFormat="1" ht="14.85" customHeight="1" x14ac:dyDescent="0.15"/>
    <row r="5362" s="164" customFormat="1" ht="14.85" customHeight="1" x14ac:dyDescent="0.15"/>
    <row r="5363" s="164" customFormat="1" ht="14.85" customHeight="1" x14ac:dyDescent="0.15"/>
    <row r="5364" s="164" customFormat="1" ht="14.85" customHeight="1" x14ac:dyDescent="0.15"/>
    <row r="5365" s="164" customFormat="1" ht="14.85" customHeight="1" x14ac:dyDescent="0.15"/>
    <row r="5366" s="164" customFormat="1" ht="14.85" customHeight="1" x14ac:dyDescent="0.15"/>
    <row r="5367" s="164" customFormat="1" ht="14.85" customHeight="1" x14ac:dyDescent="0.15"/>
    <row r="5368" s="164" customFormat="1" ht="14.85" customHeight="1" x14ac:dyDescent="0.15"/>
    <row r="5369" s="164" customFormat="1" ht="14.85" customHeight="1" x14ac:dyDescent="0.15"/>
    <row r="5370" s="164" customFormat="1" ht="14.85" customHeight="1" x14ac:dyDescent="0.15"/>
    <row r="5371" s="164" customFormat="1" ht="14.85" customHeight="1" x14ac:dyDescent="0.15"/>
    <row r="5372" s="164" customFormat="1" ht="14.85" customHeight="1" x14ac:dyDescent="0.15"/>
    <row r="5373" s="164" customFormat="1" ht="14.85" customHeight="1" x14ac:dyDescent="0.15"/>
    <row r="5374" s="164" customFormat="1" ht="14.85" customHeight="1" x14ac:dyDescent="0.15"/>
    <row r="5375" s="164" customFormat="1" ht="14.85" customHeight="1" x14ac:dyDescent="0.15"/>
    <row r="5376" s="164" customFormat="1" ht="14.85" customHeight="1" x14ac:dyDescent="0.15"/>
    <row r="5377" s="164" customFormat="1" ht="14.85" customHeight="1" x14ac:dyDescent="0.15"/>
    <row r="5378" s="164" customFormat="1" ht="14.85" customHeight="1" x14ac:dyDescent="0.15"/>
    <row r="5379" s="164" customFormat="1" ht="14.85" customHeight="1" x14ac:dyDescent="0.15"/>
    <row r="5380" s="164" customFormat="1" ht="14.85" customHeight="1" x14ac:dyDescent="0.15"/>
    <row r="5381" s="164" customFormat="1" ht="14.85" customHeight="1" x14ac:dyDescent="0.15"/>
    <row r="5382" s="164" customFormat="1" ht="14.85" customHeight="1" x14ac:dyDescent="0.15"/>
    <row r="5383" s="164" customFormat="1" ht="14.85" customHeight="1" x14ac:dyDescent="0.15"/>
    <row r="5384" s="164" customFormat="1" ht="14.85" customHeight="1" x14ac:dyDescent="0.15"/>
    <row r="5385" s="164" customFormat="1" ht="14.85" customHeight="1" x14ac:dyDescent="0.15"/>
    <row r="5386" s="164" customFormat="1" ht="14.85" customHeight="1" x14ac:dyDescent="0.15"/>
    <row r="5387" s="164" customFormat="1" ht="14.85" customHeight="1" x14ac:dyDescent="0.15"/>
    <row r="5388" s="164" customFormat="1" ht="14.85" customHeight="1" x14ac:dyDescent="0.15"/>
    <row r="5389" s="164" customFormat="1" ht="14.85" customHeight="1" x14ac:dyDescent="0.15"/>
    <row r="5390" s="164" customFormat="1" ht="14.85" customHeight="1" x14ac:dyDescent="0.15"/>
    <row r="5391" s="164" customFormat="1" ht="14.85" customHeight="1" x14ac:dyDescent="0.15"/>
    <row r="5392" s="164" customFormat="1" ht="14.85" customHeight="1" x14ac:dyDescent="0.15"/>
    <row r="5393" s="164" customFormat="1" ht="14.85" customHeight="1" x14ac:dyDescent="0.15"/>
    <row r="5394" s="164" customFormat="1" ht="14.85" customHeight="1" x14ac:dyDescent="0.15"/>
    <row r="5395" s="164" customFormat="1" ht="14.85" customHeight="1" x14ac:dyDescent="0.15"/>
    <row r="5396" s="164" customFormat="1" ht="14.85" customHeight="1" x14ac:dyDescent="0.15"/>
    <row r="5397" s="164" customFormat="1" ht="14.85" customHeight="1" x14ac:dyDescent="0.15"/>
    <row r="5398" s="164" customFormat="1" ht="14.85" customHeight="1" x14ac:dyDescent="0.15"/>
    <row r="5399" s="164" customFormat="1" ht="14.85" customHeight="1" x14ac:dyDescent="0.15"/>
    <row r="5400" s="164" customFormat="1" ht="14.85" customHeight="1" x14ac:dyDescent="0.15"/>
    <row r="5401" s="164" customFormat="1" ht="14.85" customHeight="1" x14ac:dyDescent="0.15"/>
    <row r="5402" s="164" customFormat="1" ht="14.85" customHeight="1" x14ac:dyDescent="0.15"/>
    <row r="5403" s="164" customFormat="1" ht="14.85" customHeight="1" x14ac:dyDescent="0.15"/>
    <row r="5404" s="164" customFormat="1" ht="14.85" customHeight="1" x14ac:dyDescent="0.15"/>
    <row r="5405" s="164" customFormat="1" ht="14.85" customHeight="1" x14ac:dyDescent="0.15"/>
    <row r="5406" s="164" customFormat="1" ht="14.85" customHeight="1" x14ac:dyDescent="0.15"/>
    <row r="5407" s="164" customFormat="1" ht="14.85" customHeight="1" x14ac:dyDescent="0.15"/>
    <row r="5408" s="164" customFormat="1" ht="14.85" customHeight="1" x14ac:dyDescent="0.15"/>
    <row r="5409" s="164" customFormat="1" ht="14.85" customHeight="1" x14ac:dyDescent="0.15"/>
    <row r="5410" s="164" customFormat="1" ht="14.85" customHeight="1" x14ac:dyDescent="0.15"/>
    <row r="5411" s="164" customFormat="1" ht="14.85" customHeight="1" x14ac:dyDescent="0.15"/>
    <row r="5412" s="164" customFormat="1" ht="14.85" customHeight="1" x14ac:dyDescent="0.15"/>
    <row r="5413" s="164" customFormat="1" ht="14.85" customHeight="1" x14ac:dyDescent="0.15"/>
    <row r="5414" s="164" customFormat="1" ht="14.85" customHeight="1" x14ac:dyDescent="0.15"/>
    <row r="5415" s="164" customFormat="1" ht="14.85" customHeight="1" x14ac:dyDescent="0.15"/>
    <row r="5416" s="164" customFormat="1" ht="14.85" customHeight="1" x14ac:dyDescent="0.15"/>
    <row r="5417" s="164" customFormat="1" ht="14.85" customHeight="1" x14ac:dyDescent="0.15"/>
    <row r="5418" s="164" customFormat="1" ht="14.85" customHeight="1" x14ac:dyDescent="0.15"/>
    <row r="5419" s="164" customFormat="1" ht="14.85" customHeight="1" x14ac:dyDescent="0.15"/>
    <row r="5420" s="164" customFormat="1" ht="14.85" customHeight="1" x14ac:dyDescent="0.15"/>
    <row r="5421" s="164" customFormat="1" ht="14.85" customHeight="1" x14ac:dyDescent="0.15"/>
    <row r="5422" s="164" customFormat="1" ht="14.85" customHeight="1" x14ac:dyDescent="0.15"/>
    <row r="5423" s="164" customFormat="1" ht="14.85" customHeight="1" x14ac:dyDescent="0.15"/>
    <row r="5424" s="164" customFormat="1" ht="14.85" customHeight="1" x14ac:dyDescent="0.15"/>
    <row r="5425" s="164" customFormat="1" ht="14.85" customHeight="1" x14ac:dyDescent="0.15"/>
    <row r="5426" s="164" customFormat="1" ht="14.85" customHeight="1" x14ac:dyDescent="0.15"/>
    <row r="5427" s="164" customFormat="1" ht="14.85" customHeight="1" x14ac:dyDescent="0.15"/>
    <row r="5428" s="164" customFormat="1" ht="14.85" customHeight="1" x14ac:dyDescent="0.15"/>
    <row r="5429" s="164" customFormat="1" ht="14.85" customHeight="1" x14ac:dyDescent="0.15"/>
    <row r="5430" s="164" customFormat="1" ht="14.85" customHeight="1" x14ac:dyDescent="0.15"/>
    <row r="5431" s="164" customFormat="1" ht="14.85" customHeight="1" x14ac:dyDescent="0.15"/>
    <row r="5432" s="164" customFormat="1" ht="14.85" customHeight="1" x14ac:dyDescent="0.15"/>
    <row r="5433" s="164" customFormat="1" ht="14.85" customHeight="1" x14ac:dyDescent="0.15"/>
    <row r="5434" s="164" customFormat="1" ht="14.85" customHeight="1" x14ac:dyDescent="0.15"/>
    <row r="5435" s="164" customFormat="1" ht="14.85" customHeight="1" x14ac:dyDescent="0.15"/>
    <row r="5436" s="164" customFormat="1" ht="14.85" customHeight="1" x14ac:dyDescent="0.15"/>
    <row r="5437" s="164" customFormat="1" ht="14.85" customHeight="1" x14ac:dyDescent="0.15"/>
    <row r="5438" s="164" customFormat="1" ht="14.85" customHeight="1" x14ac:dyDescent="0.15"/>
    <row r="5439" s="164" customFormat="1" ht="14.85" customHeight="1" x14ac:dyDescent="0.15"/>
    <row r="5440" s="164" customFormat="1" ht="14.85" customHeight="1" x14ac:dyDescent="0.15"/>
    <row r="5441" s="164" customFormat="1" ht="14.85" customHeight="1" x14ac:dyDescent="0.15"/>
    <row r="5442" s="164" customFormat="1" ht="14.85" customHeight="1" x14ac:dyDescent="0.15"/>
    <row r="5443" s="164" customFormat="1" ht="14.85" customHeight="1" x14ac:dyDescent="0.15"/>
    <row r="5444" s="164" customFormat="1" ht="14.85" customHeight="1" x14ac:dyDescent="0.15"/>
    <row r="5445" s="164" customFormat="1" ht="14.85" customHeight="1" x14ac:dyDescent="0.15"/>
    <row r="5446" s="164" customFormat="1" ht="14.85" customHeight="1" x14ac:dyDescent="0.15"/>
    <row r="5447" s="164" customFormat="1" ht="14.85" customHeight="1" x14ac:dyDescent="0.15"/>
    <row r="5448" s="164" customFormat="1" ht="14.85" customHeight="1" x14ac:dyDescent="0.15"/>
    <row r="5449" s="164" customFormat="1" ht="14.85" customHeight="1" x14ac:dyDescent="0.15"/>
    <row r="5450" s="164" customFormat="1" ht="14.85" customHeight="1" x14ac:dyDescent="0.15"/>
    <row r="5451" s="164" customFormat="1" ht="14.85" customHeight="1" x14ac:dyDescent="0.15"/>
    <row r="5452" s="164" customFormat="1" ht="14.85" customHeight="1" x14ac:dyDescent="0.15"/>
    <row r="5453" s="164" customFormat="1" ht="14.85" customHeight="1" x14ac:dyDescent="0.15"/>
    <row r="5454" s="164" customFormat="1" ht="14.85" customHeight="1" x14ac:dyDescent="0.15"/>
    <row r="5455" s="164" customFormat="1" ht="14.85" customHeight="1" x14ac:dyDescent="0.15"/>
    <row r="5456" s="164" customFormat="1" ht="14.85" customHeight="1" x14ac:dyDescent="0.15"/>
    <row r="5457" s="164" customFormat="1" ht="14.85" customHeight="1" x14ac:dyDescent="0.15"/>
    <row r="5458" s="164" customFormat="1" ht="14.85" customHeight="1" x14ac:dyDescent="0.15"/>
    <row r="5459" s="164" customFormat="1" ht="14.85" customHeight="1" x14ac:dyDescent="0.15"/>
    <row r="5460" s="164" customFormat="1" ht="14.85" customHeight="1" x14ac:dyDescent="0.15"/>
    <row r="5461" s="164" customFormat="1" ht="14.85" customHeight="1" x14ac:dyDescent="0.15"/>
    <row r="5462" s="164" customFormat="1" ht="14.85" customHeight="1" x14ac:dyDescent="0.15"/>
    <row r="5463" s="164" customFormat="1" ht="14.85" customHeight="1" x14ac:dyDescent="0.15"/>
    <row r="5464" s="164" customFormat="1" ht="14.85" customHeight="1" x14ac:dyDescent="0.15"/>
    <row r="5465" s="164" customFormat="1" ht="14.85" customHeight="1" x14ac:dyDescent="0.15"/>
    <row r="5466" s="164" customFormat="1" ht="14.85" customHeight="1" x14ac:dyDescent="0.15"/>
    <row r="5467" s="164" customFormat="1" ht="14.85" customHeight="1" x14ac:dyDescent="0.15"/>
    <row r="5468" s="164" customFormat="1" ht="14.85" customHeight="1" x14ac:dyDescent="0.15"/>
    <row r="5469" s="164" customFormat="1" ht="14.85" customHeight="1" x14ac:dyDescent="0.15"/>
    <row r="5470" s="164" customFormat="1" ht="14.85" customHeight="1" x14ac:dyDescent="0.15"/>
    <row r="5471" s="164" customFormat="1" ht="14.85" customHeight="1" x14ac:dyDescent="0.15"/>
    <row r="5472" s="164" customFormat="1" ht="14.85" customHeight="1" x14ac:dyDescent="0.15"/>
    <row r="5473" s="164" customFormat="1" ht="14.85" customHeight="1" x14ac:dyDescent="0.15"/>
    <row r="5474" s="164" customFormat="1" ht="14.85" customHeight="1" x14ac:dyDescent="0.15"/>
    <row r="5475" s="164" customFormat="1" ht="14.85" customHeight="1" x14ac:dyDescent="0.15"/>
    <row r="5476" s="164" customFormat="1" ht="14.85" customHeight="1" x14ac:dyDescent="0.15"/>
    <row r="5477" s="164" customFormat="1" ht="14.85" customHeight="1" x14ac:dyDescent="0.15"/>
    <row r="5478" s="164" customFormat="1" ht="14.85" customHeight="1" x14ac:dyDescent="0.15"/>
    <row r="5479" s="164" customFormat="1" ht="14.85" customHeight="1" x14ac:dyDescent="0.15"/>
    <row r="5480" s="164" customFormat="1" ht="14.85" customHeight="1" x14ac:dyDescent="0.15"/>
    <row r="5481" s="164" customFormat="1" ht="14.85" customHeight="1" x14ac:dyDescent="0.15"/>
    <row r="5482" s="164" customFormat="1" ht="14.85" customHeight="1" x14ac:dyDescent="0.15"/>
    <row r="5483" s="164" customFormat="1" ht="14.85" customHeight="1" x14ac:dyDescent="0.15"/>
    <row r="5484" s="164" customFormat="1" ht="14.85" customHeight="1" x14ac:dyDescent="0.15"/>
    <row r="5485" s="164" customFormat="1" ht="14.85" customHeight="1" x14ac:dyDescent="0.15"/>
    <row r="5486" s="164" customFormat="1" ht="14.85" customHeight="1" x14ac:dyDescent="0.15"/>
    <row r="5487" s="164" customFormat="1" ht="14.85" customHeight="1" x14ac:dyDescent="0.15"/>
    <row r="5488" s="164" customFormat="1" ht="14.85" customHeight="1" x14ac:dyDescent="0.15"/>
    <row r="5489" s="164" customFormat="1" ht="14.85" customHeight="1" x14ac:dyDescent="0.15"/>
    <row r="5490" s="164" customFormat="1" ht="14.85" customHeight="1" x14ac:dyDescent="0.15"/>
    <row r="5491" s="164" customFormat="1" ht="14.85" customHeight="1" x14ac:dyDescent="0.15"/>
    <row r="5492" s="164" customFormat="1" ht="14.85" customHeight="1" x14ac:dyDescent="0.15"/>
    <row r="5493" s="164" customFormat="1" ht="14.85" customHeight="1" x14ac:dyDescent="0.15"/>
    <row r="5494" s="164" customFormat="1" ht="14.85" customHeight="1" x14ac:dyDescent="0.15"/>
    <row r="5495" s="164" customFormat="1" ht="14.85" customHeight="1" x14ac:dyDescent="0.15"/>
    <row r="5496" s="164" customFormat="1" ht="14.85" customHeight="1" x14ac:dyDescent="0.15"/>
    <row r="5497" s="164" customFormat="1" ht="14.85" customHeight="1" x14ac:dyDescent="0.15"/>
    <row r="5498" s="164" customFormat="1" ht="14.85" customHeight="1" x14ac:dyDescent="0.15"/>
    <row r="5499" s="164" customFormat="1" ht="14.85" customHeight="1" x14ac:dyDescent="0.15"/>
    <row r="5500" s="164" customFormat="1" ht="14.85" customHeight="1" x14ac:dyDescent="0.15"/>
    <row r="5501" s="164" customFormat="1" ht="14.85" customHeight="1" x14ac:dyDescent="0.15"/>
    <row r="5502" s="164" customFormat="1" ht="14.85" customHeight="1" x14ac:dyDescent="0.15"/>
    <row r="5503" s="164" customFormat="1" ht="14.85" customHeight="1" x14ac:dyDescent="0.15"/>
    <row r="5504" s="164" customFormat="1" ht="14.85" customHeight="1" x14ac:dyDescent="0.15"/>
    <row r="5505" s="164" customFormat="1" ht="14.85" customHeight="1" x14ac:dyDescent="0.15"/>
    <row r="5506" s="164" customFormat="1" ht="14.85" customHeight="1" x14ac:dyDescent="0.15"/>
    <row r="5507" s="164" customFormat="1" ht="14.85" customHeight="1" x14ac:dyDescent="0.15"/>
    <row r="5508" s="164" customFormat="1" ht="14.85" customHeight="1" x14ac:dyDescent="0.15"/>
    <row r="5509" s="164" customFormat="1" ht="14.85" customHeight="1" x14ac:dyDescent="0.15"/>
    <row r="5510" s="164" customFormat="1" ht="14.85" customHeight="1" x14ac:dyDescent="0.15"/>
    <row r="5511" s="164" customFormat="1" ht="14.85" customHeight="1" x14ac:dyDescent="0.15"/>
    <row r="5512" s="164" customFormat="1" ht="14.85" customHeight="1" x14ac:dyDescent="0.15"/>
    <row r="5513" s="164" customFormat="1" ht="14.85" customHeight="1" x14ac:dyDescent="0.15"/>
    <row r="5514" s="164" customFormat="1" ht="14.85" customHeight="1" x14ac:dyDescent="0.15"/>
    <row r="5515" s="164" customFormat="1" ht="14.85" customHeight="1" x14ac:dyDescent="0.15"/>
    <row r="5516" s="164" customFormat="1" ht="14.85" customHeight="1" x14ac:dyDescent="0.15"/>
    <row r="5517" s="164" customFormat="1" ht="14.85" customHeight="1" x14ac:dyDescent="0.15"/>
    <row r="5518" s="164" customFormat="1" ht="14.85" customHeight="1" x14ac:dyDescent="0.15"/>
    <row r="5519" s="164" customFormat="1" ht="14.85" customHeight="1" x14ac:dyDescent="0.15"/>
    <row r="5520" s="164" customFormat="1" ht="14.85" customHeight="1" x14ac:dyDescent="0.15"/>
    <row r="5521" s="164" customFormat="1" ht="14.85" customHeight="1" x14ac:dyDescent="0.15"/>
    <row r="5522" s="164" customFormat="1" ht="14.85" customHeight="1" x14ac:dyDescent="0.15"/>
    <row r="5523" s="164" customFormat="1" ht="14.85" customHeight="1" x14ac:dyDescent="0.15"/>
    <row r="5524" s="164" customFormat="1" ht="14.85" customHeight="1" x14ac:dyDescent="0.15"/>
    <row r="5525" s="164" customFormat="1" ht="14.85" customHeight="1" x14ac:dyDescent="0.15"/>
    <row r="5526" s="164" customFormat="1" ht="14.85" customHeight="1" x14ac:dyDescent="0.15"/>
    <row r="5527" s="164" customFormat="1" ht="14.85" customHeight="1" x14ac:dyDescent="0.15"/>
    <row r="5528" s="164" customFormat="1" ht="14.85" customHeight="1" x14ac:dyDescent="0.15"/>
    <row r="5529" s="164" customFormat="1" ht="14.85" customHeight="1" x14ac:dyDescent="0.15"/>
    <row r="5530" s="164" customFormat="1" ht="14.85" customHeight="1" x14ac:dyDescent="0.15"/>
    <row r="5531" s="164" customFormat="1" ht="14.85" customHeight="1" x14ac:dyDescent="0.15"/>
    <row r="5532" s="164" customFormat="1" ht="14.85" customHeight="1" x14ac:dyDescent="0.15"/>
    <row r="5533" s="164" customFormat="1" ht="14.85" customHeight="1" x14ac:dyDescent="0.15"/>
    <row r="5534" s="164" customFormat="1" ht="14.85" customHeight="1" x14ac:dyDescent="0.15"/>
    <row r="5535" s="164" customFormat="1" ht="14.85" customHeight="1" x14ac:dyDescent="0.15"/>
    <row r="5536" s="164" customFormat="1" ht="14.85" customHeight="1" x14ac:dyDescent="0.15"/>
    <row r="5537" s="164" customFormat="1" ht="14.85" customHeight="1" x14ac:dyDescent="0.15"/>
    <row r="5538" s="164" customFormat="1" ht="14.85" customHeight="1" x14ac:dyDescent="0.15"/>
    <row r="5539" s="164" customFormat="1" ht="14.85" customHeight="1" x14ac:dyDescent="0.15"/>
    <row r="5540" s="164" customFormat="1" ht="14.85" customHeight="1" x14ac:dyDescent="0.15"/>
    <row r="5541" s="164" customFormat="1" ht="14.85" customHeight="1" x14ac:dyDescent="0.15"/>
    <row r="5542" s="164" customFormat="1" ht="14.85" customHeight="1" x14ac:dyDescent="0.15"/>
    <row r="5543" s="164" customFormat="1" ht="14.85" customHeight="1" x14ac:dyDescent="0.15"/>
    <row r="5544" s="164" customFormat="1" ht="14.85" customHeight="1" x14ac:dyDescent="0.15"/>
    <row r="5545" s="164" customFormat="1" ht="14.85" customHeight="1" x14ac:dyDescent="0.15"/>
    <row r="5546" s="164" customFormat="1" ht="14.85" customHeight="1" x14ac:dyDescent="0.15"/>
    <row r="5547" s="164" customFormat="1" ht="14.85" customHeight="1" x14ac:dyDescent="0.15"/>
    <row r="5548" s="164" customFormat="1" ht="14.85" customHeight="1" x14ac:dyDescent="0.15"/>
    <row r="5549" s="164" customFormat="1" ht="14.85" customHeight="1" x14ac:dyDescent="0.15"/>
    <row r="5550" s="164" customFormat="1" ht="14.85" customHeight="1" x14ac:dyDescent="0.15"/>
    <row r="5551" s="164" customFormat="1" ht="14.85" customHeight="1" x14ac:dyDescent="0.15"/>
    <row r="5552" s="164" customFormat="1" ht="14.85" customHeight="1" x14ac:dyDescent="0.15"/>
    <row r="5553" s="164" customFormat="1" ht="14.85" customHeight="1" x14ac:dyDescent="0.15"/>
    <row r="5554" s="164" customFormat="1" ht="14.85" customHeight="1" x14ac:dyDescent="0.15"/>
    <row r="5555" s="164" customFormat="1" ht="14.85" customHeight="1" x14ac:dyDescent="0.15"/>
    <row r="5556" s="164" customFormat="1" ht="14.85" customHeight="1" x14ac:dyDescent="0.15"/>
    <row r="5557" s="164" customFormat="1" ht="14.85" customHeight="1" x14ac:dyDescent="0.15"/>
    <row r="5558" s="164" customFormat="1" ht="14.85" customHeight="1" x14ac:dyDescent="0.15"/>
    <row r="5559" s="164" customFormat="1" ht="14.85" customHeight="1" x14ac:dyDescent="0.15"/>
    <row r="5560" s="164" customFormat="1" ht="14.85" customHeight="1" x14ac:dyDescent="0.15"/>
    <row r="5561" s="164" customFormat="1" ht="14.85" customHeight="1" x14ac:dyDescent="0.15"/>
    <row r="5562" s="164" customFormat="1" ht="14.85" customHeight="1" x14ac:dyDescent="0.15"/>
    <row r="5563" s="164" customFormat="1" ht="14.85" customHeight="1" x14ac:dyDescent="0.15"/>
    <row r="5564" s="164" customFormat="1" ht="14.85" customHeight="1" x14ac:dyDescent="0.15"/>
    <row r="5565" s="164" customFormat="1" ht="14.85" customHeight="1" x14ac:dyDescent="0.15"/>
    <row r="5566" s="164" customFormat="1" ht="14.85" customHeight="1" x14ac:dyDescent="0.15"/>
    <row r="5567" s="164" customFormat="1" ht="14.85" customHeight="1" x14ac:dyDescent="0.15"/>
    <row r="5568" s="164" customFormat="1" ht="14.85" customHeight="1" x14ac:dyDescent="0.15"/>
    <row r="5569" s="164" customFormat="1" ht="14.85" customHeight="1" x14ac:dyDescent="0.15"/>
    <row r="5570" s="164" customFormat="1" ht="14.85" customHeight="1" x14ac:dyDescent="0.15"/>
    <row r="5571" s="164" customFormat="1" ht="14.85" customHeight="1" x14ac:dyDescent="0.15"/>
    <row r="5572" s="164" customFormat="1" ht="14.85" customHeight="1" x14ac:dyDescent="0.15"/>
    <row r="5573" s="164" customFormat="1" ht="14.85" customHeight="1" x14ac:dyDescent="0.15"/>
    <row r="5574" s="164" customFormat="1" ht="14.85" customHeight="1" x14ac:dyDescent="0.15"/>
    <row r="5575" s="164" customFormat="1" ht="14.85" customHeight="1" x14ac:dyDescent="0.15"/>
    <row r="5576" s="164" customFormat="1" ht="14.85" customHeight="1" x14ac:dyDescent="0.15"/>
    <row r="5577" s="164" customFormat="1" ht="14.85" customHeight="1" x14ac:dyDescent="0.15"/>
    <row r="5578" s="164" customFormat="1" ht="14.85" customHeight="1" x14ac:dyDescent="0.15"/>
    <row r="5579" s="164" customFormat="1" ht="14.85" customHeight="1" x14ac:dyDescent="0.15"/>
    <row r="5580" s="164" customFormat="1" ht="14.85" customHeight="1" x14ac:dyDescent="0.15"/>
    <row r="5581" s="164" customFormat="1" ht="14.85" customHeight="1" x14ac:dyDescent="0.15"/>
    <row r="5582" s="164" customFormat="1" ht="14.85" customHeight="1" x14ac:dyDescent="0.15"/>
    <row r="5583" s="164" customFormat="1" ht="14.85" customHeight="1" x14ac:dyDescent="0.15"/>
    <row r="5584" s="164" customFormat="1" ht="14.85" customHeight="1" x14ac:dyDescent="0.15"/>
    <row r="5585" s="164" customFormat="1" ht="14.85" customHeight="1" x14ac:dyDescent="0.15"/>
    <row r="5586" s="164" customFormat="1" ht="14.85" customHeight="1" x14ac:dyDescent="0.15"/>
    <row r="5587" s="164" customFormat="1" ht="14.85" customHeight="1" x14ac:dyDescent="0.15"/>
    <row r="5588" s="164" customFormat="1" ht="14.85" customHeight="1" x14ac:dyDescent="0.15"/>
    <row r="5589" s="164" customFormat="1" ht="14.85" customHeight="1" x14ac:dyDescent="0.15"/>
    <row r="5590" s="164" customFormat="1" ht="14.85" customHeight="1" x14ac:dyDescent="0.15"/>
    <row r="5591" s="164" customFormat="1" ht="15.4" customHeight="1" x14ac:dyDescent="0.15"/>
    <row r="5592" s="164" customFormat="1" ht="14.85" customHeight="1" x14ac:dyDescent="0.15"/>
    <row r="5593" s="164" customFormat="1" ht="28.7" customHeight="1" x14ac:dyDescent="0.15"/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K349"/>
  <sheetViews>
    <sheetView workbookViewId="0">
      <selection activeCell="K6" sqref="K6"/>
    </sheetView>
  </sheetViews>
  <sheetFormatPr baseColWidth="10" defaultRowHeight="15" x14ac:dyDescent="0.25"/>
  <cols>
    <col min="1" max="1" width="15.140625" customWidth="1"/>
    <col min="2" max="2" width="19.7109375" customWidth="1"/>
    <col min="3" max="3" width="13.140625" customWidth="1"/>
    <col min="4" max="4" width="13" customWidth="1"/>
    <col min="6" max="6" width="15.140625" customWidth="1"/>
    <col min="7" max="7" width="19.7109375" customWidth="1"/>
    <col min="8" max="8" width="13.140625" customWidth="1"/>
    <col min="9" max="9" width="13" customWidth="1"/>
    <col min="11" max="11" width="15.7109375" style="2" customWidth="1"/>
    <col min="12" max="12" width="11.28515625" customWidth="1"/>
    <col min="13" max="13" width="15.7109375" customWidth="1"/>
    <col min="14" max="14" width="11.28515625" customWidth="1"/>
    <col min="15" max="15" width="15.7109375" customWidth="1"/>
  </cols>
  <sheetData>
    <row r="1" spans="1:11" x14ac:dyDescent="0.25">
      <c r="K1"/>
    </row>
    <row r="2" spans="1:11" x14ac:dyDescent="0.25">
      <c r="K2"/>
    </row>
    <row r="3" spans="1:11" x14ac:dyDescent="0.25">
      <c r="K3"/>
    </row>
    <row r="4" spans="1:11" ht="15.75" thickBot="1" x14ac:dyDescent="0.3">
      <c r="K4"/>
    </row>
    <row r="5" spans="1:11" ht="24.75" thickBot="1" x14ac:dyDescent="0.3">
      <c r="A5" s="221" t="s">
        <v>653</v>
      </c>
      <c r="B5" s="221" t="s">
        <v>654</v>
      </c>
      <c r="C5" s="221" t="s">
        <v>669</v>
      </c>
      <c r="D5" s="221" t="s">
        <v>670</v>
      </c>
      <c r="F5" s="250" t="s">
        <v>653</v>
      </c>
      <c r="G5" s="250" t="s">
        <v>654</v>
      </c>
      <c r="H5" s="250" t="s">
        <v>669</v>
      </c>
      <c r="I5" s="250" t="s">
        <v>670</v>
      </c>
      <c r="K5" s="221" t="s">
        <v>671</v>
      </c>
    </row>
    <row r="6" spans="1:11" ht="15.75" thickBot="1" x14ac:dyDescent="0.3">
      <c r="A6" s="222">
        <v>464157</v>
      </c>
      <c r="B6" s="223" t="s">
        <v>658</v>
      </c>
      <c r="C6" s="223">
        <v>201900</v>
      </c>
      <c r="D6" s="222">
        <v>3474173</v>
      </c>
      <c r="F6" s="251">
        <v>464157</v>
      </c>
      <c r="G6" s="252" t="s">
        <v>658</v>
      </c>
      <c r="H6" s="252" t="s">
        <v>724</v>
      </c>
      <c r="I6" s="253">
        <v>3912006.57</v>
      </c>
      <c r="K6" s="117">
        <f>(I6-D6)/1000</f>
        <v>437.83356999999984</v>
      </c>
    </row>
    <row r="7" spans="1:11" x14ac:dyDescent="0.25">
      <c r="K7"/>
    </row>
    <row r="8" spans="1:11" x14ac:dyDescent="0.25">
      <c r="K8"/>
    </row>
    <row r="9" spans="1:11" x14ac:dyDescent="0.25">
      <c r="K9"/>
    </row>
    <row r="10" spans="1:11" x14ac:dyDescent="0.25">
      <c r="K10"/>
    </row>
    <row r="11" spans="1:11" x14ac:dyDescent="0.25">
      <c r="K11"/>
    </row>
    <row r="12" spans="1:11" x14ac:dyDescent="0.25">
      <c r="K12"/>
    </row>
    <row r="13" spans="1:11" x14ac:dyDescent="0.25">
      <c r="K13"/>
    </row>
    <row r="14" spans="1:11" x14ac:dyDescent="0.25">
      <c r="K14"/>
    </row>
    <row r="15" spans="1:11" x14ac:dyDescent="0.25">
      <c r="K15"/>
    </row>
    <row r="16" spans="1:11" x14ac:dyDescent="0.25">
      <c r="K16"/>
    </row>
    <row r="17" spans="11:11" x14ac:dyDescent="0.25">
      <c r="K17"/>
    </row>
    <row r="18" spans="11:11" x14ac:dyDescent="0.25">
      <c r="K18"/>
    </row>
    <row r="19" spans="11:11" x14ac:dyDescent="0.25">
      <c r="K19"/>
    </row>
    <row r="20" spans="11:11" x14ac:dyDescent="0.25">
      <c r="K20"/>
    </row>
    <row r="21" spans="11:11" x14ac:dyDescent="0.25">
      <c r="K21"/>
    </row>
    <row r="22" spans="11:11" x14ac:dyDescent="0.25">
      <c r="K22"/>
    </row>
    <row r="23" spans="11:11" x14ac:dyDescent="0.25">
      <c r="K23"/>
    </row>
    <row r="24" spans="11:11" x14ac:dyDescent="0.25">
      <c r="K24"/>
    </row>
    <row r="25" spans="11:11" x14ac:dyDescent="0.25">
      <c r="K25"/>
    </row>
    <row r="26" spans="11:11" x14ac:dyDescent="0.25">
      <c r="K26"/>
    </row>
    <row r="27" spans="11:11" x14ac:dyDescent="0.25">
      <c r="K27"/>
    </row>
    <row r="28" spans="11:11" x14ac:dyDescent="0.25">
      <c r="K28"/>
    </row>
    <row r="29" spans="11:11" x14ac:dyDescent="0.25">
      <c r="K29"/>
    </row>
    <row r="30" spans="11:11" x14ac:dyDescent="0.25">
      <c r="K30"/>
    </row>
    <row r="31" spans="11:11" x14ac:dyDescent="0.25">
      <c r="K31"/>
    </row>
    <row r="32" spans="11:11" x14ac:dyDescent="0.25">
      <c r="K32"/>
    </row>
    <row r="33" spans="11:11" x14ac:dyDescent="0.25">
      <c r="K33"/>
    </row>
    <row r="34" spans="11:11" x14ac:dyDescent="0.25">
      <c r="K34"/>
    </row>
    <row r="35" spans="11:11" x14ac:dyDescent="0.25">
      <c r="K35"/>
    </row>
    <row r="36" spans="11:11" x14ac:dyDescent="0.25">
      <c r="K36"/>
    </row>
    <row r="37" spans="11:11" x14ac:dyDescent="0.25">
      <c r="K37"/>
    </row>
    <row r="38" spans="11:11" x14ac:dyDescent="0.25">
      <c r="K38"/>
    </row>
    <row r="39" spans="11:11" x14ac:dyDescent="0.25">
      <c r="K39"/>
    </row>
    <row r="40" spans="11:11" x14ac:dyDescent="0.25">
      <c r="K40"/>
    </row>
    <row r="41" spans="11:11" x14ac:dyDescent="0.25">
      <c r="K41"/>
    </row>
    <row r="42" spans="11:11" x14ac:dyDescent="0.25">
      <c r="K42"/>
    </row>
    <row r="43" spans="11:11" x14ac:dyDescent="0.25">
      <c r="K43"/>
    </row>
    <row r="44" spans="11:11" x14ac:dyDescent="0.25">
      <c r="K44"/>
    </row>
    <row r="45" spans="11:11" x14ac:dyDescent="0.25">
      <c r="K45"/>
    </row>
    <row r="46" spans="11:11" x14ac:dyDescent="0.25">
      <c r="K46"/>
    </row>
    <row r="47" spans="11:11" x14ac:dyDescent="0.25">
      <c r="K47"/>
    </row>
    <row r="48" spans="11:11" x14ac:dyDescent="0.25">
      <c r="K48"/>
    </row>
    <row r="49" spans="11:11" x14ac:dyDescent="0.25">
      <c r="K49"/>
    </row>
    <row r="50" spans="11:11" x14ac:dyDescent="0.25">
      <c r="K50"/>
    </row>
    <row r="51" spans="11:11" x14ac:dyDescent="0.25">
      <c r="K51"/>
    </row>
    <row r="52" spans="11:11" x14ac:dyDescent="0.25">
      <c r="K52"/>
    </row>
    <row r="53" spans="11:11" x14ac:dyDescent="0.25">
      <c r="K53"/>
    </row>
    <row r="54" spans="11:11" x14ac:dyDescent="0.25">
      <c r="K54"/>
    </row>
    <row r="55" spans="11:11" x14ac:dyDescent="0.25">
      <c r="K55"/>
    </row>
    <row r="56" spans="11:11" x14ac:dyDescent="0.25">
      <c r="K56"/>
    </row>
    <row r="57" spans="11:11" x14ac:dyDescent="0.25">
      <c r="K57"/>
    </row>
    <row r="58" spans="11:11" x14ac:dyDescent="0.25">
      <c r="K58"/>
    </row>
    <row r="59" spans="11:11" x14ac:dyDescent="0.25">
      <c r="K59"/>
    </row>
    <row r="60" spans="11:11" x14ac:dyDescent="0.25">
      <c r="K60"/>
    </row>
    <row r="61" spans="11:11" x14ac:dyDescent="0.25">
      <c r="K61"/>
    </row>
    <row r="62" spans="11:11" x14ac:dyDescent="0.25">
      <c r="K62"/>
    </row>
    <row r="63" spans="11:11" x14ac:dyDescent="0.25">
      <c r="K63"/>
    </row>
    <row r="64" spans="11:11" x14ac:dyDescent="0.25">
      <c r="K64"/>
    </row>
    <row r="65" spans="11:11" x14ac:dyDescent="0.25">
      <c r="K65"/>
    </row>
    <row r="66" spans="11:11" x14ac:dyDescent="0.25">
      <c r="K66"/>
    </row>
    <row r="67" spans="11:11" x14ac:dyDescent="0.25">
      <c r="K67"/>
    </row>
    <row r="68" spans="11:11" x14ac:dyDescent="0.25">
      <c r="K68"/>
    </row>
    <row r="69" spans="11:11" x14ac:dyDescent="0.25">
      <c r="K69"/>
    </row>
    <row r="70" spans="11:11" x14ac:dyDescent="0.25">
      <c r="K70"/>
    </row>
    <row r="71" spans="11:11" x14ac:dyDescent="0.25">
      <c r="K71"/>
    </row>
    <row r="72" spans="11:11" x14ac:dyDescent="0.25">
      <c r="K72"/>
    </row>
    <row r="73" spans="11:11" x14ac:dyDescent="0.25">
      <c r="K73"/>
    </row>
    <row r="74" spans="11:11" x14ac:dyDescent="0.25">
      <c r="K74"/>
    </row>
    <row r="75" spans="11:11" x14ac:dyDescent="0.25">
      <c r="K75"/>
    </row>
    <row r="76" spans="11:11" x14ac:dyDescent="0.25">
      <c r="K76"/>
    </row>
    <row r="77" spans="11:11" x14ac:dyDescent="0.25">
      <c r="K77"/>
    </row>
    <row r="78" spans="11:11" x14ac:dyDescent="0.25">
      <c r="K78"/>
    </row>
    <row r="79" spans="11:11" x14ac:dyDescent="0.25">
      <c r="K79"/>
    </row>
    <row r="80" spans="11:11" x14ac:dyDescent="0.25">
      <c r="K80"/>
    </row>
    <row r="81" spans="11:11" x14ac:dyDescent="0.25">
      <c r="K81"/>
    </row>
    <row r="82" spans="11:11" x14ac:dyDescent="0.25">
      <c r="K82"/>
    </row>
    <row r="83" spans="11:11" x14ac:dyDescent="0.25">
      <c r="K83"/>
    </row>
    <row r="84" spans="11:11" x14ac:dyDescent="0.25">
      <c r="K84"/>
    </row>
    <row r="85" spans="11:11" x14ac:dyDescent="0.25">
      <c r="K85"/>
    </row>
    <row r="86" spans="11:11" x14ac:dyDescent="0.25">
      <c r="K86"/>
    </row>
    <row r="87" spans="11:11" x14ac:dyDescent="0.25">
      <c r="K87"/>
    </row>
    <row r="88" spans="11:11" x14ac:dyDescent="0.25">
      <c r="K88"/>
    </row>
    <row r="89" spans="11:11" x14ac:dyDescent="0.25">
      <c r="K89"/>
    </row>
    <row r="90" spans="11:11" x14ac:dyDescent="0.25">
      <c r="K90"/>
    </row>
    <row r="91" spans="11:11" x14ac:dyDescent="0.25">
      <c r="K91"/>
    </row>
    <row r="92" spans="11:11" x14ac:dyDescent="0.25">
      <c r="K92"/>
    </row>
    <row r="93" spans="11:11" x14ac:dyDescent="0.25">
      <c r="K93"/>
    </row>
    <row r="94" spans="11:11" x14ac:dyDescent="0.25">
      <c r="K94"/>
    </row>
    <row r="95" spans="11:11" x14ac:dyDescent="0.25">
      <c r="K95"/>
    </row>
    <row r="96" spans="11:11" x14ac:dyDescent="0.25">
      <c r="K96"/>
    </row>
    <row r="97" spans="11:11" x14ac:dyDescent="0.25">
      <c r="K97"/>
    </row>
    <row r="98" spans="11:11" x14ac:dyDescent="0.25">
      <c r="K98"/>
    </row>
    <row r="99" spans="11:11" x14ac:dyDescent="0.25">
      <c r="K99"/>
    </row>
    <row r="100" spans="11:11" x14ac:dyDescent="0.25">
      <c r="K100"/>
    </row>
    <row r="101" spans="11:11" x14ac:dyDescent="0.25">
      <c r="K101"/>
    </row>
    <row r="102" spans="11:11" x14ac:dyDescent="0.25">
      <c r="K102"/>
    </row>
    <row r="103" spans="11:11" x14ac:dyDescent="0.25">
      <c r="K103"/>
    </row>
    <row r="104" spans="11:11" x14ac:dyDescent="0.25">
      <c r="K104"/>
    </row>
    <row r="105" spans="11:11" x14ac:dyDescent="0.25">
      <c r="K105"/>
    </row>
    <row r="106" spans="11:11" x14ac:dyDescent="0.25">
      <c r="K106"/>
    </row>
    <row r="107" spans="11:11" x14ac:dyDescent="0.25">
      <c r="K107"/>
    </row>
    <row r="108" spans="11:11" x14ac:dyDescent="0.25">
      <c r="K108"/>
    </row>
    <row r="109" spans="11:11" x14ac:dyDescent="0.25">
      <c r="K109"/>
    </row>
    <row r="110" spans="11:11" x14ac:dyDescent="0.25">
      <c r="K110"/>
    </row>
    <row r="111" spans="11:11" x14ac:dyDescent="0.25">
      <c r="K111"/>
    </row>
    <row r="112" spans="11:11" x14ac:dyDescent="0.25">
      <c r="K112"/>
    </row>
    <row r="113" spans="11:11" x14ac:dyDescent="0.25">
      <c r="K113"/>
    </row>
    <row r="114" spans="11:11" x14ac:dyDescent="0.25">
      <c r="K114"/>
    </row>
    <row r="115" spans="11:11" x14ac:dyDescent="0.25">
      <c r="K115"/>
    </row>
    <row r="116" spans="11:11" x14ac:dyDescent="0.25">
      <c r="K116"/>
    </row>
    <row r="117" spans="11:11" x14ac:dyDescent="0.25">
      <c r="K117"/>
    </row>
    <row r="118" spans="11:11" x14ac:dyDescent="0.25">
      <c r="K118"/>
    </row>
    <row r="119" spans="11:11" x14ac:dyDescent="0.25">
      <c r="K119"/>
    </row>
    <row r="120" spans="11:11" x14ac:dyDescent="0.25">
      <c r="K120"/>
    </row>
    <row r="121" spans="11:11" x14ac:dyDescent="0.25">
      <c r="K121"/>
    </row>
    <row r="122" spans="11:11" x14ac:dyDescent="0.25">
      <c r="K122"/>
    </row>
    <row r="123" spans="11:11" x14ac:dyDescent="0.25">
      <c r="K123"/>
    </row>
    <row r="124" spans="11:11" x14ac:dyDescent="0.25">
      <c r="K124"/>
    </row>
    <row r="125" spans="11:11" x14ac:dyDescent="0.25">
      <c r="K125"/>
    </row>
    <row r="126" spans="11:11" x14ac:dyDescent="0.25">
      <c r="K126"/>
    </row>
    <row r="127" spans="11:11" x14ac:dyDescent="0.25">
      <c r="K127"/>
    </row>
    <row r="128" spans="11:11" x14ac:dyDescent="0.25">
      <c r="K128"/>
    </row>
    <row r="129" spans="11:11" x14ac:dyDescent="0.25">
      <c r="K129"/>
    </row>
    <row r="130" spans="11:11" x14ac:dyDescent="0.25">
      <c r="K130"/>
    </row>
    <row r="131" spans="11:11" x14ac:dyDescent="0.25">
      <c r="K131"/>
    </row>
    <row r="132" spans="11:11" x14ac:dyDescent="0.25">
      <c r="K132"/>
    </row>
    <row r="133" spans="11:11" x14ac:dyDescent="0.25">
      <c r="K133"/>
    </row>
    <row r="134" spans="11:11" x14ac:dyDescent="0.25">
      <c r="K134"/>
    </row>
    <row r="135" spans="11:11" x14ac:dyDescent="0.25">
      <c r="K135"/>
    </row>
    <row r="136" spans="11:11" x14ac:dyDescent="0.25">
      <c r="K136"/>
    </row>
    <row r="137" spans="11:11" x14ac:dyDescent="0.25">
      <c r="K137"/>
    </row>
    <row r="138" spans="11:11" x14ac:dyDescent="0.25">
      <c r="K138"/>
    </row>
    <row r="139" spans="11:11" x14ac:dyDescent="0.25">
      <c r="K139"/>
    </row>
    <row r="140" spans="11:11" x14ac:dyDescent="0.25">
      <c r="K140"/>
    </row>
    <row r="141" spans="11:11" x14ac:dyDescent="0.25">
      <c r="K141"/>
    </row>
    <row r="142" spans="11:11" x14ac:dyDescent="0.25">
      <c r="K142"/>
    </row>
    <row r="143" spans="11:11" x14ac:dyDescent="0.25">
      <c r="K143"/>
    </row>
    <row r="144" spans="11:11" x14ac:dyDescent="0.25">
      <c r="K144"/>
    </row>
    <row r="145" spans="11:11" x14ac:dyDescent="0.25">
      <c r="K145"/>
    </row>
    <row r="146" spans="11:11" x14ac:dyDescent="0.25">
      <c r="K146"/>
    </row>
    <row r="147" spans="11:11" x14ac:dyDescent="0.25">
      <c r="K147"/>
    </row>
    <row r="148" spans="11:11" x14ac:dyDescent="0.25">
      <c r="K148"/>
    </row>
    <row r="149" spans="11:11" x14ac:dyDescent="0.25">
      <c r="K149"/>
    </row>
    <row r="150" spans="11:11" x14ac:dyDescent="0.25">
      <c r="K150"/>
    </row>
    <row r="151" spans="11:11" x14ac:dyDescent="0.25">
      <c r="K151"/>
    </row>
    <row r="152" spans="11:11" x14ac:dyDescent="0.25">
      <c r="K152"/>
    </row>
    <row r="153" spans="11:11" x14ac:dyDescent="0.25">
      <c r="K153"/>
    </row>
    <row r="154" spans="11:11" x14ac:dyDescent="0.25">
      <c r="K154"/>
    </row>
    <row r="155" spans="11:11" x14ac:dyDescent="0.25">
      <c r="K155"/>
    </row>
    <row r="156" spans="11:11" x14ac:dyDescent="0.25">
      <c r="K156"/>
    </row>
    <row r="157" spans="11:11" x14ac:dyDescent="0.25">
      <c r="K157"/>
    </row>
    <row r="158" spans="11:11" x14ac:dyDescent="0.25">
      <c r="K158"/>
    </row>
    <row r="159" spans="11:11" x14ac:dyDescent="0.25">
      <c r="K159"/>
    </row>
    <row r="160" spans="11:11" x14ac:dyDescent="0.25">
      <c r="K160"/>
    </row>
    <row r="161" spans="11:11" x14ac:dyDescent="0.25">
      <c r="K161"/>
    </row>
    <row r="162" spans="11:11" x14ac:dyDescent="0.25">
      <c r="K162"/>
    </row>
    <row r="163" spans="11:11" x14ac:dyDescent="0.25">
      <c r="K163"/>
    </row>
    <row r="164" spans="11:11" x14ac:dyDescent="0.25">
      <c r="K164"/>
    </row>
    <row r="165" spans="11:11" x14ac:dyDescent="0.25">
      <c r="K165"/>
    </row>
    <row r="166" spans="11:11" x14ac:dyDescent="0.25">
      <c r="K166"/>
    </row>
    <row r="167" spans="11:11" x14ac:dyDescent="0.25">
      <c r="K167"/>
    </row>
    <row r="168" spans="11:11" x14ac:dyDescent="0.25">
      <c r="K168"/>
    </row>
    <row r="169" spans="11:11" x14ac:dyDescent="0.25">
      <c r="K169"/>
    </row>
    <row r="170" spans="11:11" x14ac:dyDescent="0.25">
      <c r="K170"/>
    </row>
    <row r="171" spans="11:11" x14ac:dyDescent="0.25">
      <c r="K171"/>
    </row>
    <row r="172" spans="11:11" x14ac:dyDescent="0.25">
      <c r="K172"/>
    </row>
    <row r="173" spans="11:11" x14ac:dyDescent="0.25">
      <c r="K173"/>
    </row>
    <row r="174" spans="11:11" x14ac:dyDescent="0.25">
      <c r="K174"/>
    </row>
    <row r="175" spans="11:11" x14ac:dyDescent="0.25">
      <c r="K175"/>
    </row>
    <row r="176" spans="11:11" x14ac:dyDescent="0.25">
      <c r="K176"/>
    </row>
    <row r="177" spans="11:11" x14ac:dyDescent="0.25">
      <c r="K177"/>
    </row>
    <row r="178" spans="11:11" x14ac:dyDescent="0.25">
      <c r="K178"/>
    </row>
    <row r="179" spans="11:11" x14ac:dyDescent="0.25">
      <c r="K179"/>
    </row>
    <row r="180" spans="11:11" x14ac:dyDescent="0.25">
      <c r="K180"/>
    </row>
    <row r="181" spans="11:11" x14ac:dyDescent="0.25">
      <c r="K181"/>
    </row>
    <row r="182" spans="11:11" x14ac:dyDescent="0.25">
      <c r="K182"/>
    </row>
    <row r="183" spans="11:11" x14ac:dyDescent="0.25">
      <c r="K183"/>
    </row>
    <row r="184" spans="11:11" x14ac:dyDescent="0.25">
      <c r="K184"/>
    </row>
    <row r="185" spans="11:11" x14ac:dyDescent="0.25">
      <c r="K185"/>
    </row>
    <row r="186" spans="11:11" x14ac:dyDescent="0.25">
      <c r="K186"/>
    </row>
    <row r="187" spans="11:11" x14ac:dyDescent="0.25">
      <c r="K187"/>
    </row>
    <row r="188" spans="11:11" x14ac:dyDescent="0.25">
      <c r="K188"/>
    </row>
    <row r="189" spans="11:11" x14ac:dyDescent="0.25">
      <c r="K189"/>
    </row>
    <row r="190" spans="11:11" x14ac:dyDescent="0.25">
      <c r="K190"/>
    </row>
    <row r="191" spans="11:11" x14ac:dyDescent="0.25">
      <c r="K191"/>
    </row>
    <row r="192" spans="11:11" x14ac:dyDescent="0.25">
      <c r="K192"/>
    </row>
    <row r="193" spans="11:11" x14ac:dyDescent="0.25">
      <c r="K193"/>
    </row>
    <row r="194" spans="11:11" x14ac:dyDescent="0.25">
      <c r="K194"/>
    </row>
    <row r="195" spans="11:11" x14ac:dyDescent="0.25">
      <c r="K195"/>
    </row>
    <row r="196" spans="11:11" x14ac:dyDescent="0.25">
      <c r="K196"/>
    </row>
    <row r="197" spans="11:11" x14ac:dyDescent="0.25">
      <c r="K197"/>
    </row>
    <row r="198" spans="11:11" x14ac:dyDescent="0.25">
      <c r="K198"/>
    </row>
    <row r="199" spans="11:11" x14ac:dyDescent="0.25">
      <c r="K199"/>
    </row>
    <row r="200" spans="11:11" x14ac:dyDescent="0.25">
      <c r="K200"/>
    </row>
    <row r="201" spans="11:11" x14ac:dyDescent="0.25">
      <c r="K201"/>
    </row>
    <row r="202" spans="11:11" x14ac:dyDescent="0.25">
      <c r="K202"/>
    </row>
    <row r="203" spans="11:11" x14ac:dyDescent="0.25">
      <c r="K203"/>
    </row>
    <row r="204" spans="11:11" x14ac:dyDescent="0.25">
      <c r="K204"/>
    </row>
    <row r="205" spans="11:11" x14ac:dyDescent="0.25">
      <c r="K205"/>
    </row>
    <row r="206" spans="11:11" x14ac:dyDescent="0.25">
      <c r="K206"/>
    </row>
    <row r="207" spans="11:11" x14ac:dyDescent="0.25">
      <c r="K207"/>
    </row>
    <row r="208" spans="11:11" x14ac:dyDescent="0.25">
      <c r="K208"/>
    </row>
    <row r="209" spans="11:11" x14ac:dyDescent="0.25">
      <c r="K209"/>
    </row>
    <row r="210" spans="11:11" x14ac:dyDescent="0.25">
      <c r="K210"/>
    </row>
    <row r="211" spans="11:11" x14ac:dyDescent="0.25">
      <c r="K211"/>
    </row>
    <row r="212" spans="11:11" x14ac:dyDescent="0.25">
      <c r="K212"/>
    </row>
    <row r="213" spans="11:11" x14ac:dyDescent="0.25">
      <c r="K213"/>
    </row>
    <row r="214" spans="11:11" x14ac:dyDescent="0.25">
      <c r="K214"/>
    </row>
    <row r="215" spans="11:11" x14ac:dyDescent="0.25">
      <c r="K215"/>
    </row>
    <row r="216" spans="11:11" x14ac:dyDescent="0.25">
      <c r="K216"/>
    </row>
    <row r="217" spans="11:11" x14ac:dyDescent="0.25">
      <c r="K217"/>
    </row>
    <row r="218" spans="11:11" x14ac:dyDescent="0.25">
      <c r="K218"/>
    </row>
    <row r="219" spans="11:11" x14ac:dyDescent="0.25">
      <c r="K219"/>
    </row>
    <row r="220" spans="11:11" x14ac:dyDescent="0.25">
      <c r="K220"/>
    </row>
    <row r="221" spans="11:11" x14ac:dyDescent="0.25">
      <c r="K221"/>
    </row>
    <row r="222" spans="11:11" x14ac:dyDescent="0.25">
      <c r="K222"/>
    </row>
    <row r="223" spans="11:11" x14ac:dyDescent="0.25">
      <c r="K223"/>
    </row>
    <row r="224" spans="11:11" x14ac:dyDescent="0.25">
      <c r="K224"/>
    </row>
    <row r="225" spans="11:11" x14ac:dyDescent="0.25">
      <c r="K225"/>
    </row>
    <row r="226" spans="11:11" x14ac:dyDescent="0.25">
      <c r="K226"/>
    </row>
    <row r="227" spans="11:11" x14ac:dyDescent="0.25">
      <c r="K227"/>
    </row>
    <row r="228" spans="11:11" x14ac:dyDescent="0.25">
      <c r="K228"/>
    </row>
    <row r="229" spans="11:11" x14ac:dyDescent="0.25">
      <c r="K229"/>
    </row>
    <row r="230" spans="11:11" x14ac:dyDescent="0.25">
      <c r="K230"/>
    </row>
    <row r="231" spans="11:11" x14ac:dyDescent="0.25">
      <c r="K231"/>
    </row>
    <row r="232" spans="11:11" x14ac:dyDescent="0.25">
      <c r="K232"/>
    </row>
    <row r="233" spans="11:11" x14ac:dyDescent="0.25">
      <c r="K233"/>
    </row>
    <row r="234" spans="11:11" x14ac:dyDescent="0.25">
      <c r="K234"/>
    </row>
    <row r="235" spans="11:11" x14ac:dyDescent="0.25">
      <c r="K235"/>
    </row>
    <row r="236" spans="11:11" x14ac:dyDescent="0.25">
      <c r="K236"/>
    </row>
    <row r="237" spans="11:11" x14ac:dyDescent="0.25">
      <c r="K237"/>
    </row>
    <row r="238" spans="11:11" x14ac:dyDescent="0.25">
      <c r="K238"/>
    </row>
    <row r="239" spans="11:11" x14ac:dyDescent="0.25">
      <c r="K239"/>
    </row>
    <row r="240" spans="11:11" x14ac:dyDescent="0.25">
      <c r="K240"/>
    </row>
    <row r="241" spans="11:11" x14ac:dyDescent="0.25">
      <c r="K241"/>
    </row>
    <row r="242" spans="11:11" x14ac:dyDescent="0.25">
      <c r="K242"/>
    </row>
    <row r="243" spans="11:11" x14ac:dyDescent="0.25">
      <c r="K243"/>
    </row>
    <row r="244" spans="11:11" x14ac:dyDescent="0.25">
      <c r="K244"/>
    </row>
    <row r="245" spans="11:11" x14ac:dyDescent="0.25">
      <c r="K245"/>
    </row>
    <row r="246" spans="11:11" x14ac:dyDescent="0.25">
      <c r="K246"/>
    </row>
    <row r="247" spans="11:11" x14ac:dyDescent="0.25">
      <c r="K247"/>
    </row>
    <row r="248" spans="11:11" x14ac:dyDescent="0.25">
      <c r="K248"/>
    </row>
    <row r="249" spans="11:11" x14ac:dyDescent="0.25">
      <c r="K249"/>
    </row>
    <row r="250" spans="11:11" x14ac:dyDescent="0.25">
      <c r="K250"/>
    </row>
    <row r="251" spans="11:11" x14ac:dyDescent="0.25">
      <c r="K251"/>
    </row>
    <row r="252" spans="11:11" x14ac:dyDescent="0.25">
      <c r="K252"/>
    </row>
    <row r="253" spans="11:11" x14ac:dyDescent="0.25">
      <c r="K253"/>
    </row>
    <row r="254" spans="11:11" x14ac:dyDescent="0.25">
      <c r="K254"/>
    </row>
    <row r="255" spans="11:11" x14ac:dyDescent="0.25">
      <c r="K255"/>
    </row>
    <row r="256" spans="11:11" x14ac:dyDescent="0.25">
      <c r="K256"/>
    </row>
    <row r="257" spans="11:11" x14ac:dyDescent="0.25">
      <c r="K257"/>
    </row>
    <row r="258" spans="11:11" x14ac:dyDescent="0.25">
      <c r="K258"/>
    </row>
    <row r="259" spans="11:11" x14ac:dyDescent="0.25">
      <c r="K259"/>
    </row>
    <row r="260" spans="11:11" x14ac:dyDescent="0.25">
      <c r="K260"/>
    </row>
    <row r="261" spans="11:11" x14ac:dyDescent="0.25">
      <c r="K261"/>
    </row>
    <row r="262" spans="11:11" x14ac:dyDescent="0.25">
      <c r="K262"/>
    </row>
    <row r="263" spans="11:11" x14ac:dyDescent="0.25">
      <c r="K263"/>
    </row>
    <row r="264" spans="11:11" x14ac:dyDescent="0.25">
      <c r="K264"/>
    </row>
    <row r="265" spans="11:11" x14ac:dyDescent="0.25">
      <c r="K265"/>
    </row>
    <row r="266" spans="11:11" x14ac:dyDescent="0.25">
      <c r="K266"/>
    </row>
    <row r="267" spans="11:11" x14ac:dyDescent="0.25">
      <c r="K267"/>
    </row>
    <row r="268" spans="11:11" x14ac:dyDescent="0.25">
      <c r="K268"/>
    </row>
    <row r="269" spans="11:11" x14ac:dyDescent="0.25">
      <c r="K269"/>
    </row>
    <row r="270" spans="11:11" x14ac:dyDescent="0.25">
      <c r="K270"/>
    </row>
    <row r="271" spans="11:11" x14ac:dyDescent="0.25">
      <c r="K271"/>
    </row>
    <row r="272" spans="11:11" x14ac:dyDescent="0.25">
      <c r="K272"/>
    </row>
    <row r="273" spans="11:11" x14ac:dyDescent="0.25">
      <c r="K273"/>
    </row>
    <row r="274" spans="11:11" x14ac:dyDescent="0.25">
      <c r="K274"/>
    </row>
    <row r="275" spans="11:11" x14ac:dyDescent="0.25">
      <c r="K275"/>
    </row>
    <row r="276" spans="11:11" x14ac:dyDescent="0.25">
      <c r="K276"/>
    </row>
    <row r="277" spans="11:11" x14ac:dyDescent="0.25">
      <c r="K277"/>
    </row>
    <row r="278" spans="11:11" x14ac:dyDescent="0.25">
      <c r="K278"/>
    </row>
    <row r="279" spans="11:11" x14ac:dyDescent="0.25">
      <c r="K279"/>
    </row>
    <row r="280" spans="11:11" x14ac:dyDescent="0.25">
      <c r="K280"/>
    </row>
    <row r="281" spans="11:11" x14ac:dyDescent="0.25">
      <c r="K281"/>
    </row>
    <row r="282" spans="11:11" x14ac:dyDescent="0.25">
      <c r="K282"/>
    </row>
    <row r="283" spans="11:11" x14ac:dyDescent="0.25">
      <c r="K283"/>
    </row>
    <row r="284" spans="11:11" x14ac:dyDescent="0.25">
      <c r="K284"/>
    </row>
    <row r="285" spans="11:11" x14ac:dyDescent="0.25">
      <c r="K285"/>
    </row>
    <row r="286" spans="11:11" x14ac:dyDescent="0.25">
      <c r="K286"/>
    </row>
    <row r="287" spans="11:11" x14ac:dyDescent="0.25">
      <c r="K287"/>
    </row>
    <row r="288" spans="11:11" x14ac:dyDescent="0.25">
      <c r="K288"/>
    </row>
    <row r="289" spans="11:11" x14ac:dyDescent="0.25">
      <c r="K289"/>
    </row>
    <row r="290" spans="11:11" x14ac:dyDescent="0.25">
      <c r="K290"/>
    </row>
    <row r="291" spans="11:11" x14ac:dyDescent="0.25">
      <c r="K291"/>
    </row>
    <row r="292" spans="11:11" x14ac:dyDescent="0.25">
      <c r="K292"/>
    </row>
    <row r="293" spans="11:11" x14ac:dyDescent="0.25">
      <c r="K293"/>
    </row>
    <row r="294" spans="11:11" x14ac:dyDescent="0.25">
      <c r="K294"/>
    </row>
    <row r="295" spans="11:11" x14ac:dyDescent="0.25">
      <c r="K295"/>
    </row>
    <row r="296" spans="11:11" x14ac:dyDescent="0.25">
      <c r="K296"/>
    </row>
    <row r="297" spans="11:11" x14ac:dyDescent="0.25">
      <c r="K297"/>
    </row>
    <row r="298" spans="11:11" x14ac:dyDescent="0.25">
      <c r="K298"/>
    </row>
    <row r="299" spans="11:11" x14ac:dyDescent="0.25">
      <c r="K299"/>
    </row>
    <row r="300" spans="11:11" x14ac:dyDescent="0.25">
      <c r="K300"/>
    </row>
    <row r="301" spans="11:11" x14ac:dyDescent="0.25">
      <c r="K301"/>
    </row>
    <row r="302" spans="11:11" x14ac:dyDescent="0.25">
      <c r="K302"/>
    </row>
    <row r="303" spans="11:11" x14ac:dyDescent="0.25">
      <c r="K303"/>
    </row>
    <row r="304" spans="11:11" x14ac:dyDescent="0.25">
      <c r="K304"/>
    </row>
    <row r="305" spans="11:11" x14ac:dyDescent="0.25">
      <c r="K305"/>
    </row>
    <row r="306" spans="11:11" x14ac:dyDescent="0.25">
      <c r="K306"/>
    </row>
    <row r="307" spans="11:11" x14ac:dyDescent="0.25">
      <c r="K307"/>
    </row>
    <row r="308" spans="11:11" x14ac:dyDescent="0.25">
      <c r="K308"/>
    </row>
    <row r="309" spans="11:11" x14ac:dyDescent="0.25">
      <c r="K309"/>
    </row>
    <row r="310" spans="11:11" x14ac:dyDescent="0.25">
      <c r="K310"/>
    </row>
    <row r="311" spans="11:11" x14ac:dyDescent="0.25">
      <c r="K311"/>
    </row>
    <row r="312" spans="11:11" x14ac:dyDescent="0.25">
      <c r="K312"/>
    </row>
    <row r="313" spans="11:11" x14ac:dyDescent="0.25">
      <c r="K313"/>
    </row>
    <row r="314" spans="11:11" x14ac:dyDescent="0.25">
      <c r="K314"/>
    </row>
    <row r="315" spans="11:11" x14ac:dyDescent="0.25">
      <c r="K315"/>
    </row>
    <row r="316" spans="11:11" x14ac:dyDescent="0.25">
      <c r="K316"/>
    </row>
    <row r="317" spans="11:11" x14ac:dyDescent="0.25">
      <c r="K317"/>
    </row>
    <row r="318" spans="11:11" x14ac:dyDescent="0.25">
      <c r="K318"/>
    </row>
    <row r="319" spans="11:11" x14ac:dyDescent="0.25">
      <c r="K319"/>
    </row>
    <row r="320" spans="11:11" x14ac:dyDescent="0.25">
      <c r="K320"/>
    </row>
    <row r="321" spans="11:11" x14ac:dyDescent="0.25">
      <c r="K321"/>
    </row>
    <row r="322" spans="11:11" x14ac:dyDescent="0.25">
      <c r="K322"/>
    </row>
    <row r="323" spans="11:11" x14ac:dyDescent="0.25">
      <c r="K323"/>
    </row>
    <row r="324" spans="11:11" x14ac:dyDescent="0.25">
      <c r="K324"/>
    </row>
    <row r="325" spans="11:11" x14ac:dyDescent="0.25">
      <c r="K325"/>
    </row>
    <row r="326" spans="11:11" x14ac:dyDescent="0.25">
      <c r="K326"/>
    </row>
    <row r="327" spans="11:11" x14ac:dyDescent="0.25">
      <c r="K327"/>
    </row>
    <row r="328" spans="11:11" x14ac:dyDescent="0.25">
      <c r="K328"/>
    </row>
    <row r="329" spans="11:11" x14ac:dyDescent="0.25">
      <c r="K329"/>
    </row>
    <row r="330" spans="11:11" x14ac:dyDescent="0.25">
      <c r="K330"/>
    </row>
    <row r="331" spans="11:11" x14ac:dyDescent="0.25">
      <c r="K331"/>
    </row>
    <row r="332" spans="11:11" x14ac:dyDescent="0.25">
      <c r="K332"/>
    </row>
    <row r="333" spans="11:11" x14ac:dyDescent="0.25">
      <c r="K333"/>
    </row>
    <row r="334" spans="11:11" x14ac:dyDescent="0.25">
      <c r="K334"/>
    </row>
    <row r="335" spans="11:11" x14ac:dyDescent="0.25">
      <c r="K335"/>
    </row>
    <row r="336" spans="11:11" x14ac:dyDescent="0.25">
      <c r="K336"/>
    </row>
    <row r="337" spans="11:11" x14ac:dyDescent="0.25">
      <c r="K337"/>
    </row>
    <row r="338" spans="11:11" x14ac:dyDescent="0.25">
      <c r="K338"/>
    </row>
    <row r="339" spans="11:11" x14ac:dyDescent="0.25">
      <c r="K339"/>
    </row>
    <row r="340" spans="11:11" x14ac:dyDescent="0.25">
      <c r="K340"/>
    </row>
    <row r="341" spans="11:11" x14ac:dyDescent="0.25">
      <c r="K341"/>
    </row>
    <row r="342" spans="11:11" x14ac:dyDescent="0.25">
      <c r="K342"/>
    </row>
    <row r="343" spans="11:11" x14ac:dyDescent="0.25">
      <c r="K343"/>
    </row>
    <row r="344" spans="11:11" x14ac:dyDescent="0.25">
      <c r="K344"/>
    </row>
    <row r="345" spans="11:11" x14ac:dyDescent="0.25">
      <c r="K345"/>
    </row>
    <row r="346" spans="11:11" x14ac:dyDescent="0.25">
      <c r="K346"/>
    </row>
    <row r="347" spans="11:11" x14ac:dyDescent="0.25">
      <c r="K347"/>
    </row>
    <row r="348" spans="11:11" x14ac:dyDescent="0.25">
      <c r="K348"/>
    </row>
    <row r="349" spans="11:11" x14ac:dyDescent="0.25">
      <c r="K349"/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I208"/>
  <sheetViews>
    <sheetView topLeftCell="A34" workbookViewId="0">
      <selection activeCell="A4" sqref="A4:G52"/>
    </sheetView>
  </sheetViews>
  <sheetFormatPr baseColWidth="10" defaultRowHeight="15" x14ac:dyDescent="0.25"/>
  <cols>
    <col min="1" max="1" width="16.42578125" customWidth="1"/>
    <col min="2" max="2" width="23" customWidth="1"/>
    <col min="3" max="3" width="15.7109375" customWidth="1"/>
    <col min="4" max="4" width="26.5703125" customWidth="1"/>
    <col min="5" max="5" width="16.42578125" customWidth="1"/>
    <col min="6" max="6" width="18.140625" customWidth="1"/>
    <col min="7" max="7" width="33" customWidth="1"/>
    <col min="8" max="8" width="10.140625" customWidth="1"/>
    <col min="9" max="9" width="14.7109375" customWidth="1"/>
  </cols>
  <sheetData>
    <row r="1" spans="1:9" x14ac:dyDescent="0.25">
      <c r="A1" s="164"/>
      <c r="B1" s="164"/>
      <c r="C1" s="164"/>
      <c r="D1" s="164"/>
      <c r="E1" s="164"/>
      <c r="F1" s="164"/>
      <c r="G1" s="164"/>
      <c r="H1" s="58"/>
      <c r="I1" s="58"/>
    </row>
    <row r="2" spans="1:9" ht="15.75" x14ac:dyDescent="0.25">
      <c r="A2" s="164"/>
      <c r="B2" s="216"/>
      <c r="C2" s="164"/>
      <c r="D2" s="164"/>
      <c r="E2" s="164"/>
      <c r="F2" s="164"/>
      <c r="G2" s="164"/>
      <c r="H2" s="58"/>
      <c r="I2" s="58"/>
    </row>
    <row r="3" spans="1:9" x14ac:dyDescent="0.25">
      <c r="A3" s="164"/>
      <c r="B3" s="164"/>
      <c r="C3" s="164"/>
      <c r="D3" s="164"/>
      <c r="E3" s="164"/>
      <c r="F3" s="164"/>
      <c r="G3" s="164"/>
      <c r="H3" s="58"/>
      <c r="I3" s="58"/>
    </row>
    <row r="4" spans="1:9" x14ac:dyDescent="0.25">
      <c r="A4" s="254" t="s">
        <v>653</v>
      </c>
      <c r="B4" s="254" t="s">
        <v>654</v>
      </c>
      <c r="C4" s="254" t="s">
        <v>673</v>
      </c>
      <c r="D4" s="254" t="s">
        <v>674</v>
      </c>
      <c r="E4" s="254" t="s">
        <v>675</v>
      </c>
      <c r="F4" s="254" t="s">
        <v>676</v>
      </c>
      <c r="G4" s="254" t="s">
        <v>677</v>
      </c>
      <c r="H4" s="58"/>
      <c r="I4" s="58"/>
    </row>
    <row r="5" spans="1:9" x14ac:dyDescent="0.25">
      <c r="A5" s="255">
        <v>464157</v>
      </c>
      <c r="B5" s="256" t="s">
        <v>658</v>
      </c>
      <c r="C5" s="257">
        <v>43482</v>
      </c>
      <c r="D5" s="256" t="s">
        <v>652</v>
      </c>
      <c r="E5" s="256" t="s">
        <v>678</v>
      </c>
      <c r="F5" s="258">
        <v>13014334</v>
      </c>
      <c r="G5" s="259">
        <v>1</v>
      </c>
      <c r="H5" s="58"/>
      <c r="I5" s="58"/>
    </row>
    <row r="6" spans="1:9" x14ac:dyDescent="0.25">
      <c r="A6" s="255">
        <v>464157</v>
      </c>
      <c r="B6" s="256" t="s">
        <v>658</v>
      </c>
      <c r="C6" s="257">
        <v>43484</v>
      </c>
      <c r="D6" s="256" t="s">
        <v>652</v>
      </c>
      <c r="E6" s="256" t="s">
        <v>678</v>
      </c>
      <c r="F6" s="258">
        <v>94246687</v>
      </c>
      <c r="G6" s="259">
        <v>2</v>
      </c>
      <c r="H6" s="58"/>
      <c r="I6" s="58"/>
    </row>
    <row r="7" spans="1:9" x14ac:dyDescent="0.25">
      <c r="A7" s="255">
        <v>464157</v>
      </c>
      <c r="B7" s="256" t="s">
        <v>658</v>
      </c>
      <c r="C7" s="257">
        <v>43490</v>
      </c>
      <c r="D7" s="256" t="s">
        <v>652</v>
      </c>
      <c r="E7" s="256" t="s">
        <v>678</v>
      </c>
      <c r="F7" s="258">
        <v>13017814</v>
      </c>
      <c r="G7" s="259">
        <v>1</v>
      </c>
      <c r="H7" s="58"/>
      <c r="I7" s="58"/>
    </row>
    <row r="8" spans="1:9" x14ac:dyDescent="0.25">
      <c r="A8" s="255">
        <v>464157</v>
      </c>
      <c r="B8" s="256" t="s">
        <v>658</v>
      </c>
      <c r="C8" s="257">
        <v>43494</v>
      </c>
      <c r="D8" s="256" t="s">
        <v>652</v>
      </c>
      <c r="E8" s="256" t="s">
        <v>678</v>
      </c>
      <c r="F8" s="258">
        <v>82304523</v>
      </c>
      <c r="G8" s="259">
        <v>1</v>
      </c>
      <c r="H8" s="58"/>
      <c r="I8" s="58"/>
    </row>
    <row r="9" spans="1:9" x14ac:dyDescent="0.25">
      <c r="A9" s="255">
        <v>464157</v>
      </c>
      <c r="B9" s="256" t="s">
        <v>658</v>
      </c>
      <c r="C9" s="257">
        <v>43498</v>
      </c>
      <c r="D9" s="256" t="s">
        <v>652</v>
      </c>
      <c r="E9" s="256" t="s">
        <v>678</v>
      </c>
      <c r="F9" s="258">
        <v>94262141</v>
      </c>
      <c r="G9" s="259">
        <v>1</v>
      </c>
      <c r="H9" s="58"/>
      <c r="I9" s="58"/>
    </row>
    <row r="10" spans="1:9" x14ac:dyDescent="0.25">
      <c r="A10" s="255">
        <v>464157</v>
      </c>
      <c r="B10" s="256" t="s">
        <v>658</v>
      </c>
      <c r="C10" s="257">
        <v>43501</v>
      </c>
      <c r="D10" s="256" t="s">
        <v>652</v>
      </c>
      <c r="E10" s="256" t="s">
        <v>678</v>
      </c>
      <c r="F10" s="258">
        <v>94264425</v>
      </c>
      <c r="G10" s="259">
        <v>1</v>
      </c>
      <c r="H10" s="58"/>
      <c r="I10" s="58"/>
    </row>
    <row r="11" spans="1:9" x14ac:dyDescent="0.25">
      <c r="A11" s="255">
        <v>464157</v>
      </c>
      <c r="B11" s="256" t="s">
        <v>658</v>
      </c>
      <c r="C11" s="257">
        <v>43504</v>
      </c>
      <c r="D11" s="256" t="s">
        <v>652</v>
      </c>
      <c r="E11" s="256" t="s">
        <v>678</v>
      </c>
      <c r="F11" s="258">
        <v>13019880</v>
      </c>
      <c r="G11" s="259">
        <v>1</v>
      </c>
      <c r="H11" s="58"/>
      <c r="I11" s="58"/>
    </row>
    <row r="12" spans="1:9" x14ac:dyDescent="0.25">
      <c r="A12" s="255">
        <v>464157</v>
      </c>
      <c r="B12" s="256" t="s">
        <v>658</v>
      </c>
      <c r="C12" s="257">
        <v>43518</v>
      </c>
      <c r="D12" s="256" t="s">
        <v>652</v>
      </c>
      <c r="E12" s="256" t="s">
        <v>678</v>
      </c>
      <c r="F12" s="258">
        <v>13014253</v>
      </c>
      <c r="G12" s="259">
        <v>1</v>
      </c>
      <c r="H12" s="58"/>
      <c r="I12" s="58"/>
    </row>
    <row r="13" spans="1:9" x14ac:dyDescent="0.25">
      <c r="A13" s="255">
        <v>464157</v>
      </c>
      <c r="B13" s="256" t="s">
        <v>658</v>
      </c>
      <c r="C13" s="257">
        <v>43518</v>
      </c>
      <c r="D13" s="256" t="s">
        <v>652</v>
      </c>
      <c r="E13" s="256" t="s">
        <v>678</v>
      </c>
      <c r="F13" s="258">
        <v>94282524</v>
      </c>
      <c r="G13" s="259">
        <v>1</v>
      </c>
      <c r="H13" s="58"/>
      <c r="I13" s="58"/>
    </row>
    <row r="14" spans="1:9" x14ac:dyDescent="0.25">
      <c r="A14" s="255">
        <v>464157</v>
      </c>
      <c r="B14" s="256" t="s">
        <v>658</v>
      </c>
      <c r="C14" s="257">
        <v>43522</v>
      </c>
      <c r="D14" s="256" t="s">
        <v>652</v>
      </c>
      <c r="E14" s="256" t="s">
        <v>678</v>
      </c>
      <c r="F14" s="258">
        <v>13014827</v>
      </c>
      <c r="G14" s="259">
        <v>1</v>
      </c>
      <c r="H14" s="58"/>
      <c r="I14" s="58"/>
    </row>
    <row r="15" spans="1:9" x14ac:dyDescent="0.25">
      <c r="A15" s="255">
        <v>464157</v>
      </c>
      <c r="B15" s="256" t="s">
        <v>658</v>
      </c>
      <c r="C15" s="257">
        <v>43529</v>
      </c>
      <c r="D15" s="256" t="s">
        <v>652</v>
      </c>
      <c r="E15" s="256" t="s">
        <v>678</v>
      </c>
      <c r="F15" s="258">
        <v>13018018</v>
      </c>
      <c r="G15" s="259">
        <v>1</v>
      </c>
      <c r="H15" s="58"/>
      <c r="I15" s="58"/>
    </row>
    <row r="16" spans="1:9" x14ac:dyDescent="0.25">
      <c r="A16" s="255">
        <v>464157</v>
      </c>
      <c r="B16" s="256" t="s">
        <v>658</v>
      </c>
      <c r="C16" s="257">
        <v>43529</v>
      </c>
      <c r="D16" s="256" t="s">
        <v>652</v>
      </c>
      <c r="E16" s="256" t="s">
        <v>678</v>
      </c>
      <c r="F16" s="258">
        <v>13020122</v>
      </c>
      <c r="G16" s="259">
        <v>1</v>
      </c>
      <c r="H16" s="58"/>
      <c r="I16" s="58"/>
    </row>
    <row r="17" spans="1:9" x14ac:dyDescent="0.25">
      <c r="A17" s="255">
        <v>464157</v>
      </c>
      <c r="B17" s="256" t="s">
        <v>658</v>
      </c>
      <c r="C17" s="257">
        <v>43536</v>
      </c>
      <c r="D17" s="256" t="s">
        <v>652</v>
      </c>
      <c r="E17" s="256" t="s">
        <v>678</v>
      </c>
      <c r="F17" s="258">
        <v>94297363</v>
      </c>
      <c r="G17" s="259">
        <v>1</v>
      </c>
      <c r="H17" s="58"/>
      <c r="I17" s="58"/>
    </row>
    <row r="18" spans="1:9" x14ac:dyDescent="0.25">
      <c r="A18" s="255">
        <v>464157</v>
      </c>
      <c r="B18" s="256" t="s">
        <v>658</v>
      </c>
      <c r="C18" s="257">
        <v>43537</v>
      </c>
      <c r="D18" s="256" t="s">
        <v>652</v>
      </c>
      <c r="E18" s="256" t="s">
        <v>678</v>
      </c>
      <c r="F18" s="258">
        <v>94298567</v>
      </c>
      <c r="G18" s="259">
        <v>1</v>
      </c>
      <c r="H18" s="58"/>
      <c r="I18" s="58"/>
    </row>
    <row r="19" spans="1:9" x14ac:dyDescent="0.25">
      <c r="A19" s="255">
        <v>464157</v>
      </c>
      <c r="B19" s="256" t="s">
        <v>658</v>
      </c>
      <c r="C19" s="257">
        <v>43538</v>
      </c>
      <c r="D19" s="256" t="s">
        <v>652</v>
      </c>
      <c r="E19" s="256" t="s">
        <v>678</v>
      </c>
      <c r="F19" s="258">
        <v>94089989</v>
      </c>
      <c r="G19" s="259">
        <v>1</v>
      </c>
      <c r="H19" s="58"/>
      <c r="I19" s="58"/>
    </row>
    <row r="20" spans="1:9" x14ac:dyDescent="0.25">
      <c r="A20" s="255">
        <v>464157</v>
      </c>
      <c r="B20" s="256" t="s">
        <v>658</v>
      </c>
      <c r="C20" s="257">
        <v>43546</v>
      </c>
      <c r="D20" s="256" t="s">
        <v>652</v>
      </c>
      <c r="E20" s="256" t="s">
        <v>678</v>
      </c>
      <c r="F20" s="258">
        <v>94309534</v>
      </c>
      <c r="G20" s="259">
        <v>1</v>
      </c>
      <c r="H20" s="58"/>
      <c r="I20" s="58"/>
    </row>
    <row r="21" spans="1:9" x14ac:dyDescent="0.25">
      <c r="A21" s="255">
        <v>464157</v>
      </c>
      <c r="B21" s="256" t="s">
        <v>658</v>
      </c>
      <c r="C21" s="257">
        <v>43547</v>
      </c>
      <c r="D21" s="256" t="s">
        <v>652</v>
      </c>
      <c r="E21" s="256" t="s">
        <v>678</v>
      </c>
      <c r="F21" s="258">
        <v>94310264</v>
      </c>
      <c r="G21" s="259">
        <v>1</v>
      </c>
      <c r="H21" s="58"/>
      <c r="I21" s="58"/>
    </row>
    <row r="22" spans="1:9" x14ac:dyDescent="0.25">
      <c r="A22" s="255">
        <v>464157</v>
      </c>
      <c r="B22" s="256" t="s">
        <v>658</v>
      </c>
      <c r="C22" s="257">
        <v>43557</v>
      </c>
      <c r="D22" s="256" t="s">
        <v>652</v>
      </c>
      <c r="E22" s="256" t="s">
        <v>678</v>
      </c>
      <c r="F22" s="258">
        <v>94264425</v>
      </c>
      <c r="G22" s="259">
        <v>1</v>
      </c>
      <c r="H22" s="58"/>
      <c r="I22" s="58"/>
    </row>
    <row r="23" spans="1:9" x14ac:dyDescent="0.25">
      <c r="A23" s="255">
        <v>464157</v>
      </c>
      <c r="B23" s="256" t="s">
        <v>658</v>
      </c>
      <c r="C23" s="257">
        <v>43565</v>
      </c>
      <c r="D23" s="256" t="s">
        <v>652</v>
      </c>
      <c r="E23" s="256" t="s">
        <v>678</v>
      </c>
      <c r="F23" s="258">
        <v>13017490</v>
      </c>
      <c r="G23" s="259">
        <v>1</v>
      </c>
      <c r="H23" s="58"/>
      <c r="I23" s="58"/>
    </row>
    <row r="24" spans="1:9" x14ac:dyDescent="0.25">
      <c r="A24" s="255">
        <v>464157</v>
      </c>
      <c r="B24" s="256" t="s">
        <v>658</v>
      </c>
      <c r="C24" s="257">
        <v>43578</v>
      </c>
      <c r="D24" s="256" t="s">
        <v>652</v>
      </c>
      <c r="E24" s="256" t="s">
        <v>678</v>
      </c>
      <c r="F24" s="258">
        <v>94337903</v>
      </c>
      <c r="G24" s="259">
        <v>1</v>
      </c>
      <c r="H24" s="58"/>
      <c r="I24" s="58"/>
    </row>
    <row r="25" spans="1:9" x14ac:dyDescent="0.25">
      <c r="A25" s="255">
        <v>464157</v>
      </c>
      <c r="B25" s="256" t="s">
        <v>658</v>
      </c>
      <c r="C25" s="257">
        <v>43585</v>
      </c>
      <c r="D25" s="256" t="s">
        <v>652</v>
      </c>
      <c r="E25" s="256" t="s">
        <v>678</v>
      </c>
      <c r="F25" s="258">
        <v>94016578</v>
      </c>
      <c r="G25" s="259">
        <v>1</v>
      </c>
      <c r="H25" s="58"/>
      <c r="I25" s="58"/>
    </row>
    <row r="26" spans="1:9" x14ac:dyDescent="0.25">
      <c r="A26" s="255">
        <v>464157</v>
      </c>
      <c r="B26" s="256" t="s">
        <v>658</v>
      </c>
      <c r="C26" s="257">
        <v>43585</v>
      </c>
      <c r="D26" s="256" t="s">
        <v>652</v>
      </c>
      <c r="E26" s="256" t="s">
        <v>678</v>
      </c>
      <c r="F26" s="258">
        <v>94343818</v>
      </c>
      <c r="G26" s="259">
        <v>1</v>
      </c>
      <c r="H26" s="58"/>
      <c r="I26" s="58"/>
    </row>
    <row r="27" spans="1:9" x14ac:dyDescent="0.25">
      <c r="A27" s="255">
        <v>464157</v>
      </c>
      <c r="B27" s="256" t="s">
        <v>658</v>
      </c>
      <c r="C27" s="257">
        <v>43592</v>
      </c>
      <c r="D27" s="256" t="s">
        <v>652</v>
      </c>
      <c r="E27" s="256" t="s">
        <v>678</v>
      </c>
      <c r="F27" s="258">
        <v>94264425</v>
      </c>
      <c r="G27" s="259">
        <v>3</v>
      </c>
      <c r="H27" s="58"/>
      <c r="I27" s="58"/>
    </row>
    <row r="28" spans="1:9" x14ac:dyDescent="0.25">
      <c r="A28" s="255">
        <v>464157</v>
      </c>
      <c r="B28" s="256" t="s">
        <v>658</v>
      </c>
      <c r="C28" s="257">
        <v>43594</v>
      </c>
      <c r="D28" s="256" t="s">
        <v>652</v>
      </c>
      <c r="E28" s="256" t="s">
        <v>678</v>
      </c>
      <c r="F28" s="258">
        <v>94350082</v>
      </c>
      <c r="G28" s="259">
        <v>1</v>
      </c>
      <c r="H28" s="58"/>
      <c r="I28" s="58"/>
    </row>
    <row r="29" spans="1:9" x14ac:dyDescent="0.25">
      <c r="A29" s="255">
        <v>464157</v>
      </c>
      <c r="B29" s="256" t="s">
        <v>658</v>
      </c>
      <c r="C29" s="257">
        <v>43594</v>
      </c>
      <c r="D29" s="256" t="s">
        <v>652</v>
      </c>
      <c r="E29" s="256" t="s">
        <v>678</v>
      </c>
      <c r="F29" s="258">
        <v>94350590</v>
      </c>
      <c r="G29" s="259">
        <v>1</v>
      </c>
      <c r="H29" s="58"/>
      <c r="I29" s="58"/>
    </row>
    <row r="30" spans="1:9" x14ac:dyDescent="0.25">
      <c r="A30" s="255">
        <v>464157</v>
      </c>
      <c r="B30" s="256" t="s">
        <v>658</v>
      </c>
      <c r="C30" s="257">
        <v>43596</v>
      </c>
      <c r="D30" s="256" t="s">
        <v>652</v>
      </c>
      <c r="E30" s="256" t="s">
        <v>678</v>
      </c>
      <c r="F30" s="258">
        <v>94352585</v>
      </c>
      <c r="G30" s="259">
        <v>1</v>
      </c>
      <c r="H30" s="58"/>
      <c r="I30" s="58"/>
    </row>
    <row r="31" spans="1:9" x14ac:dyDescent="0.25">
      <c r="A31" s="255">
        <v>464157</v>
      </c>
      <c r="B31" s="256" t="s">
        <v>658</v>
      </c>
      <c r="C31" s="257">
        <v>43600</v>
      </c>
      <c r="D31" s="256" t="s">
        <v>652</v>
      </c>
      <c r="E31" s="256" t="s">
        <v>678</v>
      </c>
      <c r="F31" s="258">
        <v>13021489</v>
      </c>
      <c r="G31" s="259">
        <v>1</v>
      </c>
      <c r="H31" s="58"/>
      <c r="I31" s="58"/>
    </row>
    <row r="32" spans="1:9" x14ac:dyDescent="0.25">
      <c r="A32" s="255">
        <v>464157</v>
      </c>
      <c r="B32" s="256" t="s">
        <v>658</v>
      </c>
      <c r="C32" s="257">
        <v>43608</v>
      </c>
      <c r="D32" s="256" t="s">
        <v>652</v>
      </c>
      <c r="E32" s="256" t="s">
        <v>678</v>
      </c>
      <c r="F32" s="258">
        <v>13020027</v>
      </c>
      <c r="G32" s="259">
        <v>1</v>
      </c>
      <c r="H32" s="58"/>
      <c r="I32" s="58"/>
    </row>
    <row r="33" spans="1:9" x14ac:dyDescent="0.25">
      <c r="A33" s="255">
        <v>464157</v>
      </c>
      <c r="B33" s="256" t="s">
        <v>658</v>
      </c>
      <c r="C33" s="257">
        <v>43614</v>
      </c>
      <c r="D33" s="256" t="s">
        <v>652</v>
      </c>
      <c r="E33" s="256" t="s">
        <v>678</v>
      </c>
      <c r="F33" s="258">
        <v>13023362</v>
      </c>
      <c r="G33" s="259">
        <v>1</v>
      </c>
      <c r="H33" s="58"/>
      <c r="I33" s="58"/>
    </row>
    <row r="34" spans="1:9" x14ac:dyDescent="0.25">
      <c r="A34" s="255">
        <v>464157</v>
      </c>
      <c r="B34" s="256" t="s">
        <v>658</v>
      </c>
      <c r="C34" s="257">
        <v>43621</v>
      </c>
      <c r="D34" s="256" t="s">
        <v>652</v>
      </c>
      <c r="E34" s="256" t="s">
        <v>678</v>
      </c>
      <c r="F34" s="258">
        <v>94375899</v>
      </c>
      <c r="G34" s="259">
        <v>1</v>
      </c>
      <c r="H34" s="58"/>
      <c r="I34" s="58"/>
    </row>
    <row r="35" spans="1:9" x14ac:dyDescent="0.25">
      <c r="A35" s="255">
        <v>464157</v>
      </c>
      <c r="B35" s="256" t="s">
        <v>658</v>
      </c>
      <c r="C35" s="257">
        <v>43622</v>
      </c>
      <c r="D35" s="256" t="s">
        <v>652</v>
      </c>
      <c r="E35" s="256" t="s">
        <v>678</v>
      </c>
      <c r="F35" s="258">
        <v>13029061</v>
      </c>
      <c r="G35" s="259">
        <v>1</v>
      </c>
      <c r="H35" s="58"/>
      <c r="I35" s="58"/>
    </row>
    <row r="36" spans="1:9" x14ac:dyDescent="0.25">
      <c r="A36" s="255">
        <v>464157</v>
      </c>
      <c r="B36" s="256" t="s">
        <v>658</v>
      </c>
      <c r="C36" s="257">
        <v>43624</v>
      </c>
      <c r="D36" s="256" t="s">
        <v>652</v>
      </c>
      <c r="E36" s="256" t="s">
        <v>678</v>
      </c>
      <c r="F36" s="258">
        <v>94385285</v>
      </c>
      <c r="G36" s="259">
        <v>1</v>
      </c>
      <c r="H36" s="58"/>
      <c r="I36" s="58"/>
    </row>
    <row r="37" spans="1:9" x14ac:dyDescent="0.25">
      <c r="A37" s="255">
        <v>464157</v>
      </c>
      <c r="B37" s="256" t="s">
        <v>658</v>
      </c>
      <c r="C37" s="257">
        <v>43628</v>
      </c>
      <c r="D37" s="256" t="s">
        <v>652</v>
      </c>
      <c r="E37" s="256" t="s">
        <v>678</v>
      </c>
      <c r="F37" s="258">
        <v>13013824</v>
      </c>
      <c r="G37" s="259">
        <v>1</v>
      </c>
      <c r="H37" s="58"/>
      <c r="I37" s="58"/>
    </row>
    <row r="38" spans="1:9" x14ac:dyDescent="0.25">
      <c r="A38" s="255">
        <v>464157</v>
      </c>
      <c r="B38" s="256" t="s">
        <v>658</v>
      </c>
      <c r="C38" s="257">
        <v>43636</v>
      </c>
      <c r="D38" s="256" t="s">
        <v>652</v>
      </c>
      <c r="E38" s="256" t="s">
        <v>678</v>
      </c>
      <c r="F38" s="258">
        <v>10463255</v>
      </c>
      <c r="G38" s="259">
        <v>1</v>
      </c>
      <c r="H38" s="58"/>
      <c r="I38" s="58"/>
    </row>
    <row r="39" spans="1:9" x14ac:dyDescent="0.25">
      <c r="A39" s="255">
        <v>464157</v>
      </c>
      <c r="B39" s="256" t="s">
        <v>658</v>
      </c>
      <c r="C39" s="257">
        <v>43641</v>
      </c>
      <c r="D39" s="256" t="s">
        <v>652</v>
      </c>
      <c r="E39" s="256" t="s">
        <v>678</v>
      </c>
      <c r="F39" s="258">
        <v>94440767</v>
      </c>
      <c r="G39" s="259">
        <v>2</v>
      </c>
      <c r="H39" s="58"/>
      <c r="I39" s="58"/>
    </row>
    <row r="40" spans="1:9" x14ac:dyDescent="0.25">
      <c r="A40" s="255">
        <v>464157</v>
      </c>
      <c r="B40" s="256" t="s">
        <v>658</v>
      </c>
      <c r="C40" s="257">
        <v>43642</v>
      </c>
      <c r="D40" s="256" t="s">
        <v>652</v>
      </c>
      <c r="E40" s="256" t="s">
        <v>678</v>
      </c>
      <c r="F40" s="258">
        <v>13018419</v>
      </c>
      <c r="G40" s="259">
        <v>1</v>
      </c>
      <c r="H40" s="58"/>
      <c r="I40" s="58"/>
    </row>
    <row r="41" spans="1:9" x14ac:dyDescent="0.25">
      <c r="A41" s="255">
        <v>464157</v>
      </c>
      <c r="B41" s="256" t="s">
        <v>658</v>
      </c>
      <c r="C41" s="257">
        <v>43644</v>
      </c>
      <c r="D41" s="256" t="s">
        <v>652</v>
      </c>
      <c r="E41" s="256" t="s">
        <v>678</v>
      </c>
      <c r="F41" s="258">
        <v>94445520</v>
      </c>
      <c r="G41" s="259">
        <v>1</v>
      </c>
      <c r="H41" s="58"/>
      <c r="I41" s="58"/>
    </row>
    <row r="42" spans="1:9" x14ac:dyDescent="0.25">
      <c r="A42" s="255">
        <v>464157</v>
      </c>
      <c r="B42" s="256" t="s">
        <v>658</v>
      </c>
      <c r="C42" s="257">
        <v>43649</v>
      </c>
      <c r="D42" s="256" t="s">
        <v>652</v>
      </c>
      <c r="E42" s="256" t="s">
        <v>678</v>
      </c>
      <c r="F42" s="258">
        <v>94449894</v>
      </c>
      <c r="G42" s="259">
        <v>1</v>
      </c>
      <c r="H42" s="58"/>
      <c r="I42" s="58"/>
    </row>
    <row r="43" spans="1:9" x14ac:dyDescent="0.25">
      <c r="A43" s="255">
        <v>464157</v>
      </c>
      <c r="B43" s="256" t="s">
        <v>658</v>
      </c>
      <c r="C43" s="257">
        <v>43658</v>
      </c>
      <c r="D43" s="256" t="s">
        <v>652</v>
      </c>
      <c r="E43" s="256" t="s">
        <v>678</v>
      </c>
      <c r="F43" s="258">
        <v>91304381</v>
      </c>
      <c r="G43" s="259">
        <v>1</v>
      </c>
      <c r="H43" s="58"/>
      <c r="I43" s="58"/>
    </row>
    <row r="44" spans="1:9" x14ac:dyDescent="0.25">
      <c r="A44" s="255">
        <v>464157</v>
      </c>
      <c r="B44" s="256" t="s">
        <v>658</v>
      </c>
      <c r="C44" s="257">
        <v>43676</v>
      </c>
      <c r="D44" s="256" t="s">
        <v>652</v>
      </c>
      <c r="E44" s="256" t="s">
        <v>678</v>
      </c>
      <c r="F44" s="258">
        <v>94477044</v>
      </c>
      <c r="G44" s="259">
        <v>1</v>
      </c>
      <c r="H44" s="58"/>
      <c r="I44" s="58"/>
    </row>
    <row r="45" spans="1:9" x14ac:dyDescent="0.25">
      <c r="A45" s="255">
        <v>464157</v>
      </c>
      <c r="B45" s="256" t="s">
        <v>658</v>
      </c>
      <c r="C45" s="257">
        <v>43699</v>
      </c>
      <c r="D45" s="256" t="s">
        <v>652</v>
      </c>
      <c r="E45" s="256" t="s">
        <v>678</v>
      </c>
      <c r="F45" s="258">
        <v>13019484</v>
      </c>
      <c r="G45" s="259">
        <v>1</v>
      </c>
      <c r="H45" s="58"/>
      <c r="I45" s="58"/>
    </row>
    <row r="46" spans="1:9" x14ac:dyDescent="0.25">
      <c r="A46" s="255">
        <v>464157</v>
      </c>
      <c r="B46" s="256" t="s">
        <v>658</v>
      </c>
      <c r="C46" s="257">
        <v>43718</v>
      </c>
      <c r="D46" s="256" t="s">
        <v>652</v>
      </c>
      <c r="E46" s="256" t="s">
        <v>678</v>
      </c>
      <c r="F46" s="258">
        <v>13014670</v>
      </c>
      <c r="G46" s="259">
        <v>1</v>
      </c>
      <c r="H46" s="58"/>
      <c r="I46" s="58"/>
    </row>
    <row r="47" spans="1:9" x14ac:dyDescent="0.25">
      <c r="A47" s="255">
        <v>464157</v>
      </c>
      <c r="B47" s="256" t="s">
        <v>658</v>
      </c>
      <c r="C47" s="257">
        <v>43732</v>
      </c>
      <c r="D47" s="256" t="s">
        <v>652</v>
      </c>
      <c r="E47" s="256" t="s">
        <v>678</v>
      </c>
      <c r="F47" s="258">
        <v>13018165</v>
      </c>
      <c r="G47" s="259">
        <v>1</v>
      </c>
      <c r="H47" s="58"/>
      <c r="I47" s="58"/>
    </row>
    <row r="48" spans="1:9" x14ac:dyDescent="0.25">
      <c r="A48" s="255">
        <v>464157</v>
      </c>
      <c r="B48" s="256" t="s">
        <v>658</v>
      </c>
      <c r="C48" s="257">
        <v>43733</v>
      </c>
      <c r="D48" s="256" t="s">
        <v>652</v>
      </c>
      <c r="E48" s="256" t="s">
        <v>678</v>
      </c>
      <c r="F48" s="258">
        <v>13020402</v>
      </c>
      <c r="G48" s="259">
        <v>1</v>
      </c>
      <c r="H48" s="58"/>
      <c r="I48" s="58"/>
    </row>
    <row r="49" spans="1:9" x14ac:dyDescent="0.25">
      <c r="A49" s="255">
        <v>464157</v>
      </c>
      <c r="B49" s="256" t="s">
        <v>658</v>
      </c>
      <c r="C49" s="257">
        <v>43739</v>
      </c>
      <c r="D49" s="256" t="s">
        <v>652</v>
      </c>
      <c r="E49" s="256" t="s">
        <v>678</v>
      </c>
      <c r="F49" s="258">
        <v>13019484</v>
      </c>
      <c r="G49" s="259">
        <v>1</v>
      </c>
      <c r="H49" s="58"/>
      <c r="I49" s="58"/>
    </row>
    <row r="50" spans="1:9" x14ac:dyDescent="0.25">
      <c r="A50" s="255">
        <v>464157</v>
      </c>
      <c r="B50" s="256" t="s">
        <v>658</v>
      </c>
      <c r="C50" s="257">
        <v>43743</v>
      </c>
      <c r="D50" s="256" t="s">
        <v>652</v>
      </c>
      <c r="E50" s="256" t="s">
        <v>678</v>
      </c>
      <c r="F50" s="258">
        <v>13015348</v>
      </c>
      <c r="G50" s="259">
        <v>1</v>
      </c>
      <c r="H50" s="58"/>
      <c r="I50" s="58"/>
    </row>
    <row r="51" spans="1:9" x14ac:dyDescent="0.25">
      <c r="A51" s="255">
        <v>464157</v>
      </c>
      <c r="B51" s="256" t="s">
        <v>658</v>
      </c>
      <c r="C51" s="257">
        <v>43756</v>
      </c>
      <c r="D51" s="256" t="s">
        <v>652</v>
      </c>
      <c r="E51" s="256" t="s">
        <v>678</v>
      </c>
      <c r="F51" s="258">
        <v>13017743</v>
      </c>
      <c r="G51" s="259">
        <v>1</v>
      </c>
      <c r="H51" s="58"/>
      <c r="I51" s="58"/>
    </row>
    <row r="52" spans="1:9" x14ac:dyDescent="0.25">
      <c r="A52" s="255">
        <v>464157</v>
      </c>
      <c r="B52" s="256" t="s">
        <v>658</v>
      </c>
      <c r="C52" s="257">
        <v>43774</v>
      </c>
      <c r="D52" s="256" t="s">
        <v>652</v>
      </c>
      <c r="E52" s="256" t="s">
        <v>678</v>
      </c>
      <c r="F52" s="258">
        <v>70653906</v>
      </c>
      <c r="G52" s="259">
        <v>1</v>
      </c>
      <c r="H52" s="58"/>
      <c r="I52" s="58"/>
    </row>
    <row r="53" spans="1:9" x14ac:dyDescent="0.25">
      <c r="A53" s="164"/>
      <c r="B53" s="164"/>
      <c r="C53" s="164"/>
      <c r="D53" s="164"/>
      <c r="E53" s="164"/>
      <c r="F53" s="164"/>
      <c r="G53" s="164"/>
      <c r="H53" s="58"/>
      <c r="I53" s="58"/>
    </row>
    <row r="54" spans="1:9" x14ac:dyDescent="0.25">
      <c r="H54" s="58"/>
      <c r="I54" s="58"/>
    </row>
    <row r="55" spans="1:9" x14ac:dyDescent="0.25">
      <c r="H55" s="58"/>
      <c r="I55" s="58"/>
    </row>
    <row r="56" spans="1:9" x14ac:dyDescent="0.25">
      <c r="H56" s="58"/>
      <c r="I56" s="58"/>
    </row>
    <row r="57" spans="1:9" x14ac:dyDescent="0.25">
      <c r="H57" s="58"/>
      <c r="I57" s="58"/>
    </row>
    <row r="58" spans="1:9" x14ac:dyDescent="0.25">
      <c r="H58" s="58"/>
      <c r="I58" s="58"/>
    </row>
    <row r="59" spans="1:9" x14ac:dyDescent="0.25">
      <c r="H59" s="58"/>
      <c r="I59" s="58"/>
    </row>
    <row r="60" spans="1:9" x14ac:dyDescent="0.25">
      <c r="H60" s="58"/>
      <c r="I60" s="58"/>
    </row>
    <row r="61" spans="1:9" x14ac:dyDescent="0.25">
      <c r="H61" s="58"/>
      <c r="I61" s="58"/>
    </row>
    <row r="62" spans="1:9" x14ac:dyDescent="0.25">
      <c r="H62" s="58"/>
      <c r="I62" s="58"/>
    </row>
    <row r="63" spans="1:9" x14ac:dyDescent="0.25">
      <c r="H63" s="58"/>
      <c r="I63" s="58"/>
    </row>
    <row r="64" spans="1:9" x14ac:dyDescent="0.25">
      <c r="H64" s="58"/>
      <c r="I64" s="58"/>
    </row>
    <row r="65" spans="8:9" x14ac:dyDescent="0.25">
      <c r="H65" s="58"/>
      <c r="I65" s="58"/>
    </row>
    <row r="66" spans="8:9" x14ac:dyDescent="0.25">
      <c r="H66" s="58"/>
      <c r="I66" s="58"/>
    </row>
    <row r="67" spans="8:9" x14ac:dyDescent="0.25">
      <c r="H67" s="58"/>
      <c r="I67" s="58"/>
    </row>
    <row r="68" spans="8:9" x14ac:dyDescent="0.25">
      <c r="H68" s="58"/>
      <c r="I68" s="58"/>
    </row>
    <row r="69" spans="8:9" x14ac:dyDescent="0.25">
      <c r="H69" s="58"/>
      <c r="I69" s="58"/>
    </row>
    <row r="70" spans="8:9" x14ac:dyDescent="0.25">
      <c r="H70" s="58"/>
      <c r="I70" s="58"/>
    </row>
    <row r="71" spans="8:9" x14ac:dyDescent="0.25">
      <c r="H71" s="58"/>
      <c r="I71" s="58"/>
    </row>
    <row r="72" spans="8:9" x14ac:dyDescent="0.25">
      <c r="H72" s="58"/>
      <c r="I72" s="58"/>
    </row>
    <row r="73" spans="8:9" x14ac:dyDescent="0.25">
      <c r="H73" s="58"/>
      <c r="I73" s="58"/>
    </row>
    <row r="74" spans="8:9" x14ac:dyDescent="0.25">
      <c r="H74" s="58"/>
      <c r="I74" s="58"/>
    </row>
    <row r="75" spans="8:9" x14ac:dyDescent="0.25">
      <c r="H75" s="58"/>
      <c r="I75" s="58"/>
    </row>
    <row r="76" spans="8:9" x14ac:dyDescent="0.25">
      <c r="H76" s="58"/>
      <c r="I76" s="58"/>
    </row>
    <row r="77" spans="8:9" x14ac:dyDescent="0.25">
      <c r="H77" s="58"/>
      <c r="I77" s="58"/>
    </row>
    <row r="78" spans="8:9" x14ac:dyDescent="0.25">
      <c r="H78" s="58"/>
      <c r="I78" s="58"/>
    </row>
    <row r="79" spans="8:9" x14ac:dyDescent="0.25">
      <c r="H79" s="58"/>
      <c r="I79" s="58"/>
    </row>
    <row r="80" spans="8:9" x14ac:dyDescent="0.25">
      <c r="H80" s="58"/>
      <c r="I80" s="58"/>
    </row>
    <row r="81" spans="8:9" x14ac:dyDescent="0.25">
      <c r="H81" s="58"/>
      <c r="I81" s="58"/>
    </row>
    <row r="82" spans="8:9" x14ac:dyDescent="0.25">
      <c r="H82" s="58"/>
      <c r="I82" s="58"/>
    </row>
    <row r="83" spans="8:9" x14ac:dyDescent="0.25">
      <c r="H83" s="58"/>
      <c r="I83" s="58"/>
    </row>
    <row r="84" spans="8:9" x14ac:dyDescent="0.25">
      <c r="H84" s="58"/>
      <c r="I84" s="58"/>
    </row>
    <row r="85" spans="8:9" x14ac:dyDescent="0.25">
      <c r="H85" s="58"/>
      <c r="I85" s="58"/>
    </row>
    <row r="86" spans="8:9" x14ac:dyDescent="0.25">
      <c r="H86" s="58"/>
      <c r="I86" s="58"/>
    </row>
    <row r="87" spans="8:9" x14ac:dyDescent="0.25">
      <c r="H87" s="58"/>
      <c r="I87" s="58"/>
    </row>
    <row r="88" spans="8:9" x14ac:dyDescent="0.25">
      <c r="H88" s="58"/>
      <c r="I88" s="58"/>
    </row>
    <row r="89" spans="8:9" x14ac:dyDescent="0.25">
      <c r="H89" s="58"/>
      <c r="I89" s="58"/>
    </row>
    <row r="90" spans="8:9" x14ac:dyDescent="0.25">
      <c r="H90" s="58"/>
      <c r="I90" s="58"/>
    </row>
    <row r="91" spans="8:9" x14ac:dyDescent="0.25">
      <c r="H91" s="58"/>
      <c r="I91" s="58"/>
    </row>
    <row r="92" spans="8:9" x14ac:dyDescent="0.25">
      <c r="H92" s="58"/>
      <c r="I92" s="58"/>
    </row>
    <row r="93" spans="8:9" x14ac:dyDescent="0.25">
      <c r="H93" s="58"/>
      <c r="I93" s="58"/>
    </row>
    <row r="94" spans="8:9" x14ac:dyDescent="0.25">
      <c r="H94" s="58"/>
      <c r="I94" s="58"/>
    </row>
    <row r="95" spans="8:9" x14ac:dyDescent="0.25">
      <c r="H95" s="58"/>
      <c r="I95" s="58"/>
    </row>
    <row r="96" spans="8:9" x14ac:dyDescent="0.25">
      <c r="H96" s="58"/>
      <c r="I96" s="58"/>
    </row>
    <row r="97" spans="8:9" x14ac:dyDescent="0.25">
      <c r="H97" s="58"/>
      <c r="I97" s="58"/>
    </row>
    <row r="98" spans="8:9" x14ac:dyDescent="0.25">
      <c r="H98" s="58"/>
      <c r="I98" s="58"/>
    </row>
    <row r="99" spans="8:9" x14ac:dyDescent="0.25">
      <c r="H99" s="58"/>
      <c r="I99" s="58"/>
    </row>
    <row r="100" spans="8:9" x14ac:dyDescent="0.25">
      <c r="H100" s="58"/>
      <c r="I100" s="58"/>
    </row>
    <row r="101" spans="8:9" x14ac:dyDescent="0.25">
      <c r="H101" s="58"/>
      <c r="I101" s="58"/>
    </row>
    <row r="102" spans="8:9" x14ac:dyDescent="0.25">
      <c r="H102" s="58"/>
      <c r="I102" s="58"/>
    </row>
    <row r="103" spans="8:9" x14ac:dyDescent="0.25">
      <c r="H103" s="58"/>
      <c r="I103" s="58"/>
    </row>
    <row r="104" spans="8:9" x14ac:dyDescent="0.25">
      <c r="H104" s="58"/>
      <c r="I104" s="58"/>
    </row>
    <row r="105" spans="8:9" x14ac:dyDescent="0.25">
      <c r="H105" s="58"/>
      <c r="I105" s="58"/>
    </row>
    <row r="106" spans="8:9" x14ac:dyDescent="0.25">
      <c r="H106" s="58"/>
      <c r="I106" s="58"/>
    </row>
    <row r="107" spans="8:9" x14ac:dyDescent="0.25">
      <c r="H107" s="58"/>
      <c r="I107" s="58"/>
    </row>
    <row r="108" spans="8:9" x14ac:dyDescent="0.25">
      <c r="H108" s="58"/>
      <c r="I108" s="58"/>
    </row>
    <row r="109" spans="8:9" x14ac:dyDescent="0.25">
      <c r="H109" s="58"/>
      <c r="I109" s="58"/>
    </row>
    <row r="110" spans="8:9" x14ac:dyDescent="0.25">
      <c r="H110" s="58"/>
      <c r="I110" s="58"/>
    </row>
    <row r="111" spans="8:9" x14ac:dyDescent="0.25">
      <c r="H111" s="58"/>
      <c r="I111" s="58"/>
    </row>
    <row r="112" spans="8:9" x14ac:dyDescent="0.25">
      <c r="H112" s="58"/>
      <c r="I112" s="58"/>
    </row>
    <row r="113" spans="8:9" x14ac:dyDescent="0.25">
      <c r="H113" s="58"/>
      <c r="I113" s="58"/>
    </row>
    <row r="114" spans="8:9" x14ac:dyDescent="0.25">
      <c r="H114" s="58"/>
      <c r="I114" s="58"/>
    </row>
    <row r="115" spans="8:9" x14ac:dyDescent="0.25">
      <c r="H115" s="58"/>
      <c r="I115" s="58"/>
    </row>
    <row r="116" spans="8:9" x14ac:dyDescent="0.25">
      <c r="H116" s="58"/>
      <c r="I116" s="58"/>
    </row>
    <row r="117" spans="8:9" x14ac:dyDescent="0.25">
      <c r="H117" s="58"/>
      <c r="I117" s="58"/>
    </row>
    <row r="118" spans="8:9" x14ac:dyDescent="0.25">
      <c r="H118" s="58"/>
      <c r="I118" s="58"/>
    </row>
    <row r="119" spans="8:9" x14ac:dyDescent="0.25">
      <c r="H119" s="58"/>
      <c r="I119" s="58"/>
    </row>
    <row r="120" spans="8:9" x14ac:dyDescent="0.25">
      <c r="H120" s="58"/>
      <c r="I120" s="58"/>
    </row>
    <row r="121" spans="8:9" x14ac:dyDescent="0.25">
      <c r="H121" s="58"/>
      <c r="I121" s="58"/>
    </row>
    <row r="122" spans="8:9" x14ac:dyDescent="0.25">
      <c r="H122" s="58"/>
      <c r="I122" s="58"/>
    </row>
    <row r="123" spans="8:9" x14ac:dyDescent="0.25">
      <c r="H123" s="58"/>
      <c r="I123" s="58"/>
    </row>
    <row r="124" spans="8:9" x14ac:dyDescent="0.25">
      <c r="H124" s="58"/>
      <c r="I124" s="58"/>
    </row>
    <row r="125" spans="8:9" x14ac:dyDescent="0.25">
      <c r="H125" s="58"/>
      <c r="I125" s="58"/>
    </row>
    <row r="126" spans="8:9" x14ac:dyDescent="0.25">
      <c r="H126" s="58"/>
      <c r="I126" s="58"/>
    </row>
    <row r="127" spans="8:9" x14ac:dyDescent="0.25">
      <c r="H127" s="58"/>
      <c r="I127" s="58"/>
    </row>
    <row r="128" spans="8:9" x14ac:dyDescent="0.25">
      <c r="H128" s="58"/>
      <c r="I128" s="58"/>
    </row>
    <row r="129" spans="8:9" x14ac:dyDescent="0.25">
      <c r="H129" s="58"/>
      <c r="I129" s="58"/>
    </row>
    <row r="130" spans="8:9" x14ac:dyDescent="0.25">
      <c r="H130" s="58"/>
      <c r="I130" s="58"/>
    </row>
    <row r="131" spans="8:9" x14ac:dyDescent="0.25">
      <c r="H131" s="58"/>
      <c r="I131" s="58"/>
    </row>
    <row r="132" spans="8:9" x14ac:dyDescent="0.25">
      <c r="H132" s="58"/>
      <c r="I132" s="58"/>
    </row>
    <row r="133" spans="8:9" x14ac:dyDescent="0.25">
      <c r="H133" s="58"/>
      <c r="I133" s="58"/>
    </row>
    <row r="134" spans="8:9" x14ac:dyDescent="0.25">
      <c r="H134" s="58"/>
      <c r="I134" s="58"/>
    </row>
    <row r="135" spans="8:9" x14ac:dyDescent="0.25">
      <c r="H135" s="58"/>
      <c r="I135" s="58"/>
    </row>
    <row r="136" spans="8:9" x14ac:dyDescent="0.25">
      <c r="H136" s="58"/>
      <c r="I136" s="58"/>
    </row>
    <row r="137" spans="8:9" x14ac:dyDescent="0.25">
      <c r="H137" s="58"/>
      <c r="I137" s="58"/>
    </row>
    <row r="138" spans="8:9" x14ac:dyDescent="0.25">
      <c r="H138" s="58"/>
      <c r="I138" s="58"/>
    </row>
    <row r="139" spans="8:9" x14ac:dyDescent="0.25">
      <c r="H139" s="58"/>
      <c r="I139" s="58"/>
    </row>
    <row r="140" spans="8:9" x14ac:dyDescent="0.25">
      <c r="H140" s="58"/>
      <c r="I140" s="58"/>
    </row>
    <row r="141" spans="8:9" x14ac:dyDescent="0.25">
      <c r="H141" s="58"/>
      <c r="I141" s="58"/>
    </row>
    <row r="142" spans="8:9" x14ac:dyDescent="0.25">
      <c r="H142" s="58"/>
      <c r="I142" s="58"/>
    </row>
    <row r="143" spans="8:9" x14ac:dyDescent="0.25">
      <c r="H143" s="58"/>
      <c r="I143" s="58"/>
    </row>
    <row r="144" spans="8:9" x14ac:dyDescent="0.25">
      <c r="H144" s="58"/>
      <c r="I144" s="58"/>
    </row>
    <row r="145" spans="8:9" x14ac:dyDescent="0.25">
      <c r="H145" s="58"/>
      <c r="I145" s="58"/>
    </row>
    <row r="146" spans="8:9" x14ac:dyDescent="0.25">
      <c r="H146" s="58"/>
      <c r="I146" s="58"/>
    </row>
    <row r="147" spans="8:9" x14ac:dyDescent="0.25">
      <c r="H147" s="58"/>
      <c r="I147" s="58"/>
    </row>
    <row r="148" spans="8:9" x14ac:dyDescent="0.25">
      <c r="H148" s="58"/>
      <c r="I148" s="58"/>
    </row>
    <row r="149" spans="8:9" x14ac:dyDescent="0.25">
      <c r="H149" s="58"/>
      <c r="I149" s="58"/>
    </row>
    <row r="150" spans="8:9" x14ac:dyDescent="0.25">
      <c r="H150" s="58"/>
      <c r="I150" s="58"/>
    </row>
    <row r="151" spans="8:9" x14ac:dyDescent="0.25">
      <c r="H151" s="58"/>
      <c r="I151" s="58"/>
    </row>
    <row r="152" spans="8:9" x14ac:dyDescent="0.25">
      <c r="H152" s="58"/>
      <c r="I152" s="58"/>
    </row>
    <row r="153" spans="8:9" x14ac:dyDescent="0.25">
      <c r="H153" s="58"/>
      <c r="I153" s="58"/>
    </row>
    <row r="154" spans="8:9" x14ac:dyDescent="0.25">
      <c r="H154" s="58"/>
      <c r="I154" s="58"/>
    </row>
    <row r="155" spans="8:9" x14ac:dyDescent="0.25">
      <c r="H155" s="58"/>
      <c r="I155" s="58"/>
    </row>
    <row r="156" spans="8:9" x14ac:dyDescent="0.25">
      <c r="H156" s="58"/>
      <c r="I156" s="58"/>
    </row>
    <row r="157" spans="8:9" x14ac:dyDescent="0.25">
      <c r="H157" s="58"/>
      <c r="I157" s="58"/>
    </row>
    <row r="158" spans="8:9" x14ac:dyDescent="0.25">
      <c r="H158" s="58"/>
      <c r="I158" s="58"/>
    </row>
    <row r="159" spans="8:9" x14ac:dyDescent="0.25">
      <c r="H159" s="58"/>
      <c r="I159" s="58"/>
    </row>
    <row r="160" spans="8:9" x14ac:dyDescent="0.25">
      <c r="H160" s="58"/>
      <c r="I160" s="58"/>
    </row>
    <row r="161" spans="8:9" x14ac:dyDescent="0.25">
      <c r="H161" s="58"/>
      <c r="I161" s="58"/>
    </row>
    <row r="162" spans="8:9" x14ac:dyDescent="0.25">
      <c r="H162" s="58"/>
      <c r="I162" s="58"/>
    </row>
    <row r="163" spans="8:9" x14ac:dyDescent="0.25">
      <c r="H163" s="58"/>
      <c r="I163" s="58"/>
    </row>
    <row r="164" spans="8:9" x14ac:dyDescent="0.25">
      <c r="H164" s="58"/>
      <c r="I164" s="58"/>
    </row>
    <row r="165" spans="8:9" x14ac:dyDescent="0.25">
      <c r="H165" s="58"/>
      <c r="I165" s="58"/>
    </row>
    <row r="166" spans="8:9" x14ac:dyDescent="0.25">
      <c r="H166" s="58"/>
      <c r="I166" s="58"/>
    </row>
    <row r="167" spans="8:9" x14ac:dyDescent="0.25">
      <c r="H167" s="58"/>
      <c r="I167" s="58"/>
    </row>
    <row r="168" spans="8:9" x14ac:dyDescent="0.25">
      <c r="H168" s="58"/>
      <c r="I168" s="58"/>
    </row>
    <row r="169" spans="8:9" x14ac:dyDescent="0.25">
      <c r="H169" s="58"/>
      <c r="I169" s="58"/>
    </row>
    <row r="170" spans="8:9" x14ac:dyDescent="0.25">
      <c r="H170" s="58"/>
      <c r="I170" s="58"/>
    </row>
    <row r="171" spans="8:9" x14ac:dyDescent="0.25">
      <c r="H171" s="58"/>
      <c r="I171" s="58"/>
    </row>
    <row r="172" spans="8:9" x14ac:dyDescent="0.25">
      <c r="H172" s="58"/>
      <c r="I172" s="58"/>
    </row>
    <row r="173" spans="8:9" x14ac:dyDescent="0.25">
      <c r="H173" s="58"/>
      <c r="I173" s="58"/>
    </row>
    <row r="174" spans="8:9" x14ac:dyDescent="0.25">
      <c r="H174" s="58"/>
      <c r="I174" s="58"/>
    </row>
    <row r="175" spans="8:9" x14ac:dyDescent="0.25">
      <c r="H175" s="58"/>
      <c r="I175" s="58"/>
    </row>
    <row r="176" spans="8:9" x14ac:dyDescent="0.25">
      <c r="H176" s="58"/>
      <c r="I176" s="58"/>
    </row>
    <row r="177" spans="8:9" x14ac:dyDescent="0.25">
      <c r="H177" s="58"/>
      <c r="I177" s="58"/>
    </row>
    <row r="178" spans="8:9" x14ac:dyDescent="0.25">
      <c r="H178" s="58"/>
      <c r="I178" s="58"/>
    </row>
    <row r="179" spans="8:9" x14ac:dyDescent="0.25">
      <c r="H179" s="58"/>
      <c r="I179" s="58"/>
    </row>
    <row r="180" spans="8:9" x14ac:dyDescent="0.25">
      <c r="H180" s="58"/>
      <c r="I180" s="58"/>
    </row>
    <row r="181" spans="8:9" x14ac:dyDescent="0.25">
      <c r="H181" s="58"/>
      <c r="I181" s="58"/>
    </row>
    <row r="182" spans="8:9" x14ac:dyDescent="0.25">
      <c r="H182" s="58"/>
      <c r="I182" s="58"/>
    </row>
    <row r="183" spans="8:9" x14ac:dyDescent="0.25">
      <c r="H183" s="58"/>
      <c r="I183" s="58"/>
    </row>
    <row r="184" spans="8:9" x14ac:dyDescent="0.25">
      <c r="H184" s="58"/>
      <c r="I184" s="58"/>
    </row>
    <row r="185" spans="8:9" x14ac:dyDescent="0.25">
      <c r="H185" s="58"/>
      <c r="I185" s="58"/>
    </row>
    <row r="186" spans="8:9" x14ac:dyDescent="0.25">
      <c r="H186" s="58"/>
      <c r="I186" s="58"/>
    </row>
    <row r="187" spans="8:9" x14ac:dyDescent="0.25">
      <c r="H187" s="58"/>
      <c r="I187" s="58"/>
    </row>
    <row r="188" spans="8:9" x14ac:dyDescent="0.25">
      <c r="H188" s="58"/>
      <c r="I188" s="58"/>
    </row>
    <row r="189" spans="8:9" x14ac:dyDescent="0.25">
      <c r="H189" s="58"/>
      <c r="I189" s="58"/>
    </row>
    <row r="190" spans="8:9" x14ac:dyDescent="0.25">
      <c r="H190" s="58"/>
      <c r="I190" s="58"/>
    </row>
    <row r="191" spans="8:9" x14ac:dyDescent="0.25">
      <c r="H191" s="58"/>
      <c r="I191" s="58"/>
    </row>
    <row r="192" spans="8:9" x14ac:dyDescent="0.25">
      <c r="H192" s="58"/>
      <c r="I192" s="58"/>
    </row>
    <row r="193" spans="8:9" x14ac:dyDescent="0.25">
      <c r="H193" s="58"/>
      <c r="I193" s="58"/>
    </row>
    <row r="194" spans="8:9" x14ac:dyDescent="0.25">
      <c r="H194" s="58"/>
      <c r="I194" s="58"/>
    </row>
    <row r="195" spans="8:9" x14ac:dyDescent="0.25">
      <c r="H195" s="58"/>
      <c r="I195" s="58"/>
    </row>
    <row r="196" spans="8:9" x14ac:dyDescent="0.25">
      <c r="H196" s="58"/>
      <c r="I196" s="58"/>
    </row>
    <row r="197" spans="8:9" x14ac:dyDescent="0.25">
      <c r="H197" s="58"/>
      <c r="I197" s="58"/>
    </row>
    <row r="198" spans="8:9" x14ac:dyDescent="0.25">
      <c r="H198" s="58"/>
      <c r="I198" s="58"/>
    </row>
    <row r="199" spans="8:9" x14ac:dyDescent="0.25">
      <c r="H199" s="58"/>
      <c r="I199" s="58"/>
    </row>
    <row r="200" spans="8:9" x14ac:dyDescent="0.25">
      <c r="H200" s="58"/>
      <c r="I200" s="58"/>
    </row>
    <row r="201" spans="8:9" x14ac:dyDescent="0.25">
      <c r="H201" s="58"/>
      <c r="I201" s="58"/>
    </row>
    <row r="202" spans="8:9" x14ac:dyDescent="0.25">
      <c r="H202" s="58"/>
      <c r="I202" s="58"/>
    </row>
    <row r="203" spans="8:9" x14ac:dyDescent="0.25">
      <c r="H203" s="58"/>
      <c r="I203" s="58"/>
    </row>
    <row r="204" spans="8:9" x14ac:dyDescent="0.25">
      <c r="H204" s="58"/>
      <c r="I204" s="58"/>
    </row>
    <row r="205" spans="8:9" x14ac:dyDescent="0.25">
      <c r="H205" s="58"/>
      <c r="I205" s="58"/>
    </row>
    <row r="206" spans="8:9" x14ac:dyDescent="0.25">
      <c r="H206" s="58"/>
      <c r="I206" s="58"/>
    </row>
    <row r="207" spans="8:9" x14ac:dyDescent="0.25">
      <c r="H207" s="58"/>
      <c r="I207" s="58"/>
    </row>
    <row r="208" spans="8:9" x14ac:dyDescent="0.25">
      <c r="H208" s="58"/>
      <c r="I208" s="58"/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Q350"/>
  <sheetViews>
    <sheetView workbookViewId="0">
      <selection activeCell="A5" sqref="A5:F350"/>
    </sheetView>
  </sheetViews>
  <sheetFormatPr baseColWidth="10" defaultRowHeight="15" x14ac:dyDescent="0.25"/>
  <cols>
    <col min="4" max="4" width="16.5703125" customWidth="1"/>
    <col min="5" max="5" width="22.85546875" customWidth="1"/>
    <col min="10" max="10" width="3.140625" customWidth="1"/>
    <col min="12" max="12" width="12.140625" bestFit="1" customWidth="1"/>
    <col min="15" max="15" width="16.42578125" customWidth="1"/>
    <col min="16" max="16" width="22.28515625" customWidth="1"/>
  </cols>
  <sheetData>
    <row r="1" spans="1:17" ht="18.75" x14ac:dyDescent="0.3">
      <c r="A1" t="s">
        <v>685</v>
      </c>
      <c r="D1" s="65">
        <f>SUM(F:F)-SUM(Q:Q)</f>
        <v>27</v>
      </c>
      <c r="J1" s="232"/>
    </row>
    <row r="2" spans="1:17" x14ac:dyDescent="0.25">
      <c r="J2" s="232"/>
    </row>
    <row r="3" spans="1:17" x14ac:dyDescent="0.25">
      <c r="J3" s="232"/>
    </row>
    <row r="4" spans="1:17" ht="15.75" x14ac:dyDescent="0.25">
      <c r="J4" s="232"/>
      <c r="L4" s="231">
        <v>43465</v>
      </c>
      <c r="M4" s="230"/>
      <c r="N4" s="230"/>
      <c r="O4" s="230"/>
      <c r="P4" s="230"/>
      <c r="Q4" s="230"/>
    </row>
    <row r="5" spans="1:17" x14ac:dyDescent="0.25">
      <c r="A5" s="260" t="s">
        <v>679</v>
      </c>
      <c r="B5" s="260" t="s">
        <v>680</v>
      </c>
      <c r="C5" s="260" t="s">
        <v>681</v>
      </c>
      <c r="D5" s="260" t="s">
        <v>654</v>
      </c>
      <c r="E5" s="260" t="s">
        <v>682</v>
      </c>
      <c r="F5" s="260" t="s">
        <v>683</v>
      </c>
      <c r="J5" s="232"/>
      <c r="L5" s="226" t="s">
        <v>679</v>
      </c>
      <c r="M5" s="226" t="s">
        <v>680</v>
      </c>
      <c r="N5" s="226" t="s">
        <v>681</v>
      </c>
      <c r="O5" s="226" t="s">
        <v>654</v>
      </c>
      <c r="P5" s="226" t="s">
        <v>682</v>
      </c>
      <c r="Q5" s="226" t="s">
        <v>683</v>
      </c>
    </row>
    <row r="6" spans="1:17" x14ac:dyDescent="0.25">
      <c r="A6" s="261">
        <v>10463255</v>
      </c>
      <c r="B6" s="261">
        <v>57712</v>
      </c>
      <c r="C6" s="262">
        <v>464157</v>
      </c>
      <c r="D6" s="263" t="s">
        <v>658</v>
      </c>
      <c r="E6" s="263" t="s">
        <v>684</v>
      </c>
      <c r="F6" s="261">
        <v>1</v>
      </c>
      <c r="J6" s="232"/>
      <c r="L6" s="227">
        <v>10463255</v>
      </c>
      <c r="M6" s="227">
        <v>57712</v>
      </c>
      <c r="N6" s="228">
        <v>464157</v>
      </c>
      <c r="O6" s="229" t="s">
        <v>658</v>
      </c>
      <c r="P6" s="229" t="s">
        <v>684</v>
      </c>
      <c r="Q6" s="227">
        <v>1</v>
      </c>
    </row>
    <row r="7" spans="1:17" x14ac:dyDescent="0.25">
      <c r="A7" s="261">
        <v>13004746</v>
      </c>
      <c r="B7" s="261">
        <v>57444</v>
      </c>
      <c r="C7" s="262">
        <v>464157</v>
      </c>
      <c r="D7" s="263" t="s">
        <v>658</v>
      </c>
      <c r="E7" s="263" t="s">
        <v>684</v>
      </c>
      <c r="F7" s="261">
        <v>1</v>
      </c>
      <c r="J7" s="232"/>
      <c r="L7" s="227">
        <v>13004746</v>
      </c>
      <c r="M7" s="227">
        <v>57444</v>
      </c>
      <c r="N7" s="228">
        <v>464157</v>
      </c>
      <c r="O7" s="229" t="s">
        <v>658</v>
      </c>
      <c r="P7" s="229" t="s">
        <v>684</v>
      </c>
      <c r="Q7" s="227">
        <v>1</v>
      </c>
    </row>
    <row r="8" spans="1:17" x14ac:dyDescent="0.25">
      <c r="A8" s="261">
        <v>13013824</v>
      </c>
      <c r="B8" s="261">
        <v>57435</v>
      </c>
      <c r="C8" s="262">
        <v>464157</v>
      </c>
      <c r="D8" s="263" t="s">
        <v>658</v>
      </c>
      <c r="E8" s="263" t="s">
        <v>684</v>
      </c>
      <c r="F8" s="261">
        <v>1</v>
      </c>
      <c r="J8" s="232"/>
      <c r="L8" s="227">
        <v>13013824</v>
      </c>
      <c r="M8" s="227">
        <v>57435</v>
      </c>
      <c r="N8" s="228">
        <v>464157</v>
      </c>
      <c r="O8" s="229" t="s">
        <v>658</v>
      </c>
      <c r="P8" s="229" t="s">
        <v>684</v>
      </c>
      <c r="Q8" s="227">
        <v>1</v>
      </c>
    </row>
    <row r="9" spans="1:17" x14ac:dyDescent="0.25">
      <c r="A9" s="261">
        <v>13013841</v>
      </c>
      <c r="B9" s="261">
        <v>57350</v>
      </c>
      <c r="C9" s="262">
        <v>464157</v>
      </c>
      <c r="D9" s="263" t="s">
        <v>658</v>
      </c>
      <c r="E9" s="263" t="s">
        <v>684</v>
      </c>
      <c r="F9" s="261">
        <v>1</v>
      </c>
      <c r="J9" s="232"/>
      <c r="L9" s="227">
        <v>13013841</v>
      </c>
      <c r="M9" s="227">
        <v>57350</v>
      </c>
      <c r="N9" s="228">
        <v>464157</v>
      </c>
      <c r="O9" s="229" t="s">
        <v>658</v>
      </c>
      <c r="P9" s="229" t="s">
        <v>684</v>
      </c>
      <c r="Q9" s="227">
        <v>1</v>
      </c>
    </row>
    <row r="10" spans="1:17" x14ac:dyDescent="0.25">
      <c r="A10" s="261">
        <v>13013868</v>
      </c>
      <c r="B10" s="261">
        <v>57350</v>
      </c>
      <c r="C10" s="262">
        <v>464157</v>
      </c>
      <c r="D10" s="263" t="s">
        <v>658</v>
      </c>
      <c r="E10" s="263" t="s">
        <v>684</v>
      </c>
      <c r="F10" s="261">
        <v>1</v>
      </c>
      <c r="J10" s="232"/>
      <c r="L10" s="227">
        <v>13013868</v>
      </c>
      <c r="M10" s="227">
        <v>57350</v>
      </c>
      <c r="N10" s="228">
        <v>464157</v>
      </c>
      <c r="O10" s="229" t="s">
        <v>658</v>
      </c>
      <c r="P10" s="229" t="s">
        <v>684</v>
      </c>
      <c r="Q10" s="227">
        <v>1</v>
      </c>
    </row>
    <row r="11" spans="1:17" x14ac:dyDescent="0.25">
      <c r="A11" s="261">
        <v>13013869</v>
      </c>
      <c r="B11" s="261">
        <v>57350</v>
      </c>
      <c r="C11" s="262">
        <v>464157</v>
      </c>
      <c r="D11" s="263" t="s">
        <v>658</v>
      </c>
      <c r="E11" s="263" t="s">
        <v>684</v>
      </c>
      <c r="F11" s="261">
        <v>1</v>
      </c>
      <c r="J11" s="232"/>
      <c r="L11" s="227">
        <v>13013869</v>
      </c>
      <c r="M11" s="227">
        <v>57350</v>
      </c>
      <c r="N11" s="228">
        <v>464157</v>
      </c>
      <c r="O11" s="229" t="s">
        <v>658</v>
      </c>
      <c r="P11" s="229" t="s">
        <v>684</v>
      </c>
      <c r="Q11" s="227">
        <v>1</v>
      </c>
    </row>
    <row r="12" spans="1:17" x14ac:dyDescent="0.25">
      <c r="A12" s="261">
        <v>13013923</v>
      </c>
      <c r="B12" s="261">
        <v>57303</v>
      </c>
      <c r="C12" s="262">
        <v>464157</v>
      </c>
      <c r="D12" s="263" t="s">
        <v>658</v>
      </c>
      <c r="E12" s="263" t="s">
        <v>684</v>
      </c>
      <c r="F12" s="261">
        <v>1</v>
      </c>
      <c r="J12" s="232"/>
      <c r="L12" s="227">
        <v>13013923</v>
      </c>
      <c r="M12" s="227">
        <v>57303</v>
      </c>
      <c r="N12" s="228">
        <v>464157</v>
      </c>
      <c r="O12" s="229" t="s">
        <v>658</v>
      </c>
      <c r="P12" s="229" t="s">
        <v>684</v>
      </c>
      <c r="Q12" s="227">
        <v>1</v>
      </c>
    </row>
    <row r="13" spans="1:17" x14ac:dyDescent="0.25">
      <c r="A13" s="261">
        <v>13013927</v>
      </c>
      <c r="B13" s="261">
        <v>57303</v>
      </c>
      <c r="C13" s="262">
        <v>464157</v>
      </c>
      <c r="D13" s="263" t="s">
        <v>658</v>
      </c>
      <c r="E13" s="263" t="s">
        <v>684</v>
      </c>
      <c r="F13" s="261">
        <v>1</v>
      </c>
      <c r="J13" s="232"/>
      <c r="L13" s="227">
        <v>13013927</v>
      </c>
      <c r="M13" s="227">
        <v>57303</v>
      </c>
      <c r="N13" s="228">
        <v>464157</v>
      </c>
      <c r="O13" s="229" t="s">
        <v>658</v>
      </c>
      <c r="P13" s="229" t="s">
        <v>684</v>
      </c>
      <c r="Q13" s="227">
        <v>1</v>
      </c>
    </row>
    <row r="14" spans="1:17" x14ac:dyDescent="0.25">
      <c r="A14" s="261">
        <v>13013951</v>
      </c>
      <c r="B14" s="261">
        <v>57433</v>
      </c>
      <c r="C14" s="262">
        <v>464157</v>
      </c>
      <c r="D14" s="263" t="s">
        <v>658</v>
      </c>
      <c r="E14" s="263" t="s">
        <v>684</v>
      </c>
      <c r="F14" s="261">
        <v>1</v>
      </c>
      <c r="J14" s="232"/>
      <c r="L14" s="227">
        <v>13013958</v>
      </c>
      <c r="M14" s="227">
        <v>57350</v>
      </c>
      <c r="N14" s="228">
        <v>464157</v>
      </c>
      <c r="O14" s="229" t="s">
        <v>658</v>
      </c>
      <c r="P14" s="229" t="s">
        <v>684</v>
      </c>
      <c r="Q14" s="227">
        <v>1</v>
      </c>
    </row>
    <row r="15" spans="1:17" x14ac:dyDescent="0.25">
      <c r="A15" s="261">
        <v>13013958</v>
      </c>
      <c r="B15" s="261">
        <v>57350</v>
      </c>
      <c r="C15" s="262">
        <v>464157</v>
      </c>
      <c r="D15" s="263" t="s">
        <v>658</v>
      </c>
      <c r="E15" s="263" t="s">
        <v>684</v>
      </c>
      <c r="F15" s="261">
        <v>1</v>
      </c>
      <c r="J15" s="232"/>
      <c r="L15" s="227">
        <v>13013963</v>
      </c>
      <c r="M15" s="227">
        <v>57224</v>
      </c>
      <c r="N15" s="228">
        <v>464157</v>
      </c>
      <c r="O15" s="229" t="s">
        <v>658</v>
      </c>
      <c r="P15" s="229" t="s">
        <v>684</v>
      </c>
      <c r="Q15" s="227">
        <v>1</v>
      </c>
    </row>
    <row r="16" spans="1:17" x14ac:dyDescent="0.25">
      <c r="A16" s="261">
        <v>13013963</v>
      </c>
      <c r="B16" s="261">
        <v>57224</v>
      </c>
      <c r="C16" s="262">
        <v>464157</v>
      </c>
      <c r="D16" s="263" t="s">
        <v>658</v>
      </c>
      <c r="E16" s="263" t="s">
        <v>684</v>
      </c>
      <c r="F16" s="261">
        <v>1</v>
      </c>
      <c r="J16" s="232"/>
      <c r="L16" s="227">
        <v>13014183</v>
      </c>
      <c r="M16" s="227">
        <v>57250</v>
      </c>
      <c r="N16" s="228">
        <v>464157</v>
      </c>
      <c r="O16" s="229" t="s">
        <v>658</v>
      </c>
      <c r="P16" s="229" t="s">
        <v>684</v>
      </c>
      <c r="Q16" s="227">
        <v>1</v>
      </c>
    </row>
    <row r="17" spans="1:17" x14ac:dyDescent="0.25">
      <c r="A17" s="261">
        <v>13014183</v>
      </c>
      <c r="B17" s="261">
        <v>57250</v>
      </c>
      <c r="C17" s="262">
        <v>464157</v>
      </c>
      <c r="D17" s="263" t="s">
        <v>658</v>
      </c>
      <c r="E17" s="263" t="s">
        <v>684</v>
      </c>
      <c r="F17" s="261">
        <v>1</v>
      </c>
      <c r="J17" s="232"/>
      <c r="L17" s="227">
        <v>13014193</v>
      </c>
      <c r="M17" s="227">
        <v>57439</v>
      </c>
      <c r="N17" s="228">
        <v>464157</v>
      </c>
      <c r="O17" s="229" t="s">
        <v>658</v>
      </c>
      <c r="P17" s="229" t="s">
        <v>684</v>
      </c>
      <c r="Q17" s="227">
        <v>1</v>
      </c>
    </row>
    <row r="18" spans="1:17" x14ac:dyDescent="0.25">
      <c r="A18" s="261">
        <v>13014193</v>
      </c>
      <c r="B18" s="261">
        <v>57439</v>
      </c>
      <c r="C18" s="262">
        <v>464157</v>
      </c>
      <c r="D18" s="263" t="s">
        <v>658</v>
      </c>
      <c r="E18" s="263" t="s">
        <v>684</v>
      </c>
      <c r="F18" s="261">
        <v>1</v>
      </c>
      <c r="J18" s="232"/>
      <c r="L18" s="227">
        <v>13014231</v>
      </c>
      <c r="M18" s="227">
        <v>57308</v>
      </c>
      <c r="N18" s="228">
        <v>464157</v>
      </c>
      <c r="O18" s="229" t="s">
        <v>658</v>
      </c>
      <c r="P18" s="229" t="s">
        <v>684</v>
      </c>
      <c r="Q18" s="227">
        <v>1</v>
      </c>
    </row>
    <row r="19" spans="1:17" x14ac:dyDescent="0.25">
      <c r="A19" s="261">
        <v>13014231</v>
      </c>
      <c r="B19" s="261">
        <v>57308</v>
      </c>
      <c r="C19" s="262">
        <v>464157</v>
      </c>
      <c r="D19" s="263" t="s">
        <v>658</v>
      </c>
      <c r="E19" s="263" t="s">
        <v>684</v>
      </c>
      <c r="F19" s="261">
        <v>1</v>
      </c>
      <c r="J19" s="232"/>
      <c r="L19" s="227">
        <v>13014295</v>
      </c>
      <c r="M19" s="227">
        <v>57435</v>
      </c>
      <c r="N19" s="228">
        <v>464157</v>
      </c>
      <c r="O19" s="229" t="s">
        <v>658</v>
      </c>
      <c r="P19" s="229" t="s">
        <v>684</v>
      </c>
      <c r="Q19" s="227">
        <v>1</v>
      </c>
    </row>
    <row r="20" spans="1:17" x14ac:dyDescent="0.25">
      <c r="A20" s="261">
        <v>13014253</v>
      </c>
      <c r="B20" s="261">
        <v>57308</v>
      </c>
      <c r="C20" s="262">
        <v>464157</v>
      </c>
      <c r="D20" s="263" t="s">
        <v>658</v>
      </c>
      <c r="E20" s="263" t="s">
        <v>684</v>
      </c>
      <c r="F20" s="261">
        <v>1</v>
      </c>
      <c r="J20" s="232"/>
      <c r="L20" s="227">
        <v>13014325</v>
      </c>
      <c r="M20" s="227">
        <v>57626</v>
      </c>
      <c r="N20" s="228">
        <v>464157</v>
      </c>
      <c r="O20" s="229" t="s">
        <v>658</v>
      </c>
      <c r="P20" s="229" t="s">
        <v>684</v>
      </c>
      <c r="Q20" s="227">
        <v>1</v>
      </c>
    </row>
    <row r="21" spans="1:17" x14ac:dyDescent="0.25">
      <c r="A21" s="261">
        <v>13014295</v>
      </c>
      <c r="B21" s="261">
        <v>57435</v>
      </c>
      <c r="C21" s="262">
        <v>464157</v>
      </c>
      <c r="D21" s="263" t="s">
        <v>658</v>
      </c>
      <c r="E21" s="263" t="s">
        <v>684</v>
      </c>
      <c r="F21" s="261">
        <v>1</v>
      </c>
      <c r="J21" s="232"/>
      <c r="L21" s="227">
        <v>13014334</v>
      </c>
      <c r="M21" s="227">
        <v>57113</v>
      </c>
      <c r="N21" s="228">
        <v>464157</v>
      </c>
      <c r="O21" s="229" t="s">
        <v>658</v>
      </c>
      <c r="P21" s="229" t="s">
        <v>684</v>
      </c>
      <c r="Q21" s="227">
        <v>1</v>
      </c>
    </row>
    <row r="22" spans="1:17" x14ac:dyDescent="0.25">
      <c r="A22" s="261">
        <v>13014325</v>
      </c>
      <c r="B22" s="261">
        <v>57626</v>
      </c>
      <c r="C22" s="262">
        <v>464157</v>
      </c>
      <c r="D22" s="263" t="s">
        <v>658</v>
      </c>
      <c r="E22" s="263" t="s">
        <v>684</v>
      </c>
      <c r="F22" s="261">
        <v>1</v>
      </c>
      <c r="J22" s="232"/>
      <c r="L22" s="227">
        <v>13014399</v>
      </c>
      <c r="M22" s="227">
        <v>57307</v>
      </c>
      <c r="N22" s="228">
        <v>464157</v>
      </c>
      <c r="O22" s="229" t="s">
        <v>658</v>
      </c>
      <c r="P22" s="229" t="s">
        <v>684</v>
      </c>
      <c r="Q22" s="227">
        <v>1</v>
      </c>
    </row>
    <row r="23" spans="1:17" x14ac:dyDescent="0.25">
      <c r="A23" s="261">
        <v>13014334</v>
      </c>
      <c r="B23" s="261">
        <v>57113</v>
      </c>
      <c r="C23" s="262">
        <v>464157</v>
      </c>
      <c r="D23" s="263" t="s">
        <v>658</v>
      </c>
      <c r="E23" s="263" t="s">
        <v>684</v>
      </c>
      <c r="F23" s="261">
        <v>1</v>
      </c>
      <c r="J23" s="232"/>
      <c r="L23" s="227">
        <v>13014484</v>
      </c>
      <c r="M23" s="227">
        <v>57224</v>
      </c>
      <c r="N23" s="228">
        <v>464157</v>
      </c>
      <c r="O23" s="229" t="s">
        <v>658</v>
      </c>
      <c r="P23" s="229" t="s">
        <v>684</v>
      </c>
      <c r="Q23" s="227">
        <v>1</v>
      </c>
    </row>
    <row r="24" spans="1:17" x14ac:dyDescent="0.25">
      <c r="A24" s="261">
        <v>13014376</v>
      </c>
      <c r="B24" s="261">
        <v>57306</v>
      </c>
      <c r="C24" s="262">
        <v>464157</v>
      </c>
      <c r="D24" s="263" t="s">
        <v>658</v>
      </c>
      <c r="E24" s="263" t="s">
        <v>684</v>
      </c>
      <c r="F24" s="261">
        <v>1</v>
      </c>
      <c r="J24" s="232"/>
      <c r="L24" s="227">
        <v>13014534</v>
      </c>
      <c r="M24" s="227">
        <v>57105</v>
      </c>
      <c r="N24" s="228">
        <v>464157</v>
      </c>
      <c r="O24" s="229" t="s">
        <v>658</v>
      </c>
      <c r="P24" s="229" t="s">
        <v>684</v>
      </c>
      <c r="Q24" s="227">
        <v>1</v>
      </c>
    </row>
    <row r="25" spans="1:17" x14ac:dyDescent="0.25">
      <c r="A25" s="261">
        <v>13014399</v>
      </c>
      <c r="B25" s="261">
        <v>57307</v>
      </c>
      <c r="C25" s="262">
        <v>464157</v>
      </c>
      <c r="D25" s="263" t="s">
        <v>658</v>
      </c>
      <c r="E25" s="263" t="s">
        <v>684</v>
      </c>
      <c r="F25" s="261">
        <v>1</v>
      </c>
      <c r="J25" s="232"/>
      <c r="L25" s="227">
        <v>13014597</v>
      </c>
      <c r="M25" s="227">
        <v>57434</v>
      </c>
      <c r="N25" s="228">
        <v>464157</v>
      </c>
      <c r="O25" s="229" t="s">
        <v>658</v>
      </c>
      <c r="P25" s="229" t="s">
        <v>684</v>
      </c>
      <c r="Q25" s="227">
        <v>1</v>
      </c>
    </row>
    <row r="26" spans="1:17" x14ac:dyDescent="0.25">
      <c r="A26" s="261">
        <v>13014484</v>
      </c>
      <c r="B26" s="261">
        <v>57224</v>
      </c>
      <c r="C26" s="262">
        <v>464157</v>
      </c>
      <c r="D26" s="263" t="s">
        <v>658</v>
      </c>
      <c r="E26" s="263" t="s">
        <v>684</v>
      </c>
      <c r="F26" s="261">
        <v>1</v>
      </c>
      <c r="J26" s="232"/>
      <c r="L26" s="227">
        <v>13014670</v>
      </c>
      <c r="M26" s="227">
        <v>57453</v>
      </c>
      <c r="N26" s="228">
        <v>464157</v>
      </c>
      <c r="O26" s="229" t="s">
        <v>658</v>
      </c>
      <c r="P26" s="229" t="s">
        <v>684</v>
      </c>
      <c r="Q26" s="227">
        <v>1</v>
      </c>
    </row>
    <row r="27" spans="1:17" x14ac:dyDescent="0.25">
      <c r="A27" s="261">
        <v>13014534</v>
      </c>
      <c r="B27" s="261">
        <v>57105</v>
      </c>
      <c r="C27" s="262">
        <v>464157</v>
      </c>
      <c r="D27" s="263" t="s">
        <v>658</v>
      </c>
      <c r="E27" s="263" t="s">
        <v>684</v>
      </c>
      <c r="F27" s="261">
        <v>1</v>
      </c>
      <c r="J27" s="232"/>
      <c r="L27" s="227">
        <v>13014780</v>
      </c>
      <c r="M27" s="227">
        <v>57559</v>
      </c>
      <c r="N27" s="228">
        <v>464157</v>
      </c>
      <c r="O27" s="229" t="s">
        <v>658</v>
      </c>
      <c r="P27" s="229" t="s">
        <v>684</v>
      </c>
      <c r="Q27" s="227">
        <v>1</v>
      </c>
    </row>
    <row r="28" spans="1:17" x14ac:dyDescent="0.25">
      <c r="A28" s="261">
        <v>13014597</v>
      </c>
      <c r="B28" s="261">
        <v>57434</v>
      </c>
      <c r="C28" s="262">
        <v>464157</v>
      </c>
      <c r="D28" s="263" t="s">
        <v>658</v>
      </c>
      <c r="E28" s="263" t="s">
        <v>684</v>
      </c>
      <c r="F28" s="261">
        <v>1</v>
      </c>
      <c r="J28" s="232"/>
      <c r="L28" s="227">
        <v>13014796</v>
      </c>
      <c r="M28" s="227">
        <v>57559</v>
      </c>
      <c r="N28" s="228">
        <v>464157</v>
      </c>
      <c r="O28" s="229" t="s">
        <v>658</v>
      </c>
      <c r="P28" s="229" t="s">
        <v>684</v>
      </c>
      <c r="Q28" s="227">
        <v>1</v>
      </c>
    </row>
    <row r="29" spans="1:17" x14ac:dyDescent="0.25">
      <c r="A29" s="261">
        <v>13014670</v>
      </c>
      <c r="B29" s="261">
        <v>57453</v>
      </c>
      <c r="C29" s="262">
        <v>464157</v>
      </c>
      <c r="D29" s="263" t="s">
        <v>658</v>
      </c>
      <c r="E29" s="263" t="s">
        <v>684</v>
      </c>
      <c r="F29" s="261">
        <v>1</v>
      </c>
      <c r="J29" s="232"/>
      <c r="L29" s="227">
        <v>13014805</v>
      </c>
      <c r="M29" s="227">
        <v>57612</v>
      </c>
      <c r="N29" s="228">
        <v>464157</v>
      </c>
      <c r="O29" s="229" t="s">
        <v>658</v>
      </c>
      <c r="P29" s="229" t="s">
        <v>684</v>
      </c>
      <c r="Q29" s="227">
        <v>1</v>
      </c>
    </row>
    <row r="30" spans="1:17" x14ac:dyDescent="0.25">
      <c r="A30" s="261">
        <v>13014780</v>
      </c>
      <c r="B30" s="261">
        <v>57178</v>
      </c>
      <c r="C30" s="262">
        <v>464157</v>
      </c>
      <c r="D30" s="263" t="s">
        <v>658</v>
      </c>
      <c r="E30" s="263" t="s">
        <v>684</v>
      </c>
      <c r="F30" s="261">
        <v>1</v>
      </c>
      <c r="J30" s="232"/>
      <c r="L30" s="227">
        <v>13014811</v>
      </c>
      <c r="M30" s="227">
        <v>57447</v>
      </c>
      <c r="N30" s="228">
        <v>464157</v>
      </c>
      <c r="O30" s="229" t="s">
        <v>658</v>
      </c>
      <c r="P30" s="229" t="s">
        <v>684</v>
      </c>
      <c r="Q30" s="227">
        <v>1</v>
      </c>
    </row>
    <row r="31" spans="1:17" x14ac:dyDescent="0.25">
      <c r="A31" s="261">
        <v>13014796</v>
      </c>
      <c r="B31" s="261">
        <v>57559</v>
      </c>
      <c r="C31" s="262">
        <v>464157</v>
      </c>
      <c r="D31" s="263" t="s">
        <v>658</v>
      </c>
      <c r="E31" s="263" t="s">
        <v>684</v>
      </c>
      <c r="F31" s="261">
        <v>1</v>
      </c>
      <c r="J31" s="232"/>
      <c r="L31" s="227">
        <v>13014909</v>
      </c>
      <c r="M31" s="227">
        <v>57348</v>
      </c>
      <c r="N31" s="228">
        <v>464157</v>
      </c>
      <c r="O31" s="229" t="s">
        <v>658</v>
      </c>
      <c r="P31" s="229" t="s">
        <v>684</v>
      </c>
      <c r="Q31" s="227">
        <v>1</v>
      </c>
    </row>
    <row r="32" spans="1:17" x14ac:dyDescent="0.25">
      <c r="A32" s="261">
        <v>13014805</v>
      </c>
      <c r="B32" s="261">
        <v>57612</v>
      </c>
      <c r="C32" s="262">
        <v>464157</v>
      </c>
      <c r="D32" s="263" t="s">
        <v>658</v>
      </c>
      <c r="E32" s="263" t="s">
        <v>684</v>
      </c>
      <c r="F32" s="261">
        <v>1</v>
      </c>
      <c r="J32" s="232"/>
      <c r="L32" s="227">
        <v>13014974</v>
      </c>
      <c r="M32" s="227">
        <v>57433</v>
      </c>
      <c r="N32" s="228">
        <v>464157</v>
      </c>
      <c r="O32" s="229" t="s">
        <v>658</v>
      </c>
      <c r="P32" s="229" t="s">
        <v>684</v>
      </c>
      <c r="Q32" s="227">
        <v>1</v>
      </c>
    </row>
    <row r="33" spans="1:17" x14ac:dyDescent="0.25">
      <c r="A33" s="261">
        <v>13014909</v>
      </c>
      <c r="B33" s="261">
        <v>57348</v>
      </c>
      <c r="C33" s="262">
        <v>464157</v>
      </c>
      <c r="D33" s="263" t="s">
        <v>658</v>
      </c>
      <c r="E33" s="263" t="s">
        <v>684</v>
      </c>
      <c r="F33" s="261">
        <v>1</v>
      </c>
      <c r="J33" s="232"/>
      <c r="L33" s="227">
        <v>13015014</v>
      </c>
      <c r="M33" s="227">
        <v>57348</v>
      </c>
      <c r="N33" s="228">
        <v>464157</v>
      </c>
      <c r="O33" s="229" t="s">
        <v>658</v>
      </c>
      <c r="P33" s="229" t="s">
        <v>684</v>
      </c>
      <c r="Q33" s="227">
        <v>1</v>
      </c>
    </row>
    <row r="34" spans="1:17" x14ac:dyDescent="0.25">
      <c r="A34" s="261">
        <v>13015014</v>
      </c>
      <c r="B34" s="261">
        <v>57348</v>
      </c>
      <c r="C34" s="262">
        <v>464157</v>
      </c>
      <c r="D34" s="263" t="s">
        <v>658</v>
      </c>
      <c r="E34" s="263" t="s">
        <v>684</v>
      </c>
      <c r="F34" s="261">
        <v>1</v>
      </c>
      <c r="J34" s="232"/>
      <c r="L34" s="227">
        <v>13015120</v>
      </c>
      <c r="M34" s="227">
        <v>57443</v>
      </c>
      <c r="N34" s="228">
        <v>464157</v>
      </c>
      <c r="O34" s="229" t="s">
        <v>658</v>
      </c>
      <c r="P34" s="229" t="s">
        <v>684</v>
      </c>
      <c r="Q34" s="227">
        <v>1</v>
      </c>
    </row>
    <row r="35" spans="1:17" x14ac:dyDescent="0.25">
      <c r="A35" s="261">
        <v>13015120</v>
      </c>
      <c r="B35" s="261">
        <v>57443</v>
      </c>
      <c r="C35" s="262">
        <v>464157</v>
      </c>
      <c r="D35" s="263" t="s">
        <v>658</v>
      </c>
      <c r="E35" s="263" t="s">
        <v>684</v>
      </c>
      <c r="F35" s="261">
        <v>1</v>
      </c>
      <c r="J35" s="232"/>
      <c r="L35" s="227">
        <v>13015128</v>
      </c>
      <c r="M35" s="227">
        <v>57105</v>
      </c>
      <c r="N35" s="228">
        <v>464157</v>
      </c>
      <c r="O35" s="229" t="s">
        <v>658</v>
      </c>
      <c r="P35" s="229" t="s">
        <v>684</v>
      </c>
      <c r="Q35" s="227">
        <v>1</v>
      </c>
    </row>
    <row r="36" spans="1:17" x14ac:dyDescent="0.25">
      <c r="A36" s="261">
        <v>13015128</v>
      </c>
      <c r="B36" s="261">
        <v>57105</v>
      </c>
      <c r="C36" s="262">
        <v>464157</v>
      </c>
      <c r="D36" s="263" t="s">
        <v>658</v>
      </c>
      <c r="E36" s="263" t="s">
        <v>684</v>
      </c>
      <c r="F36" s="261">
        <v>1</v>
      </c>
      <c r="J36" s="232"/>
      <c r="L36" s="227">
        <v>13015138</v>
      </c>
      <c r="M36" s="227">
        <v>57444</v>
      </c>
      <c r="N36" s="228">
        <v>464157</v>
      </c>
      <c r="O36" s="229" t="s">
        <v>658</v>
      </c>
      <c r="P36" s="229" t="s">
        <v>684</v>
      </c>
      <c r="Q36" s="227">
        <v>1</v>
      </c>
    </row>
    <row r="37" spans="1:17" x14ac:dyDescent="0.25">
      <c r="A37" s="261">
        <v>13015138</v>
      </c>
      <c r="B37" s="261">
        <v>57444</v>
      </c>
      <c r="C37" s="262">
        <v>464157</v>
      </c>
      <c r="D37" s="263" t="s">
        <v>658</v>
      </c>
      <c r="E37" s="263" t="s">
        <v>684</v>
      </c>
      <c r="F37" s="261">
        <v>1</v>
      </c>
      <c r="J37" s="232"/>
      <c r="L37" s="227">
        <v>13015309</v>
      </c>
      <c r="M37" s="227">
        <v>57447</v>
      </c>
      <c r="N37" s="228">
        <v>464157</v>
      </c>
      <c r="O37" s="229" t="s">
        <v>658</v>
      </c>
      <c r="P37" s="229" t="s">
        <v>684</v>
      </c>
      <c r="Q37" s="227">
        <v>1</v>
      </c>
    </row>
    <row r="38" spans="1:17" x14ac:dyDescent="0.25">
      <c r="A38" s="261">
        <v>13015309</v>
      </c>
      <c r="B38" s="261">
        <v>57447</v>
      </c>
      <c r="C38" s="262">
        <v>464157</v>
      </c>
      <c r="D38" s="263" t="s">
        <v>658</v>
      </c>
      <c r="E38" s="263" t="s">
        <v>684</v>
      </c>
      <c r="F38" s="261">
        <v>1</v>
      </c>
      <c r="J38" s="232"/>
      <c r="L38" s="227">
        <v>13015348</v>
      </c>
      <c r="M38" s="227">
        <v>57444</v>
      </c>
      <c r="N38" s="228">
        <v>464157</v>
      </c>
      <c r="O38" s="229" t="s">
        <v>658</v>
      </c>
      <c r="P38" s="229" t="s">
        <v>684</v>
      </c>
      <c r="Q38" s="227">
        <v>1</v>
      </c>
    </row>
    <row r="39" spans="1:17" x14ac:dyDescent="0.25">
      <c r="A39" s="261">
        <v>13015348</v>
      </c>
      <c r="B39" s="261">
        <v>57444</v>
      </c>
      <c r="C39" s="262">
        <v>464157</v>
      </c>
      <c r="D39" s="263" t="s">
        <v>658</v>
      </c>
      <c r="E39" s="263" t="s">
        <v>684</v>
      </c>
      <c r="F39" s="261">
        <v>1</v>
      </c>
      <c r="J39" s="232"/>
      <c r="L39" s="227">
        <v>13016201</v>
      </c>
      <c r="M39" s="227">
        <v>57210</v>
      </c>
      <c r="N39" s="228">
        <v>464157</v>
      </c>
      <c r="O39" s="229" t="s">
        <v>658</v>
      </c>
      <c r="P39" s="229" t="s">
        <v>684</v>
      </c>
      <c r="Q39" s="227">
        <v>1</v>
      </c>
    </row>
    <row r="40" spans="1:17" x14ac:dyDescent="0.25">
      <c r="A40" s="261">
        <v>13015452</v>
      </c>
      <c r="B40" s="261">
        <v>57437</v>
      </c>
      <c r="C40" s="262">
        <v>464157</v>
      </c>
      <c r="D40" s="263" t="s">
        <v>658</v>
      </c>
      <c r="E40" s="263" t="s">
        <v>684</v>
      </c>
      <c r="F40" s="261">
        <v>1</v>
      </c>
      <c r="J40" s="232"/>
      <c r="L40" s="227">
        <v>13017066</v>
      </c>
      <c r="M40" s="227">
        <v>57712</v>
      </c>
      <c r="N40" s="228">
        <v>464157</v>
      </c>
      <c r="O40" s="229" t="s">
        <v>658</v>
      </c>
      <c r="P40" s="229" t="s">
        <v>684</v>
      </c>
      <c r="Q40" s="227">
        <v>1</v>
      </c>
    </row>
    <row r="41" spans="1:17" x14ac:dyDescent="0.25">
      <c r="A41" s="261">
        <v>13015535</v>
      </c>
      <c r="B41" s="261">
        <v>57436</v>
      </c>
      <c r="C41" s="262">
        <v>464157</v>
      </c>
      <c r="D41" s="263" t="s">
        <v>658</v>
      </c>
      <c r="E41" s="263" t="s">
        <v>684</v>
      </c>
      <c r="F41" s="261">
        <v>1</v>
      </c>
      <c r="J41" s="232"/>
      <c r="L41" s="227">
        <v>13017075</v>
      </c>
      <c r="M41" s="227">
        <v>57446</v>
      </c>
      <c r="N41" s="228">
        <v>464157</v>
      </c>
      <c r="O41" s="229" t="s">
        <v>658</v>
      </c>
      <c r="P41" s="229" t="s">
        <v>684</v>
      </c>
      <c r="Q41" s="227">
        <v>1</v>
      </c>
    </row>
    <row r="42" spans="1:17" x14ac:dyDescent="0.25">
      <c r="A42" s="261">
        <v>13016201</v>
      </c>
      <c r="B42" s="261">
        <v>57210</v>
      </c>
      <c r="C42" s="262">
        <v>464157</v>
      </c>
      <c r="D42" s="263" t="s">
        <v>658</v>
      </c>
      <c r="E42" s="263" t="s">
        <v>684</v>
      </c>
      <c r="F42" s="261">
        <v>1</v>
      </c>
      <c r="J42" s="232"/>
      <c r="L42" s="227">
        <v>13017161</v>
      </c>
      <c r="M42" s="227">
        <v>57445</v>
      </c>
      <c r="N42" s="228">
        <v>464157</v>
      </c>
      <c r="O42" s="229" t="s">
        <v>658</v>
      </c>
      <c r="P42" s="229" t="s">
        <v>684</v>
      </c>
      <c r="Q42" s="227">
        <v>1</v>
      </c>
    </row>
    <row r="43" spans="1:17" x14ac:dyDescent="0.25">
      <c r="A43" s="261">
        <v>13017066</v>
      </c>
      <c r="B43" s="261">
        <v>57712</v>
      </c>
      <c r="C43" s="262">
        <v>464157</v>
      </c>
      <c r="D43" s="263" t="s">
        <v>658</v>
      </c>
      <c r="E43" s="263" t="s">
        <v>684</v>
      </c>
      <c r="F43" s="261">
        <v>1</v>
      </c>
      <c r="J43" s="232"/>
      <c r="L43" s="227">
        <v>13017192</v>
      </c>
      <c r="M43" s="227">
        <v>57434</v>
      </c>
      <c r="N43" s="228">
        <v>464157</v>
      </c>
      <c r="O43" s="229" t="s">
        <v>658</v>
      </c>
      <c r="P43" s="229" t="s">
        <v>684</v>
      </c>
      <c r="Q43" s="227">
        <v>1</v>
      </c>
    </row>
    <row r="44" spans="1:17" x14ac:dyDescent="0.25">
      <c r="A44" s="261">
        <v>13017075</v>
      </c>
      <c r="B44" s="261">
        <v>57446</v>
      </c>
      <c r="C44" s="262">
        <v>464157</v>
      </c>
      <c r="D44" s="263" t="s">
        <v>658</v>
      </c>
      <c r="E44" s="263" t="s">
        <v>684</v>
      </c>
      <c r="F44" s="261">
        <v>1</v>
      </c>
      <c r="J44" s="232"/>
      <c r="L44" s="227">
        <v>13017203</v>
      </c>
      <c r="M44" s="227">
        <v>57459</v>
      </c>
      <c r="N44" s="228">
        <v>464157</v>
      </c>
      <c r="O44" s="229" t="s">
        <v>658</v>
      </c>
      <c r="P44" s="229" t="s">
        <v>684</v>
      </c>
      <c r="Q44" s="227">
        <v>1</v>
      </c>
    </row>
    <row r="45" spans="1:17" x14ac:dyDescent="0.25">
      <c r="A45" s="261">
        <v>13017161</v>
      </c>
      <c r="B45" s="261">
        <v>57445</v>
      </c>
      <c r="C45" s="262">
        <v>464157</v>
      </c>
      <c r="D45" s="263" t="s">
        <v>658</v>
      </c>
      <c r="E45" s="263" t="s">
        <v>684</v>
      </c>
      <c r="F45" s="261">
        <v>1</v>
      </c>
      <c r="J45" s="232"/>
      <c r="L45" s="227">
        <v>13017228</v>
      </c>
      <c r="M45" s="227">
        <v>57447</v>
      </c>
      <c r="N45" s="228">
        <v>464157</v>
      </c>
      <c r="O45" s="229" t="s">
        <v>658</v>
      </c>
      <c r="P45" s="229" t="s">
        <v>684</v>
      </c>
      <c r="Q45" s="227">
        <v>1</v>
      </c>
    </row>
    <row r="46" spans="1:17" x14ac:dyDescent="0.25">
      <c r="A46" s="261">
        <v>13017192</v>
      </c>
      <c r="B46" s="261">
        <v>57434</v>
      </c>
      <c r="C46" s="262">
        <v>464157</v>
      </c>
      <c r="D46" s="263" t="s">
        <v>658</v>
      </c>
      <c r="E46" s="263" t="s">
        <v>684</v>
      </c>
      <c r="F46" s="261">
        <v>1</v>
      </c>
      <c r="J46" s="232"/>
      <c r="L46" s="227">
        <v>13017242</v>
      </c>
      <c r="M46" s="227">
        <v>57612</v>
      </c>
      <c r="N46" s="228">
        <v>464157</v>
      </c>
      <c r="O46" s="229" t="s">
        <v>658</v>
      </c>
      <c r="P46" s="229" t="s">
        <v>684</v>
      </c>
      <c r="Q46" s="227">
        <v>1</v>
      </c>
    </row>
    <row r="47" spans="1:17" x14ac:dyDescent="0.25">
      <c r="A47" s="261">
        <v>13017203</v>
      </c>
      <c r="B47" s="261">
        <v>57459</v>
      </c>
      <c r="C47" s="262">
        <v>464157</v>
      </c>
      <c r="D47" s="263" t="s">
        <v>658</v>
      </c>
      <c r="E47" s="263" t="s">
        <v>684</v>
      </c>
      <c r="F47" s="261">
        <v>1</v>
      </c>
      <c r="J47" s="232"/>
      <c r="L47" s="227">
        <v>13017308</v>
      </c>
      <c r="M47" s="227">
        <v>57258</v>
      </c>
      <c r="N47" s="228">
        <v>464157</v>
      </c>
      <c r="O47" s="229" t="s">
        <v>658</v>
      </c>
      <c r="P47" s="229" t="s">
        <v>684</v>
      </c>
      <c r="Q47" s="227">
        <v>1</v>
      </c>
    </row>
    <row r="48" spans="1:17" x14ac:dyDescent="0.25">
      <c r="A48" s="261">
        <v>13017228</v>
      </c>
      <c r="B48" s="261">
        <v>57447</v>
      </c>
      <c r="C48" s="262">
        <v>464157</v>
      </c>
      <c r="D48" s="263" t="s">
        <v>658</v>
      </c>
      <c r="E48" s="263" t="s">
        <v>684</v>
      </c>
      <c r="F48" s="261">
        <v>1</v>
      </c>
      <c r="J48" s="232"/>
      <c r="L48" s="227">
        <v>13017316</v>
      </c>
      <c r="M48" s="227">
        <v>57258</v>
      </c>
      <c r="N48" s="228">
        <v>464157</v>
      </c>
      <c r="O48" s="229" t="s">
        <v>658</v>
      </c>
      <c r="P48" s="229" t="s">
        <v>684</v>
      </c>
      <c r="Q48" s="227">
        <v>1</v>
      </c>
    </row>
    <row r="49" spans="1:17" x14ac:dyDescent="0.25">
      <c r="A49" s="261">
        <v>13017242</v>
      </c>
      <c r="B49" s="261">
        <v>57612</v>
      </c>
      <c r="C49" s="262">
        <v>464157</v>
      </c>
      <c r="D49" s="263" t="s">
        <v>658</v>
      </c>
      <c r="E49" s="263" t="s">
        <v>684</v>
      </c>
      <c r="F49" s="261">
        <v>1</v>
      </c>
      <c r="J49" s="232"/>
      <c r="L49" s="227">
        <v>13017422</v>
      </c>
      <c r="M49" s="227">
        <v>57105</v>
      </c>
      <c r="N49" s="228">
        <v>464157</v>
      </c>
      <c r="O49" s="229" t="s">
        <v>658</v>
      </c>
      <c r="P49" s="229" t="s">
        <v>684</v>
      </c>
      <c r="Q49" s="227">
        <v>1</v>
      </c>
    </row>
    <row r="50" spans="1:17" x14ac:dyDescent="0.25">
      <c r="A50" s="261">
        <v>13017245</v>
      </c>
      <c r="B50" s="261">
        <v>57612</v>
      </c>
      <c r="C50" s="262">
        <v>464157</v>
      </c>
      <c r="D50" s="263" t="s">
        <v>658</v>
      </c>
      <c r="E50" s="263" t="s">
        <v>684</v>
      </c>
      <c r="F50" s="261">
        <v>1</v>
      </c>
      <c r="J50" s="232"/>
      <c r="L50" s="227">
        <v>13017426</v>
      </c>
      <c r="M50" s="227">
        <v>57105</v>
      </c>
      <c r="N50" s="228">
        <v>464157</v>
      </c>
      <c r="O50" s="229" t="s">
        <v>658</v>
      </c>
      <c r="P50" s="229" t="s">
        <v>684</v>
      </c>
      <c r="Q50" s="227">
        <v>1</v>
      </c>
    </row>
    <row r="51" spans="1:17" x14ac:dyDescent="0.25">
      <c r="A51" s="261">
        <v>13017308</v>
      </c>
      <c r="B51" s="261">
        <v>57258</v>
      </c>
      <c r="C51" s="262">
        <v>464157</v>
      </c>
      <c r="D51" s="263" t="s">
        <v>658</v>
      </c>
      <c r="E51" s="263" t="s">
        <v>684</v>
      </c>
      <c r="F51" s="261">
        <v>1</v>
      </c>
      <c r="J51" s="232"/>
      <c r="L51" s="227">
        <v>13017437</v>
      </c>
      <c r="M51" s="227">
        <v>57105</v>
      </c>
      <c r="N51" s="228">
        <v>464157</v>
      </c>
      <c r="O51" s="229" t="s">
        <v>658</v>
      </c>
      <c r="P51" s="229" t="s">
        <v>684</v>
      </c>
      <c r="Q51" s="227">
        <v>1</v>
      </c>
    </row>
    <row r="52" spans="1:17" x14ac:dyDescent="0.25">
      <c r="A52" s="261">
        <v>13017316</v>
      </c>
      <c r="B52" s="261">
        <v>57258</v>
      </c>
      <c r="C52" s="262">
        <v>464157</v>
      </c>
      <c r="D52" s="263" t="s">
        <v>658</v>
      </c>
      <c r="E52" s="263" t="s">
        <v>684</v>
      </c>
      <c r="F52" s="261">
        <v>1</v>
      </c>
      <c r="J52" s="232"/>
      <c r="L52" s="227">
        <v>13017471</v>
      </c>
      <c r="M52" s="227">
        <v>57433</v>
      </c>
      <c r="N52" s="228">
        <v>464157</v>
      </c>
      <c r="O52" s="229" t="s">
        <v>658</v>
      </c>
      <c r="P52" s="229" t="s">
        <v>684</v>
      </c>
      <c r="Q52" s="227">
        <v>1</v>
      </c>
    </row>
    <row r="53" spans="1:17" x14ac:dyDescent="0.25">
      <c r="A53" s="261">
        <v>13017422</v>
      </c>
      <c r="B53" s="261">
        <v>57105</v>
      </c>
      <c r="C53" s="262">
        <v>464157</v>
      </c>
      <c r="D53" s="263" t="s">
        <v>658</v>
      </c>
      <c r="E53" s="263" t="s">
        <v>684</v>
      </c>
      <c r="F53" s="261">
        <v>1</v>
      </c>
      <c r="J53" s="232"/>
      <c r="L53" s="227">
        <v>13017476</v>
      </c>
      <c r="M53" s="227">
        <v>57105</v>
      </c>
      <c r="N53" s="228">
        <v>464157</v>
      </c>
      <c r="O53" s="229" t="s">
        <v>658</v>
      </c>
      <c r="P53" s="229" t="s">
        <v>684</v>
      </c>
      <c r="Q53" s="227">
        <v>1</v>
      </c>
    </row>
    <row r="54" spans="1:17" x14ac:dyDescent="0.25">
      <c r="A54" s="261">
        <v>13017426</v>
      </c>
      <c r="B54" s="261">
        <v>57105</v>
      </c>
      <c r="C54" s="262">
        <v>464157</v>
      </c>
      <c r="D54" s="263" t="s">
        <v>658</v>
      </c>
      <c r="E54" s="263" t="s">
        <v>684</v>
      </c>
      <c r="F54" s="261">
        <v>1</v>
      </c>
      <c r="J54" s="232"/>
      <c r="L54" s="227">
        <v>13017477</v>
      </c>
      <c r="M54" s="227">
        <v>57433</v>
      </c>
      <c r="N54" s="228">
        <v>464157</v>
      </c>
      <c r="O54" s="229" t="s">
        <v>658</v>
      </c>
      <c r="P54" s="229" t="s">
        <v>684</v>
      </c>
      <c r="Q54" s="227">
        <v>1</v>
      </c>
    </row>
    <row r="55" spans="1:17" x14ac:dyDescent="0.25">
      <c r="A55" s="261">
        <v>13017437</v>
      </c>
      <c r="B55" s="261">
        <v>57105</v>
      </c>
      <c r="C55" s="262">
        <v>464157</v>
      </c>
      <c r="D55" s="263" t="s">
        <v>658</v>
      </c>
      <c r="E55" s="263" t="s">
        <v>684</v>
      </c>
      <c r="F55" s="261">
        <v>1</v>
      </c>
      <c r="J55" s="232"/>
      <c r="L55" s="227">
        <v>13017490</v>
      </c>
      <c r="M55" s="227">
        <v>57433</v>
      </c>
      <c r="N55" s="228">
        <v>464157</v>
      </c>
      <c r="O55" s="229" t="s">
        <v>658</v>
      </c>
      <c r="P55" s="229" t="s">
        <v>684</v>
      </c>
      <c r="Q55" s="227">
        <v>1</v>
      </c>
    </row>
    <row r="56" spans="1:17" x14ac:dyDescent="0.25">
      <c r="A56" s="261">
        <v>13017464</v>
      </c>
      <c r="B56" s="261">
        <v>57433</v>
      </c>
      <c r="C56" s="262">
        <v>464157</v>
      </c>
      <c r="D56" s="263" t="s">
        <v>658</v>
      </c>
      <c r="E56" s="263" t="s">
        <v>684</v>
      </c>
      <c r="F56" s="261">
        <v>1</v>
      </c>
      <c r="J56" s="232"/>
      <c r="L56" s="227">
        <v>13017499</v>
      </c>
      <c r="M56" s="227">
        <v>57559</v>
      </c>
      <c r="N56" s="228">
        <v>464157</v>
      </c>
      <c r="O56" s="229" t="s">
        <v>658</v>
      </c>
      <c r="P56" s="229" t="s">
        <v>684</v>
      </c>
      <c r="Q56" s="227">
        <v>1</v>
      </c>
    </row>
    <row r="57" spans="1:17" x14ac:dyDescent="0.25">
      <c r="A57" s="261">
        <v>13017471</v>
      </c>
      <c r="B57" s="261">
        <v>57433</v>
      </c>
      <c r="C57" s="262">
        <v>464157</v>
      </c>
      <c r="D57" s="263" t="s">
        <v>658</v>
      </c>
      <c r="E57" s="263" t="s">
        <v>684</v>
      </c>
      <c r="F57" s="261">
        <v>1</v>
      </c>
      <c r="J57" s="232"/>
      <c r="L57" s="227">
        <v>13017509</v>
      </c>
      <c r="M57" s="227">
        <v>57348</v>
      </c>
      <c r="N57" s="228">
        <v>464157</v>
      </c>
      <c r="O57" s="229" t="s">
        <v>658</v>
      </c>
      <c r="P57" s="229" t="s">
        <v>684</v>
      </c>
      <c r="Q57" s="227">
        <v>1</v>
      </c>
    </row>
    <row r="58" spans="1:17" x14ac:dyDescent="0.25">
      <c r="A58" s="261">
        <v>13017476</v>
      </c>
      <c r="B58" s="261">
        <v>57105</v>
      </c>
      <c r="C58" s="262">
        <v>464157</v>
      </c>
      <c r="D58" s="263" t="s">
        <v>658</v>
      </c>
      <c r="E58" s="263" t="s">
        <v>684</v>
      </c>
      <c r="F58" s="261">
        <v>1</v>
      </c>
      <c r="J58" s="232"/>
      <c r="L58" s="227">
        <v>13017547</v>
      </c>
      <c r="M58" s="227">
        <v>57224</v>
      </c>
      <c r="N58" s="228">
        <v>464157</v>
      </c>
      <c r="O58" s="229" t="s">
        <v>658</v>
      </c>
      <c r="P58" s="229" t="s">
        <v>684</v>
      </c>
      <c r="Q58" s="227">
        <v>1</v>
      </c>
    </row>
    <row r="59" spans="1:17" x14ac:dyDescent="0.25">
      <c r="A59" s="261">
        <v>13017477</v>
      </c>
      <c r="B59" s="261">
        <v>57433</v>
      </c>
      <c r="C59" s="262">
        <v>464157</v>
      </c>
      <c r="D59" s="263" t="s">
        <v>658</v>
      </c>
      <c r="E59" s="263" t="s">
        <v>684</v>
      </c>
      <c r="F59" s="261">
        <v>1</v>
      </c>
      <c r="J59" s="232"/>
      <c r="L59" s="227">
        <v>13017556</v>
      </c>
      <c r="M59" s="227">
        <v>57574</v>
      </c>
      <c r="N59" s="228">
        <v>464157</v>
      </c>
      <c r="O59" s="229" t="s">
        <v>658</v>
      </c>
      <c r="P59" s="229" t="s">
        <v>684</v>
      </c>
      <c r="Q59" s="227">
        <v>1</v>
      </c>
    </row>
    <row r="60" spans="1:17" x14ac:dyDescent="0.25">
      <c r="A60" s="261">
        <v>13017490</v>
      </c>
      <c r="B60" s="261">
        <v>57433</v>
      </c>
      <c r="C60" s="262">
        <v>464157</v>
      </c>
      <c r="D60" s="263" t="s">
        <v>658</v>
      </c>
      <c r="E60" s="263" t="s">
        <v>684</v>
      </c>
      <c r="F60" s="261">
        <v>1</v>
      </c>
      <c r="J60" s="232"/>
      <c r="L60" s="227">
        <v>13017561</v>
      </c>
      <c r="M60" s="227">
        <v>57574</v>
      </c>
      <c r="N60" s="228">
        <v>464157</v>
      </c>
      <c r="O60" s="229" t="s">
        <v>658</v>
      </c>
      <c r="P60" s="229" t="s">
        <v>684</v>
      </c>
      <c r="Q60" s="227">
        <v>1</v>
      </c>
    </row>
    <row r="61" spans="1:17" x14ac:dyDescent="0.25">
      <c r="A61" s="261">
        <v>13017499</v>
      </c>
      <c r="B61" s="261">
        <v>57559</v>
      </c>
      <c r="C61" s="262">
        <v>464157</v>
      </c>
      <c r="D61" s="263" t="s">
        <v>658</v>
      </c>
      <c r="E61" s="263" t="s">
        <v>684</v>
      </c>
      <c r="F61" s="261">
        <v>1</v>
      </c>
      <c r="J61" s="232"/>
      <c r="L61" s="227">
        <v>13017596</v>
      </c>
      <c r="M61" s="227">
        <v>57445</v>
      </c>
      <c r="N61" s="228">
        <v>464157</v>
      </c>
      <c r="O61" s="229" t="s">
        <v>658</v>
      </c>
      <c r="P61" s="229" t="s">
        <v>684</v>
      </c>
      <c r="Q61" s="227">
        <v>1</v>
      </c>
    </row>
    <row r="62" spans="1:17" x14ac:dyDescent="0.25">
      <c r="A62" s="261">
        <v>13017506</v>
      </c>
      <c r="B62" s="261">
        <v>57432</v>
      </c>
      <c r="C62" s="262">
        <v>464157</v>
      </c>
      <c r="D62" s="263" t="s">
        <v>658</v>
      </c>
      <c r="E62" s="263" t="s">
        <v>684</v>
      </c>
      <c r="F62" s="261">
        <v>1</v>
      </c>
      <c r="J62" s="232"/>
      <c r="L62" s="227">
        <v>13017624</v>
      </c>
      <c r="M62" s="227">
        <v>57712</v>
      </c>
      <c r="N62" s="228">
        <v>464157</v>
      </c>
      <c r="O62" s="229" t="s">
        <v>658</v>
      </c>
      <c r="P62" s="229" t="s">
        <v>684</v>
      </c>
      <c r="Q62" s="227">
        <v>1</v>
      </c>
    </row>
    <row r="63" spans="1:17" x14ac:dyDescent="0.25">
      <c r="A63" s="261">
        <v>13017509</v>
      </c>
      <c r="B63" s="261">
        <v>57348</v>
      </c>
      <c r="C63" s="262">
        <v>464157</v>
      </c>
      <c r="D63" s="263" t="s">
        <v>658</v>
      </c>
      <c r="E63" s="263" t="s">
        <v>684</v>
      </c>
      <c r="F63" s="261">
        <v>1</v>
      </c>
      <c r="J63" s="232"/>
      <c r="L63" s="227">
        <v>13017640</v>
      </c>
      <c r="M63" s="227">
        <v>57453</v>
      </c>
      <c r="N63" s="228">
        <v>464157</v>
      </c>
      <c r="O63" s="229" t="s">
        <v>658</v>
      </c>
      <c r="P63" s="229" t="s">
        <v>684</v>
      </c>
      <c r="Q63" s="227">
        <v>1</v>
      </c>
    </row>
    <row r="64" spans="1:17" x14ac:dyDescent="0.25">
      <c r="A64" s="261">
        <v>13017534</v>
      </c>
      <c r="B64" s="261">
        <v>57224</v>
      </c>
      <c r="C64" s="262">
        <v>464157</v>
      </c>
      <c r="D64" s="263" t="s">
        <v>658</v>
      </c>
      <c r="E64" s="263" t="s">
        <v>684</v>
      </c>
      <c r="F64" s="261">
        <v>1</v>
      </c>
      <c r="J64" s="232"/>
      <c r="L64" s="227">
        <v>13017643</v>
      </c>
      <c r="M64" s="227">
        <v>57453</v>
      </c>
      <c r="N64" s="228">
        <v>464157</v>
      </c>
      <c r="O64" s="229" t="s">
        <v>658</v>
      </c>
      <c r="P64" s="229" t="s">
        <v>684</v>
      </c>
      <c r="Q64" s="227">
        <v>1</v>
      </c>
    </row>
    <row r="65" spans="1:17" x14ac:dyDescent="0.25">
      <c r="A65" s="261">
        <v>13017547</v>
      </c>
      <c r="B65" s="261">
        <v>57224</v>
      </c>
      <c r="C65" s="262">
        <v>464157</v>
      </c>
      <c r="D65" s="263" t="s">
        <v>658</v>
      </c>
      <c r="E65" s="263" t="s">
        <v>684</v>
      </c>
      <c r="F65" s="261">
        <v>1</v>
      </c>
      <c r="J65" s="232"/>
      <c r="L65" s="227">
        <v>13017672</v>
      </c>
      <c r="M65" s="227">
        <v>57432</v>
      </c>
      <c r="N65" s="228">
        <v>464157</v>
      </c>
      <c r="O65" s="229" t="s">
        <v>658</v>
      </c>
      <c r="P65" s="229" t="s">
        <v>684</v>
      </c>
      <c r="Q65" s="227">
        <v>1</v>
      </c>
    </row>
    <row r="66" spans="1:17" x14ac:dyDescent="0.25">
      <c r="A66" s="261">
        <v>13017552</v>
      </c>
      <c r="B66" s="261">
        <v>57574</v>
      </c>
      <c r="C66" s="262">
        <v>464157</v>
      </c>
      <c r="D66" s="263" t="s">
        <v>658</v>
      </c>
      <c r="E66" s="263" t="s">
        <v>684</v>
      </c>
      <c r="F66" s="261">
        <v>1</v>
      </c>
      <c r="J66" s="232"/>
      <c r="L66" s="227">
        <v>13017684</v>
      </c>
      <c r="M66" s="227">
        <v>57432</v>
      </c>
      <c r="N66" s="228">
        <v>464157</v>
      </c>
      <c r="O66" s="229" t="s">
        <v>658</v>
      </c>
      <c r="P66" s="229" t="s">
        <v>684</v>
      </c>
      <c r="Q66" s="227">
        <v>1</v>
      </c>
    </row>
    <row r="67" spans="1:17" x14ac:dyDescent="0.25">
      <c r="A67" s="261">
        <v>13017556</v>
      </c>
      <c r="B67" s="261">
        <v>57574</v>
      </c>
      <c r="C67" s="262">
        <v>464157</v>
      </c>
      <c r="D67" s="263" t="s">
        <v>658</v>
      </c>
      <c r="E67" s="263" t="s">
        <v>684</v>
      </c>
      <c r="F67" s="261">
        <v>1</v>
      </c>
      <c r="J67" s="232"/>
      <c r="L67" s="227">
        <v>13017694</v>
      </c>
      <c r="M67" s="227">
        <v>57432</v>
      </c>
      <c r="N67" s="228">
        <v>464157</v>
      </c>
      <c r="O67" s="229" t="s">
        <v>658</v>
      </c>
      <c r="P67" s="229" t="s">
        <v>684</v>
      </c>
      <c r="Q67" s="227">
        <v>1</v>
      </c>
    </row>
    <row r="68" spans="1:17" x14ac:dyDescent="0.25">
      <c r="A68" s="261">
        <v>13017561</v>
      </c>
      <c r="B68" s="261">
        <v>57574</v>
      </c>
      <c r="C68" s="262">
        <v>464157</v>
      </c>
      <c r="D68" s="263" t="s">
        <v>658</v>
      </c>
      <c r="E68" s="263" t="s">
        <v>684</v>
      </c>
      <c r="F68" s="261">
        <v>1</v>
      </c>
      <c r="J68" s="232"/>
      <c r="L68" s="227">
        <v>13017705</v>
      </c>
      <c r="M68" s="227">
        <v>57432</v>
      </c>
      <c r="N68" s="228">
        <v>464157</v>
      </c>
      <c r="O68" s="229" t="s">
        <v>658</v>
      </c>
      <c r="P68" s="229" t="s">
        <v>684</v>
      </c>
      <c r="Q68" s="227">
        <v>1</v>
      </c>
    </row>
    <row r="69" spans="1:17" x14ac:dyDescent="0.25">
      <c r="A69" s="261">
        <v>13017596</v>
      </c>
      <c r="B69" s="261">
        <v>57445</v>
      </c>
      <c r="C69" s="262">
        <v>464157</v>
      </c>
      <c r="D69" s="263" t="s">
        <v>658</v>
      </c>
      <c r="E69" s="263" t="s">
        <v>684</v>
      </c>
      <c r="F69" s="261">
        <v>1</v>
      </c>
      <c r="J69" s="232"/>
      <c r="L69" s="227">
        <v>13017723</v>
      </c>
      <c r="M69" s="227">
        <v>57224</v>
      </c>
      <c r="N69" s="228">
        <v>464157</v>
      </c>
      <c r="O69" s="229" t="s">
        <v>658</v>
      </c>
      <c r="P69" s="229" t="s">
        <v>684</v>
      </c>
      <c r="Q69" s="227">
        <v>1</v>
      </c>
    </row>
    <row r="70" spans="1:17" x14ac:dyDescent="0.25">
      <c r="A70" s="261">
        <v>13017624</v>
      </c>
      <c r="B70" s="261">
        <v>57712</v>
      </c>
      <c r="C70" s="262">
        <v>464157</v>
      </c>
      <c r="D70" s="263" t="s">
        <v>658</v>
      </c>
      <c r="E70" s="263" t="s">
        <v>684</v>
      </c>
      <c r="F70" s="261">
        <v>1</v>
      </c>
      <c r="J70" s="232"/>
      <c r="L70" s="227">
        <v>13017743</v>
      </c>
      <c r="M70" s="227">
        <v>57436</v>
      </c>
      <c r="N70" s="228">
        <v>464157</v>
      </c>
      <c r="O70" s="229" t="s">
        <v>658</v>
      </c>
      <c r="P70" s="229" t="s">
        <v>684</v>
      </c>
      <c r="Q70" s="227">
        <v>1</v>
      </c>
    </row>
    <row r="71" spans="1:17" x14ac:dyDescent="0.25">
      <c r="A71" s="261">
        <v>13017640</v>
      </c>
      <c r="B71" s="261">
        <v>57453</v>
      </c>
      <c r="C71" s="262">
        <v>464157</v>
      </c>
      <c r="D71" s="263" t="s">
        <v>658</v>
      </c>
      <c r="E71" s="263" t="s">
        <v>684</v>
      </c>
      <c r="F71" s="261">
        <v>1</v>
      </c>
      <c r="J71" s="232"/>
      <c r="L71" s="227">
        <v>13017814</v>
      </c>
      <c r="M71" s="227">
        <v>57633</v>
      </c>
      <c r="N71" s="228">
        <v>464157</v>
      </c>
      <c r="O71" s="229" t="s">
        <v>658</v>
      </c>
      <c r="P71" s="229" t="s">
        <v>684</v>
      </c>
      <c r="Q71" s="227">
        <v>1</v>
      </c>
    </row>
    <row r="72" spans="1:17" x14ac:dyDescent="0.25">
      <c r="A72" s="261">
        <v>13017643</v>
      </c>
      <c r="B72" s="261">
        <v>57453</v>
      </c>
      <c r="C72" s="262">
        <v>464157</v>
      </c>
      <c r="D72" s="263" t="s">
        <v>658</v>
      </c>
      <c r="E72" s="263" t="s">
        <v>684</v>
      </c>
      <c r="F72" s="261">
        <v>1</v>
      </c>
      <c r="J72" s="232"/>
      <c r="L72" s="227">
        <v>13017828</v>
      </c>
      <c r="M72" s="227">
        <v>57633</v>
      </c>
      <c r="N72" s="228">
        <v>464157</v>
      </c>
      <c r="O72" s="229" t="s">
        <v>658</v>
      </c>
      <c r="P72" s="229" t="s">
        <v>684</v>
      </c>
      <c r="Q72" s="227">
        <v>1</v>
      </c>
    </row>
    <row r="73" spans="1:17" x14ac:dyDescent="0.25">
      <c r="A73" s="261">
        <v>13017672</v>
      </c>
      <c r="B73" s="261">
        <v>57432</v>
      </c>
      <c r="C73" s="262">
        <v>464157</v>
      </c>
      <c r="D73" s="263" t="s">
        <v>658</v>
      </c>
      <c r="E73" s="263" t="s">
        <v>684</v>
      </c>
      <c r="F73" s="261">
        <v>1</v>
      </c>
      <c r="J73" s="232"/>
      <c r="L73" s="227">
        <v>13017840</v>
      </c>
      <c r="M73" s="227">
        <v>57660</v>
      </c>
      <c r="N73" s="228">
        <v>464157</v>
      </c>
      <c r="O73" s="229" t="s">
        <v>658</v>
      </c>
      <c r="P73" s="229" t="s">
        <v>684</v>
      </c>
      <c r="Q73" s="227">
        <v>1</v>
      </c>
    </row>
    <row r="74" spans="1:17" x14ac:dyDescent="0.25">
      <c r="A74" s="261">
        <v>13017684</v>
      </c>
      <c r="B74" s="261">
        <v>57432</v>
      </c>
      <c r="C74" s="262">
        <v>464157</v>
      </c>
      <c r="D74" s="263" t="s">
        <v>658</v>
      </c>
      <c r="E74" s="263" t="s">
        <v>684</v>
      </c>
      <c r="F74" s="261">
        <v>1</v>
      </c>
      <c r="J74" s="232"/>
      <c r="L74" s="227">
        <v>13017851</v>
      </c>
      <c r="M74" s="227">
        <v>57628</v>
      </c>
      <c r="N74" s="228">
        <v>464157</v>
      </c>
      <c r="O74" s="229" t="s">
        <v>658</v>
      </c>
      <c r="P74" s="229" t="s">
        <v>684</v>
      </c>
      <c r="Q74" s="227">
        <v>1</v>
      </c>
    </row>
    <row r="75" spans="1:17" x14ac:dyDescent="0.25">
      <c r="A75" s="261">
        <v>13017694</v>
      </c>
      <c r="B75" s="261">
        <v>57432</v>
      </c>
      <c r="C75" s="262">
        <v>464157</v>
      </c>
      <c r="D75" s="263" t="s">
        <v>658</v>
      </c>
      <c r="E75" s="263" t="s">
        <v>684</v>
      </c>
      <c r="F75" s="261">
        <v>1</v>
      </c>
      <c r="J75" s="232"/>
      <c r="L75" s="227">
        <v>13017876</v>
      </c>
      <c r="M75" s="227">
        <v>57628</v>
      </c>
      <c r="N75" s="228">
        <v>464157</v>
      </c>
      <c r="O75" s="229" t="s">
        <v>658</v>
      </c>
      <c r="P75" s="229" t="s">
        <v>684</v>
      </c>
      <c r="Q75" s="227">
        <v>1</v>
      </c>
    </row>
    <row r="76" spans="1:17" x14ac:dyDescent="0.25">
      <c r="A76" s="261">
        <v>13017705</v>
      </c>
      <c r="B76" s="261">
        <v>57432</v>
      </c>
      <c r="C76" s="262">
        <v>464157</v>
      </c>
      <c r="D76" s="263" t="s">
        <v>658</v>
      </c>
      <c r="E76" s="263" t="s">
        <v>684</v>
      </c>
      <c r="F76" s="261">
        <v>1</v>
      </c>
      <c r="J76" s="232"/>
      <c r="L76" s="227">
        <v>13017909</v>
      </c>
      <c r="M76" s="227">
        <v>57634</v>
      </c>
      <c r="N76" s="228">
        <v>464157</v>
      </c>
      <c r="O76" s="229" t="s">
        <v>658</v>
      </c>
      <c r="P76" s="229" t="s">
        <v>684</v>
      </c>
      <c r="Q76" s="227">
        <v>1</v>
      </c>
    </row>
    <row r="77" spans="1:17" x14ac:dyDescent="0.25">
      <c r="A77" s="261">
        <v>13017723</v>
      </c>
      <c r="B77" s="261">
        <v>57224</v>
      </c>
      <c r="C77" s="262">
        <v>464157</v>
      </c>
      <c r="D77" s="263" t="s">
        <v>658</v>
      </c>
      <c r="E77" s="263" t="s">
        <v>684</v>
      </c>
      <c r="F77" s="261">
        <v>1</v>
      </c>
      <c r="J77" s="232"/>
      <c r="L77" s="227">
        <v>13017921</v>
      </c>
      <c r="M77" s="227">
        <v>57434</v>
      </c>
      <c r="N77" s="228">
        <v>464157</v>
      </c>
      <c r="O77" s="229" t="s">
        <v>658</v>
      </c>
      <c r="P77" s="229" t="s">
        <v>684</v>
      </c>
      <c r="Q77" s="227">
        <v>1</v>
      </c>
    </row>
    <row r="78" spans="1:17" x14ac:dyDescent="0.25">
      <c r="A78" s="261">
        <v>13017727</v>
      </c>
      <c r="B78" s="261">
        <v>57437</v>
      </c>
      <c r="C78" s="262">
        <v>464157</v>
      </c>
      <c r="D78" s="263" t="s">
        <v>658</v>
      </c>
      <c r="E78" s="263" t="s">
        <v>684</v>
      </c>
      <c r="F78" s="261">
        <v>1</v>
      </c>
      <c r="J78" s="232"/>
      <c r="L78" s="227">
        <v>13017938</v>
      </c>
      <c r="M78" s="227">
        <v>57632</v>
      </c>
      <c r="N78" s="228">
        <v>464157</v>
      </c>
      <c r="O78" s="229" t="s">
        <v>658</v>
      </c>
      <c r="P78" s="229" t="s">
        <v>684</v>
      </c>
      <c r="Q78" s="227">
        <v>1</v>
      </c>
    </row>
    <row r="79" spans="1:17" x14ac:dyDescent="0.25">
      <c r="A79" s="261">
        <v>13017743</v>
      </c>
      <c r="B79" s="261">
        <v>57436</v>
      </c>
      <c r="C79" s="262">
        <v>464157</v>
      </c>
      <c r="D79" s="263" t="s">
        <v>658</v>
      </c>
      <c r="E79" s="263" t="s">
        <v>684</v>
      </c>
      <c r="F79" s="261">
        <v>1</v>
      </c>
      <c r="J79" s="232"/>
      <c r="L79" s="227">
        <v>13017949</v>
      </c>
      <c r="M79" s="227">
        <v>57632</v>
      </c>
      <c r="N79" s="228">
        <v>464157</v>
      </c>
      <c r="O79" s="229" t="s">
        <v>658</v>
      </c>
      <c r="P79" s="229" t="s">
        <v>684</v>
      </c>
      <c r="Q79" s="227">
        <v>1</v>
      </c>
    </row>
    <row r="80" spans="1:17" x14ac:dyDescent="0.25">
      <c r="A80" s="261">
        <v>13017814</v>
      </c>
      <c r="B80" s="261">
        <v>57633</v>
      </c>
      <c r="C80" s="262">
        <v>464157</v>
      </c>
      <c r="D80" s="263" t="s">
        <v>658</v>
      </c>
      <c r="E80" s="263" t="s">
        <v>684</v>
      </c>
      <c r="F80" s="261">
        <v>1</v>
      </c>
      <c r="J80" s="232"/>
      <c r="L80" s="227">
        <v>13017974</v>
      </c>
      <c r="M80" s="227">
        <v>57508</v>
      </c>
      <c r="N80" s="228">
        <v>464157</v>
      </c>
      <c r="O80" s="229" t="s">
        <v>658</v>
      </c>
      <c r="P80" s="229" t="s">
        <v>684</v>
      </c>
      <c r="Q80" s="227">
        <v>1</v>
      </c>
    </row>
    <row r="81" spans="1:17" x14ac:dyDescent="0.25">
      <c r="A81" s="261">
        <v>13017828</v>
      </c>
      <c r="B81" s="261">
        <v>57633</v>
      </c>
      <c r="C81" s="262">
        <v>464157</v>
      </c>
      <c r="D81" s="263" t="s">
        <v>658</v>
      </c>
      <c r="E81" s="263" t="s">
        <v>684</v>
      </c>
      <c r="F81" s="261">
        <v>1</v>
      </c>
      <c r="J81" s="232"/>
      <c r="L81" s="227">
        <v>13018008</v>
      </c>
      <c r="M81" s="227">
        <v>57628</v>
      </c>
      <c r="N81" s="228">
        <v>464157</v>
      </c>
      <c r="O81" s="229" t="s">
        <v>658</v>
      </c>
      <c r="P81" s="229" t="s">
        <v>684</v>
      </c>
      <c r="Q81" s="227">
        <v>1</v>
      </c>
    </row>
    <row r="82" spans="1:17" x14ac:dyDescent="0.25">
      <c r="A82" s="261">
        <v>13017840</v>
      </c>
      <c r="B82" s="261">
        <v>57660</v>
      </c>
      <c r="C82" s="262">
        <v>464157</v>
      </c>
      <c r="D82" s="263" t="s">
        <v>658</v>
      </c>
      <c r="E82" s="263" t="s">
        <v>684</v>
      </c>
      <c r="F82" s="261">
        <v>1</v>
      </c>
      <c r="J82" s="232"/>
      <c r="L82" s="227">
        <v>13018018</v>
      </c>
      <c r="M82" s="227">
        <v>57633</v>
      </c>
      <c r="N82" s="228">
        <v>464157</v>
      </c>
      <c r="O82" s="229" t="s">
        <v>658</v>
      </c>
      <c r="P82" s="229" t="s">
        <v>684</v>
      </c>
      <c r="Q82" s="227">
        <v>1</v>
      </c>
    </row>
    <row r="83" spans="1:17" x14ac:dyDescent="0.25">
      <c r="A83" s="261">
        <v>13017851</v>
      </c>
      <c r="B83" s="261">
        <v>57628</v>
      </c>
      <c r="C83" s="262">
        <v>464157</v>
      </c>
      <c r="D83" s="263" t="s">
        <v>658</v>
      </c>
      <c r="E83" s="263" t="s">
        <v>684</v>
      </c>
      <c r="F83" s="261">
        <v>1</v>
      </c>
      <c r="J83" s="232"/>
      <c r="L83" s="227">
        <v>13018065</v>
      </c>
      <c r="M83" s="227">
        <v>57622</v>
      </c>
      <c r="N83" s="228">
        <v>464157</v>
      </c>
      <c r="O83" s="229" t="s">
        <v>658</v>
      </c>
      <c r="P83" s="229" t="s">
        <v>684</v>
      </c>
      <c r="Q83" s="227">
        <v>1</v>
      </c>
    </row>
    <row r="84" spans="1:17" x14ac:dyDescent="0.25">
      <c r="A84" s="261">
        <v>13017876</v>
      </c>
      <c r="B84" s="261">
        <v>57628</v>
      </c>
      <c r="C84" s="262">
        <v>464157</v>
      </c>
      <c r="D84" s="263" t="s">
        <v>658</v>
      </c>
      <c r="E84" s="263" t="s">
        <v>684</v>
      </c>
      <c r="F84" s="261">
        <v>1</v>
      </c>
      <c r="J84" s="232"/>
      <c r="L84" s="227">
        <v>13018070</v>
      </c>
      <c r="M84" s="227">
        <v>57628</v>
      </c>
      <c r="N84" s="228">
        <v>464157</v>
      </c>
      <c r="O84" s="229" t="s">
        <v>658</v>
      </c>
      <c r="P84" s="229" t="s">
        <v>684</v>
      </c>
      <c r="Q84" s="227">
        <v>1</v>
      </c>
    </row>
    <row r="85" spans="1:17" x14ac:dyDescent="0.25">
      <c r="A85" s="261">
        <v>13017909</v>
      </c>
      <c r="B85" s="261">
        <v>57634</v>
      </c>
      <c r="C85" s="262">
        <v>464157</v>
      </c>
      <c r="D85" s="263" t="s">
        <v>658</v>
      </c>
      <c r="E85" s="263" t="s">
        <v>684</v>
      </c>
      <c r="F85" s="261">
        <v>1</v>
      </c>
      <c r="J85" s="232"/>
      <c r="L85" s="227">
        <v>13018071</v>
      </c>
      <c r="M85" s="227">
        <v>57628</v>
      </c>
      <c r="N85" s="228">
        <v>464157</v>
      </c>
      <c r="O85" s="229" t="s">
        <v>658</v>
      </c>
      <c r="P85" s="229" t="s">
        <v>684</v>
      </c>
      <c r="Q85" s="227">
        <v>1</v>
      </c>
    </row>
    <row r="86" spans="1:17" x14ac:dyDescent="0.25">
      <c r="A86" s="261">
        <v>13017921</v>
      </c>
      <c r="B86" s="261">
        <v>57434</v>
      </c>
      <c r="C86" s="262">
        <v>464157</v>
      </c>
      <c r="D86" s="263" t="s">
        <v>658</v>
      </c>
      <c r="E86" s="263" t="s">
        <v>684</v>
      </c>
      <c r="F86" s="261">
        <v>1</v>
      </c>
      <c r="J86" s="232"/>
      <c r="L86" s="227">
        <v>13018148</v>
      </c>
      <c r="M86" s="227">
        <v>57447</v>
      </c>
      <c r="N86" s="228">
        <v>464157</v>
      </c>
      <c r="O86" s="229" t="s">
        <v>658</v>
      </c>
      <c r="P86" s="229" t="s">
        <v>684</v>
      </c>
      <c r="Q86" s="227">
        <v>1</v>
      </c>
    </row>
    <row r="87" spans="1:17" x14ac:dyDescent="0.25">
      <c r="A87" s="261">
        <v>13017938</v>
      </c>
      <c r="B87" s="261">
        <v>57632</v>
      </c>
      <c r="C87" s="262">
        <v>464157</v>
      </c>
      <c r="D87" s="263" t="s">
        <v>658</v>
      </c>
      <c r="E87" s="263" t="s">
        <v>684</v>
      </c>
      <c r="F87" s="261">
        <v>1</v>
      </c>
      <c r="J87" s="232"/>
      <c r="L87" s="227">
        <v>13018163</v>
      </c>
      <c r="M87" s="227">
        <v>57434</v>
      </c>
      <c r="N87" s="228">
        <v>464157</v>
      </c>
      <c r="O87" s="229" t="s">
        <v>658</v>
      </c>
      <c r="P87" s="229" t="s">
        <v>684</v>
      </c>
      <c r="Q87" s="227">
        <v>1</v>
      </c>
    </row>
    <row r="88" spans="1:17" x14ac:dyDescent="0.25">
      <c r="A88" s="261">
        <v>13018008</v>
      </c>
      <c r="B88" s="261">
        <v>57628</v>
      </c>
      <c r="C88" s="262">
        <v>464157</v>
      </c>
      <c r="D88" s="263" t="s">
        <v>658</v>
      </c>
      <c r="E88" s="263" t="s">
        <v>684</v>
      </c>
      <c r="F88" s="261">
        <v>1</v>
      </c>
      <c r="J88" s="232"/>
      <c r="L88" s="227">
        <v>13018165</v>
      </c>
      <c r="M88" s="227">
        <v>57447</v>
      </c>
      <c r="N88" s="228">
        <v>464157</v>
      </c>
      <c r="O88" s="229" t="s">
        <v>658</v>
      </c>
      <c r="P88" s="229" t="s">
        <v>684</v>
      </c>
      <c r="Q88" s="227">
        <v>1</v>
      </c>
    </row>
    <row r="89" spans="1:17" x14ac:dyDescent="0.25">
      <c r="A89" s="261">
        <v>13018018</v>
      </c>
      <c r="B89" s="261">
        <v>57633</v>
      </c>
      <c r="C89" s="262">
        <v>464157</v>
      </c>
      <c r="D89" s="263" t="s">
        <v>658</v>
      </c>
      <c r="E89" s="263" t="s">
        <v>684</v>
      </c>
      <c r="F89" s="261">
        <v>1</v>
      </c>
      <c r="J89" s="232"/>
      <c r="L89" s="227">
        <v>13018192</v>
      </c>
      <c r="M89" s="227">
        <v>57444</v>
      </c>
      <c r="N89" s="228">
        <v>464157</v>
      </c>
      <c r="O89" s="229" t="s">
        <v>658</v>
      </c>
      <c r="P89" s="229" t="s">
        <v>684</v>
      </c>
      <c r="Q89" s="227">
        <v>1</v>
      </c>
    </row>
    <row r="90" spans="1:17" x14ac:dyDescent="0.25">
      <c r="A90" s="261">
        <v>13018065</v>
      </c>
      <c r="B90" s="261">
        <v>57622</v>
      </c>
      <c r="C90" s="262">
        <v>464157</v>
      </c>
      <c r="D90" s="263" t="s">
        <v>658</v>
      </c>
      <c r="E90" s="263" t="s">
        <v>684</v>
      </c>
      <c r="F90" s="261">
        <v>1</v>
      </c>
      <c r="J90" s="232"/>
      <c r="L90" s="227">
        <v>13018206</v>
      </c>
      <c r="M90" s="227">
        <v>57444</v>
      </c>
      <c r="N90" s="228">
        <v>464157</v>
      </c>
      <c r="O90" s="229" t="s">
        <v>658</v>
      </c>
      <c r="P90" s="229" t="s">
        <v>684</v>
      </c>
      <c r="Q90" s="227">
        <v>1</v>
      </c>
    </row>
    <row r="91" spans="1:17" x14ac:dyDescent="0.25">
      <c r="A91" s="261">
        <v>13018070</v>
      </c>
      <c r="B91" s="261">
        <v>57628</v>
      </c>
      <c r="C91" s="262">
        <v>464157</v>
      </c>
      <c r="D91" s="263" t="s">
        <v>658</v>
      </c>
      <c r="E91" s="263" t="s">
        <v>684</v>
      </c>
      <c r="F91" s="261">
        <v>1</v>
      </c>
      <c r="J91" s="232"/>
      <c r="L91" s="227">
        <v>13018214</v>
      </c>
      <c r="M91" s="227">
        <v>57444</v>
      </c>
      <c r="N91" s="228">
        <v>464157</v>
      </c>
      <c r="O91" s="229" t="s">
        <v>658</v>
      </c>
      <c r="P91" s="229" t="s">
        <v>684</v>
      </c>
      <c r="Q91" s="227">
        <v>1</v>
      </c>
    </row>
    <row r="92" spans="1:17" x14ac:dyDescent="0.25">
      <c r="A92" s="261">
        <v>13018071</v>
      </c>
      <c r="B92" s="261">
        <v>57628</v>
      </c>
      <c r="C92" s="262">
        <v>464157</v>
      </c>
      <c r="D92" s="263" t="s">
        <v>658</v>
      </c>
      <c r="E92" s="263" t="s">
        <v>684</v>
      </c>
      <c r="F92" s="261">
        <v>1</v>
      </c>
      <c r="J92" s="232"/>
      <c r="L92" s="227">
        <v>13018219</v>
      </c>
      <c r="M92" s="227">
        <v>57559</v>
      </c>
      <c r="N92" s="228">
        <v>464157</v>
      </c>
      <c r="O92" s="229" t="s">
        <v>658</v>
      </c>
      <c r="P92" s="229" t="s">
        <v>684</v>
      </c>
      <c r="Q92" s="227">
        <v>1</v>
      </c>
    </row>
    <row r="93" spans="1:17" x14ac:dyDescent="0.25">
      <c r="A93" s="261">
        <v>13018148</v>
      </c>
      <c r="B93" s="261">
        <v>57447</v>
      </c>
      <c r="C93" s="262">
        <v>464157</v>
      </c>
      <c r="D93" s="263" t="s">
        <v>658</v>
      </c>
      <c r="E93" s="263" t="s">
        <v>684</v>
      </c>
      <c r="F93" s="261">
        <v>1</v>
      </c>
      <c r="J93" s="232"/>
      <c r="L93" s="227">
        <v>13018224</v>
      </c>
      <c r="M93" s="227">
        <v>57559</v>
      </c>
      <c r="N93" s="228">
        <v>464157</v>
      </c>
      <c r="O93" s="229" t="s">
        <v>658</v>
      </c>
      <c r="P93" s="229" t="s">
        <v>684</v>
      </c>
      <c r="Q93" s="227">
        <v>1</v>
      </c>
    </row>
    <row r="94" spans="1:17" x14ac:dyDescent="0.25">
      <c r="A94" s="261">
        <v>13018163</v>
      </c>
      <c r="B94" s="261">
        <v>57434</v>
      </c>
      <c r="C94" s="262">
        <v>464157</v>
      </c>
      <c r="D94" s="263" t="s">
        <v>658</v>
      </c>
      <c r="E94" s="263" t="s">
        <v>684</v>
      </c>
      <c r="F94" s="261">
        <v>1</v>
      </c>
      <c r="J94" s="232"/>
      <c r="L94" s="227">
        <v>13018225</v>
      </c>
      <c r="M94" s="227">
        <v>57559</v>
      </c>
      <c r="N94" s="228">
        <v>464157</v>
      </c>
      <c r="O94" s="229" t="s">
        <v>658</v>
      </c>
      <c r="P94" s="229" t="s">
        <v>684</v>
      </c>
      <c r="Q94" s="227">
        <v>1</v>
      </c>
    </row>
    <row r="95" spans="1:17" x14ac:dyDescent="0.25">
      <c r="A95" s="261">
        <v>13018165</v>
      </c>
      <c r="B95" s="261">
        <v>57447</v>
      </c>
      <c r="C95" s="262">
        <v>464157</v>
      </c>
      <c r="D95" s="263" t="s">
        <v>658</v>
      </c>
      <c r="E95" s="263" t="s">
        <v>684</v>
      </c>
      <c r="F95" s="261">
        <v>1</v>
      </c>
      <c r="J95" s="232"/>
      <c r="L95" s="227">
        <v>13018228</v>
      </c>
      <c r="M95" s="227">
        <v>57559</v>
      </c>
      <c r="N95" s="228">
        <v>464157</v>
      </c>
      <c r="O95" s="229" t="s">
        <v>658</v>
      </c>
      <c r="P95" s="229" t="s">
        <v>684</v>
      </c>
      <c r="Q95" s="227">
        <v>1</v>
      </c>
    </row>
    <row r="96" spans="1:17" x14ac:dyDescent="0.25">
      <c r="A96" s="261">
        <v>13018192</v>
      </c>
      <c r="B96" s="261">
        <v>57444</v>
      </c>
      <c r="C96" s="262">
        <v>464157</v>
      </c>
      <c r="D96" s="263" t="s">
        <v>658</v>
      </c>
      <c r="E96" s="263" t="s">
        <v>684</v>
      </c>
      <c r="F96" s="261">
        <v>1</v>
      </c>
      <c r="J96" s="232"/>
      <c r="L96" s="227">
        <v>13018230</v>
      </c>
      <c r="M96" s="227">
        <v>57559</v>
      </c>
      <c r="N96" s="228">
        <v>464157</v>
      </c>
      <c r="O96" s="229" t="s">
        <v>658</v>
      </c>
      <c r="P96" s="229" t="s">
        <v>684</v>
      </c>
      <c r="Q96" s="227">
        <v>1</v>
      </c>
    </row>
    <row r="97" spans="1:17" x14ac:dyDescent="0.25">
      <c r="A97" s="261">
        <v>13018206</v>
      </c>
      <c r="B97" s="261">
        <v>57444</v>
      </c>
      <c r="C97" s="262">
        <v>464157</v>
      </c>
      <c r="D97" s="263" t="s">
        <v>658</v>
      </c>
      <c r="E97" s="263" t="s">
        <v>684</v>
      </c>
      <c r="F97" s="261">
        <v>1</v>
      </c>
      <c r="J97" s="232"/>
      <c r="L97" s="227">
        <v>13018233</v>
      </c>
      <c r="M97" s="227">
        <v>57559</v>
      </c>
      <c r="N97" s="228">
        <v>464157</v>
      </c>
      <c r="O97" s="229" t="s">
        <v>658</v>
      </c>
      <c r="P97" s="229" t="s">
        <v>684</v>
      </c>
      <c r="Q97" s="227">
        <v>1</v>
      </c>
    </row>
    <row r="98" spans="1:17" x14ac:dyDescent="0.25">
      <c r="A98" s="261">
        <v>13018214</v>
      </c>
      <c r="B98" s="261">
        <v>57444</v>
      </c>
      <c r="C98" s="262">
        <v>464157</v>
      </c>
      <c r="D98" s="263" t="s">
        <v>658</v>
      </c>
      <c r="E98" s="263" t="s">
        <v>684</v>
      </c>
      <c r="F98" s="261">
        <v>1</v>
      </c>
      <c r="J98" s="232"/>
      <c r="L98" s="227">
        <v>13018239</v>
      </c>
      <c r="M98" s="227">
        <v>57559</v>
      </c>
      <c r="N98" s="228">
        <v>464157</v>
      </c>
      <c r="O98" s="229" t="s">
        <v>658</v>
      </c>
      <c r="P98" s="229" t="s">
        <v>684</v>
      </c>
      <c r="Q98" s="227">
        <v>1</v>
      </c>
    </row>
    <row r="99" spans="1:17" x14ac:dyDescent="0.25">
      <c r="A99" s="261">
        <v>13018219</v>
      </c>
      <c r="B99" s="261">
        <v>57559</v>
      </c>
      <c r="C99" s="262">
        <v>464157</v>
      </c>
      <c r="D99" s="263" t="s">
        <v>658</v>
      </c>
      <c r="E99" s="263" t="s">
        <v>684</v>
      </c>
      <c r="F99" s="261">
        <v>1</v>
      </c>
      <c r="J99" s="232"/>
      <c r="L99" s="227">
        <v>13018240</v>
      </c>
      <c r="M99" s="227">
        <v>57559</v>
      </c>
      <c r="N99" s="228">
        <v>464157</v>
      </c>
      <c r="O99" s="229" t="s">
        <v>658</v>
      </c>
      <c r="P99" s="229" t="s">
        <v>684</v>
      </c>
      <c r="Q99" s="227">
        <v>1</v>
      </c>
    </row>
    <row r="100" spans="1:17" x14ac:dyDescent="0.25">
      <c r="A100" s="261">
        <v>13018224</v>
      </c>
      <c r="B100" s="261">
        <v>57559</v>
      </c>
      <c r="C100" s="262">
        <v>464157</v>
      </c>
      <c r="D100" s="263" t="s">
        <v>658</v>
      </c>
      <c r="E100" s="263" t="s">
        <v>684</v>
      </c>
      <c r="F100" s="261">
        <v>1</v>
      </c>
      <c r="J100" s="232"/>
      <c r="L100" s="227">
        <v>13018279</v>
      </c>
      <c r="M100" s="227">
        <v>57559</v>
      </c>
      <c r="N100" s="228">
        <v>464157</v>
      </c>
      <c r="O100" s="229" t="s">
        <v>658</v>
      </c>
      <c r="P100" s="229" t="s">
        <v>684</v>
      </c>
      <c r="Q100" s="227">
        <v>1</v>
      </c>
    </row>
    <row r="101" spans="1:17" x14ac:dyDescent="0.25">
      <c r="A101" s="261">
        <v>13018225</v>
      </c>
      <c r="B101" s="261">
        <v>57559</v>
      </c>
      <c r="C101" s="262">
        <v>464157</v>
      </c>
      <c r="D101" s="263" t="s">
        <v>658</v>
      </c>
      <c r="E101" s="263" t="s">
        <v>684</v>
      </c>
      <c r="F101" s="261">
        <v>1</v>
      </c>
      <c r="J101" s="232"/>
      <c r="L101" s="227">
        <v>13018318</v>
      </c>
      <c r="M101" s="227">
        <v>57453</v>
      </c>
      <c r="N101" s="228">
        <v>464157</v>
      </c>
      <c r="O101" s="229" t="s">
        <v>658</v>
      </c>
      <c r="P101" s="229" t="s">
        <v>684</v>
      </c>
      <c r="Q101" s="227">
        <v>1</v>
      </c>
    </row>
    <row r="102" spans="1:17" x14ac:dyDescent="0.25">
      <c r="A102" s="261">
        <v>13018228</v>
      </c>
      <c r="B102" s="261">
        <v>57559</v>
      </c>
      <c r="C102" s="262">
        <v>464157</v>
      </c>
      <c r="D102" s="263" t="s">
        <v>658</v>
      </c>
      <c r="E102" s="263" t="s">
        <v>684</v>
      </c>
      <c r="F102" s="261">
        <v>1</v>
      </c>
      <c r="J102" s="232"/>
      <c r="L102" s="227">
        <v>13018349</v>
      </c>
      <c r="M102" s="227">
        <v>57446</v>
      </c>
      <c r="N102" s="228">
        <v>464157</v>
      </c>
      <c r="O102" s="229" t="s">
        <v>658</v>
      </c>
      <c r="P102" s="229" t="s">
        <v>684</v>
      </c>
      <c r="Q102" s="227">
        <v>1</v>
      </c>
    </row>
    <row r="103" spans="1:17" x14ac:dyDescent="0.25">
      <c r="A103" s="261">
        <v>13018230</v>
      </c>
      <c r="B103" s="261">
        <v>57559</v>
      </c>
      <c r="C103" s="262">
        <v>464157</v>
      </c>
      <c r="D103" s="263" t="s">
        <v>658</v>
      </c>
      <c r="E103" s="263" t="s">
        <v>684</v>
      </c>
      <c r="F103" s="261">
        <v>1</v>
      </c>
      <c r="J103" s="232"/>
      <c r="L103" s="227">
        <v>13018413</v>
      </c>
      <c r="M103" s="227">
        <v>57210</v>
      </c>
      <c r="N103" s="228">
        <v>464157</v>
      </c>
      <c r="O103" s="229" t="s">
        <v>658</v>
      </c>
      <c r="P103" s="229" t="s">
        <v>684</v>
      </c>
      <c r="Q103" s="227">
        <v>1</v>
      </c>
    </row>
    <row r="104" spans="1:17" x14ac:dyDescent="0.25">
      <c r="A104" s="261">
        <v>13018233</v>
      </c>
      <c r="B104" s="261">
        <v>57559</v>
      </c>
      <c r="C104" s="262">
        <v>464157</v>
      </c>
      <c r="D104" s="263" t="s">
        <v>658</v>
      </c>
      <c r="E104" s="263" t="s">
        <v>684</v>
      </c>
      <c r="F104" s="261">
        <v>1</v>
      </c>
      <c r="J104" s="232"/>
      <c r="L104" s="227">
        <v>13018419</v>
      </c>
      <c r="M104" s="227">
        <v>57210</v>
      </c>
      <c r="N104" s="228">
        <v>464157</v>
      </c>
      <c r="O104" s="229" t="s">
        <v>658</v>
      </c>
      <c r="P104" s="229" t="s">
        <v>684</v>
      </c>
      <c r="Q104" s="227">
        <v>1</v>
      </c>
    </row>
    <row r="105" spans="1:17" x14ac:dyDescent="0.25">
      <c r="A105" s="261">
        <v>13018239</v>
      </c>
      <c r="B105" s="261">
        <v>57559</v>
      </c>
      <c r="C105" s="262">
        <v>464157</v>
      </c>
      <c r="D105" s="263" t="s">
        <v>658</v>
      </c>
      <c r="E105" s="263" t="s">
        <v>684</v>
      </c>
      <c r="F105" s="261">
        <v>1</v>
      </c>
      <c r="J105" s="232"/>
      <c r="L105" s="227">
        <v>13018456</v>
      </c>
      <c r="M105" s="227">
        <v>57439</v>
      </c>
      <c r="N105" s="228">
        <v>464157</v>
      </c>
      <c r="O105" s="229" t="s">
        <v>658</v>
      </c>
      <c r="P105" s="229" t="s">
        <v>684</v>
      </c>
      <c r="Q105" s="227">
        <v>1</v>
      </c>
    </row>
    <row r="106" spans="1:17" x14ac:dyDescent="0.25">
      <c r="A106" s="261">
        <v>13018240</v>
      </c>
      <c r="B106" s="261">
        <v>57559</v>
      </c>
      <c r="C106" s="262">
        <v>464157</v>
      </c>
      <c r="D106" s="263" t="s">
        <v>658</v>
      </c>
      <c r="E106" s="263" t="s">
        <v>684</v>
      </c>
      <c r="F106" s="261">
        <v>1</v>
      </c>
      <c r="J106" s="232"/>
      <c r="L106" s="227">
        <v>13018465</v>
      </c>
      <c r="M106" s="227">
        <v>57439</v>
      </c>
      <c r="N106" s="228">
        <v>464157</v>
      </c>
      <c r="O106" s="229" t="s">
        <v>658</v>
      </c>
      <c r="P106" s="229" t="s">
        <v>684</v>
      </c>
      <c r="Q106" s="227">
        <v>1</v>
      </c>
    </row>
    <row r="107" spans="1:17" x14ac:dyDescent="0.25">
      <c r="A107" s="261">
        <v>13018244</v>
      </c>
      <c r="B107" s="261">
        <v>57559</v>
      </c>
      <c r="C107" s="262">
        <v>464157</v>
      </c>
      <c r="D107" s="263" t="s">
        <v>658</v>
      </c>
      <c r="E107" s="263" t="s">
        <v>684</v>
      </c>
      <c r="F107" s="261">
        <v>1</v>
      </c>
      <c r="J107" s="232"/>
      <c r="L107" s="227">
        <v>13018474</v>
      </c>
      <c r="M107" s="227">
        <v>57459</v>
      </c>
      <c r="N107" s="228">
        <v>464157</v>
      </c>
      <c r="O107" s="229" t="s">
        <v>658</v>
      </c>
      <c r="P107" s="229" t="s">
        <v>684</v>
      </c>
      <c r="Q107" s="227">
        <v>1</v>
      </c>
    </row>
    <row r="108" spans="1:17" x14ac:dyDescent="0.25">
      <c r="A108" s="261">
        <v>13018279</v>
      </c>
      <c r="B108" s="261">
        <v>57559</v>
      </c>
      <c r="C108" s="262">
        <v>464157</v>
      </c>
      <c r="D108" s="263" t="s">
        <v>658</v>
      </c>
      <c r="E108" s="263" t="s">
        <v>684</v>
      </c>
      <c r="F108" s="261">
        <v>1</v>
      </c>
      <c r="J108" s="232"/>
      <c r="L108" s="227">
        <v>13018506</v>
      </c>
      <c r="M108" s="227">
        <v>57158</v>
      </c>
      <c r="N108" s="228">
        <v>464157</v>
      </c>
      <c r="O108" s="229" t="s">
        <v>658</v>
      </c>
      <c r="P108" s="229" t="s">
        <v>684</v>
      </c>
      <c r="Q108" s="227">
        <v>1</v>
      </c>
    </row>
    <row r="109" spans="1:17" x14ac:dyDescent="0.25">
      <c r="A109" s="261">
        <v>13018318</v>
      </c>
      <c r="B109" s="261">
        <v>57453</v>
      </c>
      <c r="C109" s="262">
        <v>464157</v>
      </c>
      <c r="D109" s="263" t="s">
        <v>658</v>
      </c>
      <c r="E109" s="263" t="s">
        <v>684</v>
      </c>
      <c r="F109" s="261">
        <v>1</v>
      </c>
      <c r="J109" s="232"/>
      <c r="L109" s="227">
        <v>13018521</v>
      </c>
      <c r="M109" s="227">
        <v>57347</v>
      </c>
      <c r="N109" s="228">
        <v>464157</v>
      </c>
      <c r="O109" s="229" t="s">
        <v>658</v>
      </c>
      <c r="P109" s="229" t="s">
        <v>684</v>
      </c>
      <c r="Q109" s="227">
        <v>1</v>
      </c>
    </row>
    <row r="110" spans="1:17" x14ac:dyDescent="0.25">
      <c r="A110" s="261">
        <v>13018349</v>
      </c>
      <c r="B110" s="261">
        <v>57446</v>
      </c>
      <c r="C110" s="262">
        <v>464157</v>
      </c>
      <c r="D110" s="263" t="s">
        <v>658</v>
      </c>
      <c r="E110" s="263" t="s">
        <v>684</v>
      </c>
      <c r="F110" s="261">
        <v>1</v>
      </c>
      <c r="J110" s="232"/>
      <c r="L110" s="227">
        <v>13018523</v>
      </c>
      <c r="M110" s="227">
        <v>57347</v>
      </c>
      <c r="N110" s="228">
        <v>464157</v>
      </c>
      <c r="O110" s="229" t="s">
        <v>658</v>
      </c>
      <c r="P110" s="229" t="s">
        <v>684</v>
      </c>
      <c r="Q110" s="227">
        <v>1</v>
      </c>
    </row>
    <row r="111" spans="1:17" x14ac:dyDescent="0.25">
      <c r="A111" s="261">
        <v>13018413</v>
      </c>
      <c r="B111" s="261">
        <v>57210</v>
      </c>
      <c r="C111" s="262">
        <v>464157</v>
      </c>
      <c r="D111" s="263" t="s">
        <v>658</v>
      </c>
      <c r="E111" s="263" t="s">
        <v>684</v>
      </c>
      <c r="F111" s="261">
        <v>1</v>
      </c>
      <c r="J111" s="232"/>
      <c r="L111" s="227">
        <v>13018528</v>
      </c>
      <c r="M111" s="227">
        <v>57347</v>
      </c>
      <c r="N111" s="228">
        <v>464157</v>
      </c>
      <c r="O111" s="229" t="s">
        <v>658</v>
      </c>
      <c r="P111" s="229" t="s">
        <v>684</v>
      </c>
      <c r="Q111" s="227">
        <v>1</v>
      </c>
    </row>
    <row r="112" spans="1:17" x14ac:dyDescent="0.25">
      <c r="A112" s="261">
        <v>13018419</v>
      </c>
      <c r="B112" s="261">
        <v>57210</v>
      </c>
      <c r="C112" s="262">
        <v>464157</v>
      </c>
      <c r="D112" s="263" t="s">
        <v>658</v>
      </c>
      <c r="E112" s="263" t="s">
        <v>684</v>
      </c>
      <c r="F112" s="261">
        <v>1</v>
      </c>
      <c r="J112" s="232"/>
      <c r="L112" s="227">
        <v>13018537</v>
      </c>
      <c r="M112" s="227">
        <v>57347</v>
      </c>
      <c r="N112" s="228">
        <v>464157</v>
      </c>
      <c r="O112" s="229" t="s">
        <v>658</v>
      </c>
      <c r="P112" s="229" t="s">
        <v>684</v>
      </c>
      <c r="Q112" s="227">
        <v>1</v>
      </c>
    </row>
    <row r="113" spans="1:17" x14ac:dyDescent="0.25">
      <c r="A113" s="261">
        <v>13018435</v>
      </c>
      <c r="B113" s="261">
        <v>57210</v>
      </c>
      <c r="C113" s="262">
        <v>464157</v>
      </c>
      <c r="D113" s="263" t="s">
        <v>658</v>
      </c>
      <c r="E113" s="263" t="s">
        <v>684</v>
      </c>
      <c r="F113" s="261">
        <v>1</v>
      </c>
      <c r="J113" s="232"/>
      <c r="L113" s="227">
        <v>13018613</v>
      </c>
      <c r="M113" s="227">
        <v>57192</v>
      </c>
      <c r="N113" s="228">
        <v>464157</v>
      </c>
      <c r="O113" s="229" t="s">
        <v>658</v>
      </c>
      <c r="P113" s="229" t="s">
        <v>684</v>
      </c>
      <c r="Q113" s="227">
        <v>1</v>
      </c>
    </row>
    <row r="114" spans="1:17" x14ac:dyDescent="0.25">
      <c r="A114" s="261">
        <v>13018456</v>
      </c>
      <c r="B114" s="261">
        <v>57439</v>
      </c>
      <c r="C114" s="262">
        <v>464157</v>
      </c>
      <c r="D114" s="263" t="s">
        <v>658</v>
      </c>
      <c r="E114" s="263" t="s">
        <v>684</v>
      </c>
      <c r="F114" s="261">
        <v>1</v>
      </c>
      <c r="J114" s="232"/>
      <c r="L114" s="227">
        <v>13018635</v>
      </c>
      <c r="M114" s="227">
        <v>57622</v>
      </c>
      <c r="N114" s="228">
        <v>464157</v>
      </c>
      <c r="O114" s="229" t="s">
        <v>658</v>
      </c>
      <c r="P114" s="229" t="s">
        <v>684</v>
      </c>
      <c r="Q114" s="227">
        <v>1</v>
      </c>
    </row>
    <row r="115" spans="1:17" x14ac:dyDescent="0.25">
      <c r="A115" s="261">
        <v>13018465</v>
      </c>
      <c r="B115" s="261">
        <v>57439</v>
      </c>
      <c r="C115" s="262">
        <v>464157</v>
      </c>
      <c r="D115" s="263" t="s">
        <v>658</v>
      </c>
      <c r="E115" s="263" t="s">
        <v>684</v>
      </c>
      <c r="F115" s="261">
        <v>1</v>
      </c>
      <c r="J115" s="232"/>
      <c r="L115" s="227">
        <v>13018666</v>
      </c>
      <c r="M115" s="227">
        <v>57180</v>
      </c>
      <c r="N115" s="228">
        <v>464157</v>
      </c>
      <c r="O115" s="229" t="s">
        <v>658</v>
      </c>
      <c r="P115" s="229" t="s">
        <v>684</v>
      </c>
      <c r="Q115" s="227">
        <v>1</v>
      </c>
    </row>
    <row r="116" spans="1:17" x14ac:dyDescent="0.25">
      <c r="A116" s="261">
        <v>13018474</v>
      </c>
      <c r="B116" s="261">
        <v>57459</v>
      </c>
      <c r="C116" s="262">
        <v>464157</v>
      </c>
      <c r="D116" s="263" t="s">
        <v>658</v>
      </c>
      <c r="E116" s="263" t="s">
        <v>684</v>
      </c>
      <c r="F116" s="261">
        <v>1</v>
      </c>
      <c r="J116" s="232"/>
      <c r="L116" s="227">
        <v>13018667</v>
      </c>
      <c r="M116" s="227">
        <v>57180</v>
      </c>
      <c r="N116" s="228">
        <v>464157</v>
      </c>
      <c r="O116" s="229" t="s">
        <v>658</v>
      </c>
      <c r="P116" s="229" t="s">
        <v>684</v>
      </c>
      <c r="Q116" s="227">
        <v>1</v>
      </c>
    </row>
    <row r="117" spans="1:17" x14ac:dyDescent="0.25">
      <c r="A117" s="261">
        <v>13018506</v>
      </c>
      <c r="B117" s="261">
        <v>57158</v>
      </c>
      <c r="C117" s="262">
        <v>464157</v>
      </c>
      <c r="D117" s="263" t="s">
        <v>658</v>
      </c>
      <c r="E117" s="263" t="s">
        <v>684</v>
      </c>
      <c r="F117" s="261">
        <v>1</v>
      </c>
      <c r="J117" s="232"/>
      <c r="L117" s="227">
        <v>13018684</v>
      </c>
      <c r="M117" s="227">
        <v>57180</v>
      </c>
      <c r="N117" s="228">
        <v>464157</v>
      </c>
      <c r="O117" s="229" t="s">
        <v>658</v>
      </c>
      <c r="P117" s="229" t="s">
        <v>684</v>
      </c>
      <c r="Q117" s="227">
        <v>1</v>
      </c>
    </row>
    <row r="118" spans="1:17" x14ac:dyDescent="0.25">
      <c r="A118" s="261">
        <v>13018521</v>
      </c>
      <c r="B118" s="261">
        <v>57347</v>
      </c>
      <c r="C118" s="262">
        <v>464157</v>
      </c>
      <c r="D118" s="263" t="s">
        <v>658</v>
      </c>
      <c r="E118" s="263" t="s">
        <v>684</v>
      </c>
      <c r="F118" s="261">
        <v>1</v>
      </c>
      <c r="J118" s="232"/>
      <c r="L118" s="227">
        <v>13018697</v>
      </c>
      <c r="M118" s="227">
        <v>57158</v>
      </c>
      <c r="N118" s="228">
        <v>464157</v>
      </c>
      <c r="O118" s="229" t="s">
        <v>658</v>
      </c>
      <c r="P118" s="229" t="s">
        <v>684</v>
      </c>
      <c r="Q118" s="227">
        <v>1</v>
      </c>
    </row>
    <row r="119" spans="1:17" x14ac:dyDescent="0.25">
      <c r="A119" s="261">
        <v>13018523</v>
      </c>
      <c r="B119" s="261">
        <v>57347</v>
      </c>
      <c r="C119" s="262">
        <v>464157</v>
      </c>
      <c r="D119" s="263" t="s">
        <v>658</v>
      </c>
      <c r="E119" s="263" t="s">
        <v>684</v>
      </c>
      <c r="F119" s="261">
        <v>1</v>
      </c>
      <c r="J119" s="232"/>
      <c r="L119" s="227">
        <v>13018732</v>
      </c>
      <c r="M119" s="227">
        <v>57348</v>
      </c>
      <c r="N119" s="228">
        <v>464157</v>
      </c>
      <c r="O119" s="229" t="s">
        <v>658</v>
      </c>
      <c r="P119" s="229" t="s">
        <v>684</v>
      </c>
      <c r="Q119" s="227">
        <v>1</v>
      </c>
    </row>
    <row r="120" spans="1:17" x14ac:dyDescent="0.25">
      <c r="A120" s="261">
        <v>13018528</v>
      </c>
      <c r="B120" s="261">
        <v>57347</v>
      </c>
      <c r="C120" s="262">
        <v>464157</v>
      </c>
      <c r="D120" s="263" t="s">
        <v>658</v>
      </c>
      <c r="E120" s="263" t="s">
        <v>684</v>
      </c>
      <c r="F120" s="261">
        <v>1</v>
      </c>
      <c r="J120" s="232"/>
      <c r="L120" s="227">
        <v>13018752</v>
      </c>
      <c r="M120" s="227">
        <v>57439</v>
      </c>
      <c r="N120" s="228">
        <v>464157</v>
      </c>
      <c r="O120" s="229" t="s">
        <v>658</v>
      </c>
      <c r="P120" s="229" t="s">
        <v>684</v>
      </c>
      <c r="Q120" s="227">
        <v>1</v>
      </c>
    </row>
    <row r="121" spans="1:17" x14ac:dyDescent="0.25">
      <c r="A121" s="261">
        <v>13018537</v>
      </c>
      <c r="B121" s="261">
        <v>57347</v>
      </c>
      <c r="C121" s="262">
        <v>464157</v>
      </c>
      <c r="D121" s="263" t="s">
        <v>658</v>
      </c>
      <c r="E121" s="263" t="s">
        <v>684</v>
      </c>
      <c r="F121" s="261">
        <v>1</v>
      </c>
      <c r="J121" s="232"/>
      <c r="L121" s="227">
        <v>13018783</v>
      </c>
      <c r="M121" s="227">
        <v>57559</v>
      </c>
      <c r="N121" s="228">
        <v>464157</v>
      </c>
      <c r="O121" s="229" t="s">
        <v>658</v>
      </c>
      <c r="P121" s="229" t="s">
        <v>684</v>
      </c>
      <c r="Q121" s="227">
        <v>1</v>
      </c>
    </row>
    <row r="122" spans="1:17" x14ac:dyDescent="0.25">
      <c r="A122" s="261">
        <v>13018613</v>
      </c>
      <c r="B122" s="261">
        <v>57192</v>
      </c>
      <c r="C122" s="262">
        <v>464157</v>
      </c>
      <c r="D122" s="263" t="s">
        <v>658</v>
      </c>
      <c r="E122" s="263" t="s">
        <v>684</v>
      </c>
      <c r="F122" s="261">
        <v>1</v>
      </c>
      <c r="J122" s="232"/>
      <c r="L122" s="227">
        <v>13018784</v>
      </c>
      <c r="M122" s="227">
        <v>57559</v>
      </c>
      <c r="N122" s="228">
        <v>464157</v>
      </c>
      <c r="O122" s="229" t="s">
        <v>658</v>
      </c>
      <c r="P122" s="229" t="s">
        <v>684</v>
      </c>
      <c r="Q122" s="227">
        <v>1</v>
      </c>
    </row>
    <row r="123" spans="1:17" x14ac:dyDescent="0.25">
      <c r="A123" s="261">
        <v>13018635</v>
      </c>
      <c r="B123" s="261">
        <v>57622</v>
      </c>
      <c r="C123" s="262">
        <v>464157</v>
      </c>
      <c r="D123" s="263" t="s">
        <v>658</v>
      </c>
      <c r="E123" s="263" t="s">
        <v>684</v>
      </c>
      <c r="F123" s="261">
        <v>1</v>
      </c>
      <c r="J123" s="232"/>
      <c r="L123" s="227">
        <v>13018810</v>
      </c>
      <c r="M123" s="227">
        <v>57192</v>
      </c>
      <c r="N123" s="228">
        <v>464157</v>
      </c>
      <c r="O123" s="229" t="s">
        <v>658</v>
      </c>
      <c r="P123" s="229" t="s">
        <v>684</v>
      </c>
      <c r="Q123" s="227">
        <v>1</v>
      </c>
    </row>
    <row r="124" spans="1:17" x14ac:dyDescent="0.25">
      <c r="A124" s="261">
        <v>13018655</v>
      </c>
      <c r="B124" s="261">
        <v>57180</v>
      </c>
      <c r="C124" s="262">
        <v>464157</v>
      </c>
      <c r="D124" s="263" t="s">
        <v>658</v>
      </c>
      <c r="E124" s="263" t="s">
        <v>684</v>
      </c>
      <c r="F124" s="261">
        <v>1</v>
      </c>
      <c r="J124" s="232"/>
      <c r="L124" s="227">
        <v>13018814</v>
      </c>
      <c r="M124" s="227">
        <v>57158</v>
      </c>
      <c r="N124" s="228">
        <v>464157</v>
      </c>
      <c r="O124" s="229" t="s">
        <v>658</v>
      </c>
      <c r="P124" s="229" t="s">
        <v>684</v>
      </c>
      <c r="Q124" s="227">
        <v>1</v>
      </c>
    </row>
    <row r="125" spans="1:17" x14ac:dyDescent="0.25">
      <c r="A125" s="261">
        <v>13018663</v>
      </c>
      <c r="B125" s="261">
        <v>57180</v>
      </c>
      <c r="C125" s="262">
        <v>464157</v>
      </c>
      <c r="D125" s="263" t="s">
        <v>658</v>
      </c>
      <c r="E125" s="263" t="s">
        <v>684</v>
      </c>
      <c r="F125" s="261">
        <v>1</v>
      </c>
      <c r="J125" s="232"/>
      <c r="L125" s="227">
        <v>13018846</v>
      </c>
      <c r="M125" s="227">
        <v>57347</v>
      </c>
      <c r="N125" s="228">
        <v>464157</v>
      </c>
      <c r="O125" s="229" t="s">
        <v>658</v>
      </c>
      <c r="P125" s="229" t="s">
        <v>684</v>
      </c>
      <c r="Q125" s="227">
        <v>1</v>
      </c>
    </row>
    <row r="126" spans="1:17" x14ac:dyDescent="0.25">
      <c r="A126" s="261">
        <v>13018666</v>
      </c>
      <c r="B126" s="261">
        <v>57180</v>
      </c>
      <c r="C126" s="262">
        <v>464157</v>
      </c>
      <c r="D126" s="263" t="s">
        <v>658</v>
      </c>
      <c r="E126" s="263" t="s">
        <v>684</v>
      </c>
      <c r="F126" s="261">
        <v>1</v>
      </c>
      <c r="J126" s="232"/>
      <c r="L126" s="227">
        <v>13018865</v>
      </c>
      <c r="M126" s="227">
        <v>57182</v>
      </c>
      <c r="N126" s="228">
        <v>464157</v>
      </c>
      <c r="O126" s="229" t="s">
        <v>658</v>
      </c>
      <c r="P126" s="229" t="s">
        <v>684</v>
      </c>
      <c r="Q126" s="227">
        <v>1</v>
      </c>
    </row>
    <row r="127" spans="1:17" x14ac:dyDescent="0.25">
      <c r="A127" s="261">
        <v>13018667</v>
      </c>
      <c r="B127" s="261">
        <v>57180</v>
      </c>
      <c r="C127" s="262">
        <v>464157</v>
      </c>
      <c r="D127" s="263" t="s">
        <v>658</v>
      </c>
      <c r="E127" s="263" t="s">
        <v>684</v>
      </c>
      <c r="F127" s="261">
        <v>1</v>
      </c>
      <c r="J127" s="232"/>
      <c r="L127" s="227">
        <v>13018871</v>
      </c>
      <c r="M127" s="227">
        <v>57345</v>
      </c>
      <c r="N127" s="228">
        <v>464157</v>
      </c>
      <c r="O127" s="229" t="s">
        <v>658</v>
      </c>
      <c r="P127" s="229" t="s">
        <v>684</v>
      </c>
      <c r="Q127" s="227">
        <v>1</v>
      </c>
    </row>
    <row r="128" spans="1:17" x14ac:dyDescent="0.25">
      <c r="A128" s="261">
        <v>13018684</v>
      </c>
      <c r="B128" s="261">
        <v>57180</v>
      </c>
      <c r="C128" s="262">
        <v>464157</v>
      </c>
      <c r="D128" s="263" t="s">
        <v>658</v>
      </c>
      <c r="E128" s="263" t="s">
        <v>684</v>
      </c>
      <c r="F128" s="261">
        <v>1</v>
      </c>
      <c r="J128" s="232"/>
      <c r="L128" s="227">
        <v>13018965</v>
      </c>
      <c r="M128" s="227">
        <v>57523</v>
      </c>
      <c r="N128" s="228">
        <v>464157</v>
      </c>
      <c r="O128" s="229" t="s">
        <v>658</v>
      </c>
      <c r="P128" s="229" t="s">
        <v>684</v>
      </c>
      <c r="Q128" s="227">
        <v>1</v>
      </c>
    </row>
    <row r="129" spans="1:17" x14ac:dyDescent="0.25">
      <c r="A129" s="261">
        <v>13018697</v>
      </c>
      <c r="B129" s="261">
        <v>57158</v>
      </c>
      <c r="C129" s="262">
        <v>464157</v>
      </c>
      <c r="D129" s="263" t="s">
        <v>658</v>
      </c>
      <c r="E129" s="263" t="s">
        <v>684</v>
      </c>
      <c r="F129" s="261">
        <v>1</v>
      </c>
      <c r="J129" s="232"/>
      <c r="L129" s="227">
        <v>13019013</v>
      </c>
      <c r="M129" s="227">
        <v>57614</v>
      </c>
      <c r="N129" s="228">
        <v>464157</v>
      </c>
      <c r="O129" s="229" t="s">
        <v>658</v>
      </c>
      <c r="P129" s="229" t="s">
        <v>684</v>
      </c>
      <c r="Q129" s="227">
        <v>1</v>
      </c>
    </row>
    <row r="130" spans="1:17" x14ac:dyDescent="0.25">
      <c r="A130" s="261">
        <v>13018732</v>
      </c>
      <c r="B130" s="261">
        <v>57348</v>
      </c>
      <c r="C130" s="262">
        <v>464157</v>
      </c>
      <c r="D130" s="263" t="s">
        <v>658</v>
      </c>
      <c r="E130" s="263" t="s">
        <v>684</v>
      </c>
      <c r="F130" s="261">
        <v>1</v>
      </c>
      <c r="J130" s="232"/>
      <c r="L130" s="227">
        <v>13019020</v>
      </c>
      <c r="M130" s="227">
        <v>57614</v>
      </c>
      <c r="N130" s="228">
        <v>464157</v>
      </c>
      <c r="O130" s="229" t="s">
        <v>658</v>
      </c>
      <c r="P130" s="229" t="s">
        <v>684</v>
      </c>
      <c r="Q130" s="227">
        <v>1</v>
      </c>
    </row>
    <row r="131" spans="1:17" x14ac:dyDescent="0.25">
      <c r="A131" s="261">
        <v>13018740</v>
      </c>
      <c r="B131" s="261">
        <v>57443</v>
      </c>
      <c r="C131" s="262">
        <v>464157</v>
      </c>
      <c r="D131" s="263" t="s">
        <v>658</v>
      </c>
      <c r="E131" s="263" t="s">
        <v>684</v>
      </c>
      <c r="F131" s="261">
        <v>1</v>
      </c>
      <c r="J131" s="232"/>
      <c r="L131" s="227">
        <v>13019131</v>
      </c>
      <c r="M131" s="227">
        <v>57618</v>
      </c>
      <c r="N131" s="228">
        <v>464157</v>
      </c>
      <c r="O131" s="229" t="s">
        <v>658</v>
      </c>
      <c r="P131" s="229" t="s">
        <v>684</v>
      </c>
      <c r="Q131" s="227">
        <v>1</v>
      </c>
    </row>
    <row r="132" spans="1:17" x14ac:dyDescent="0.25">
      <c r="A132" s="261">
        <v>13018752</v>
      </c>
      <c r="B132" s="261">
        <v>57439</v>
      </c>
      <c r="C132" s="262">
        <v>464157</v>
      </c>
      <c r="D132" s="263" t="s">
        <v>658</v>
      </c>
      <c r="E132" s="263" t="s">
        <v>684</v>
      </c>
      <c r="F132" s="261">
        <v>1</v>
      </c>
      <c r="J132" s="232"/>
      <c r="L132" s="227">
        <v>13019135</v>
      </c>
      <c r="M132" s="227">
        <v>57618</v>
      </c>
      <c r="N132" s="228">
        <v>464157</v>
      </c>
      <c r="O132" s="229" t="s">
        <v>658</v>
      </c>
      <c r="P132" s="229" t="s">
        <v>684</v>
      </c>
      <c r="Q132" s="227">
        <v>1</v>
      </c>
    </row>
    <row r="133" spans="1:17" x14ac:dyDescent="0.25">
      <c r="A133" s="261">
        <v>13018783</v>
      </c>
      <c r="B133" s="261">
        <v>57559</v>
      </c>
      <c r="C133" s="262">
        <v>464157</v>
      </c>
      <c r="D133" s="263" t="s">
        <v>658</v>
      </c>
      <c r="E133" s="263" t="s">
        <v>684</v>
      </c>
      <c r="F133" s="261">
        <v>1</v>
      </c>
      <c r="J133" s="232"/>
      <c r="L133" s="227">
        <v>13019153</v>
      </c>
      <c r="M133" s="227">
        <v>57668</v>
      </c>
      <c r="N133" s="228">
        <v>464157</v>
      </c>
      <c r="O133" s="229" t="s">
        <v>658</v>
      </c>
      <c r="P133" s="229" t="s">
        <v>684</v>
      </c>
      <c r="Q133" s="227">
        <v>1</v>
      </c>
    </row>
    <row r="134" spans="1:17" x14ac:dyDescent="0.25">
      <c r="A134" s="261">
        <v>13018784</v>
      </c>
      <c r="B134" s="261">
        <v>57559</v>
      </c>
      <c r="C134" s="262">
        <v>464157</v>
      </c>
      <c r="D134" s="263" t="s">
        <v>658</v>
      </c>
      <c r="E134" s="263" t="s">
        <v>684</v>
      </c>
      <c r="F134" s="261">
        <v>1</v>
      </c>
      <c r="J134" s="232"/>
      <c r="L134" s="227">
        <v>13019377</v>
      </c>
      <c r="M134" s="227">
        <v>57503</v>
      </c>
      <c r="N134" s="228">
        <v>464157</v>
      </c>
      <c r="O134" s="229" t="s">
        <v>658</v>
      </c>
      <c r="P134" s="229" t="s">
        <v>684</v>
      </c>
      <c r="Q134" s="227">
        <v>1</v>
      </c>
    </row>
    <row r="135" spans="1:17" x14ac:dyDescent="0.25">
      <c r="A135" s="261">
        <v>13018810</v>
      </c>
      <c r="B135" s="261">
        <v>57192</v>
      </c>
      <c r="C135" s="262">
        <v>464157</v>
      </c>
      <c r="D135" s="263" t="s">
        <v>658</v>
      </c>
      <c r="E135" s="263" t="s">
        <v>684</v>
      </c>
      <c r="F135" s="261">
        <v>1</v>
      </c>
      <c r="J135" s="232"/>
      <c r="L135" s="227">
        <v>13019401</v>
      </c>
      <c r="M135" s="227">
        <v>57618</v>
      </c>
      <c r="N135" s="228">
        <v>464157</v>
      </c>
      <c r="O135" s="229" t="s">
        <v>658</v>
      </c>
      <c r="P135" s="229" t="s">
        <v>684</v>
      </c>
      <c r="Q135" s="227">
        <v>1</v>
      </c>
    </row>
    <row r="136" spans="1:17" x14ac:dyDescent="0.25">
      <c r="A136" s="261">
        <v>13018814</v>
      </c>
      <c r="B136" s="261">
        <v>57158</v>
      </c>
      <c r="C136" s="262">
        <v>464157</v>
      </c>
      <c r="D136" s="263" t="s">
        <v>658</v>
      </c>
      <c r="E136" s="263" t="s">
        <v>684</v>
      </c>
      <c r="F136" s="261">
        <v>1</v>
      </c>
      <c r="J136" s="232"/>
      <c r="L136" s="227">
        <v>13019434</v>
      </c>
      <c r="M136" s="227">
        <v>57192</v>
      </c>
      <c r="N136" s="228">
        <v>464157</v>
      </c>
      <c r="O136" s="229" t="s">
        <v>658</v>
      </c>
      <c r="P136" s="229" t="s">
        <v>684</v>
      </c>
      <c r="Q136" s="227">
        <v>1</v>
      </c>
    </row>
    <row r="137" spans="1:17" x14ac:dyDescent="0.25">
      <c r="A137" s="261">
        <v>13018846</v>
      </c>
      <c r="B137" s="261">
        <v>57347</v>
      </c>
      <c r="C137" s="262">
        <v>464157</v>
      </c>
      <c r="D137" s="263" t="s">
        <v>658</v>
      </c>
      <c r="E137" s="263" t="s">
        <v>684</v>
      </c>
      <c r="F137" s="261">
        <v>1</v>
      </c>
      <c r="J137" s="232"/>
      <c r="L137" s="227">
        <v>13019806</v>
      </c>
      <c r="M137" s="227">
        <v>57258</v>
      </c>
      <c r="N137" s="228">
        <v>464157</v>
      </c>
      <c r="O137" s="229" t="s">
        <v>658</v>
      </c>
      <c r="P137" s="229" t="s">
        <v>684</v>
      </c>
      <c r="Q137" s="227">
        <v>1</v>
      </c>
    </row>
    <row r="138" spans="1:17" x14ac:dyDescent="0.25">
      <c r="A138" s="261">
        <v>13018865</v>
      </c>
      <c r="B138" s="261">
        <v>57182</v>
      </c>
      <c r="C138" s="262">
        <v>464157</v>
      </c>
      <c r="D138" s="263" t="s">
        <v>658</v>
      </c>
      <c r="E138" s="263" t="s">
        <v>684</v>
      </c>
      <c r="F138" s="261">
        <v>1</v>
      </c>
      <c r="J138" s="232"/>
      <c r="L138" s="227">
        <v>13019829</v>
      </c>
      <c r="M138" s="227">
        <v>57348</v>
      </c>
      <c r="N138" s="228">
        <v>464157</v>
      </c>
      <c r="O138" s="229" t="s">
        <v>658</v>
      </c>
      <c r="P138" s="229" t="s">
        <v>684</v>
      </c>
      <c r="Q138" s="227">
        <v>1</v>
      </c>
    </row>
    <row r="139" spans="1:17" x14ac:dyDescent="0.25">
      <c r="A139" s="261">
        <v>13018871</v>
      </c>
      <c r="B139" s="261">
        <v>57345</v>
      </c>
      <c r="C139" s="262">
        <v>464157</v>
      </c>
      <c r="D139" s="263" t="s">
        <v>658</v>
      </c>
      <c r="E139" s="263" t="s">
        <v>684</v>
      </c>
      <c r="F139" s="261">
        <v>1</v>
      </c>
      <c r="J139" s="232"/>
      <c r="L139" s="227">
        <v>13019880</v>
      </c>
      <c r="M139" s="227">
        <v>57632</v>
      </c>
      <c r="N139" s="228">
        <v>464157</v>
      </c>
      <c r="O139" s="229" t="s">
        <v>658</v>
      </c>
      <c r="P139" s="229" t="s">
        <v>684</v>
      </c>
      <c r="Q139" s="227">
        <v>1</v>
      </c>
    </row>
    <row r="140" spans="1:17" x14ac:dyDescent="0.25">
      <c r="A140" s="261">
        <v>13018880</v>
      </c>
      <c r="B140" s="261">
        <v>57345</v>
      </c>
      <c r="C140" s="262">
        <v>464157</v>
      </c>
      <c r="D140" s="263" t="s">
        <v>658</v>
      </c>
      <c r="E140" s="263" t="s">
        <v>684</v>
      </c>
      <c r="F140" s="261">
        <v>1</v>
      </c>
      <c r="J140" s="232"/>
      <c r="L140" s="227">
        <v>13019953</v>
      </c>
      <c r="M140" s="227">
        <v>57444</v>
      </c>
      <c r="N140" s="228">
        <v>464157</v>
      </c>
      <c r="O140" s="229" t="s">
        <v>658</v>
      </c>
      <c r="P140" s="229" t="s">
        <v>684</v>
      </c>
      <c r="Q140" s="227">
        <v>1</v>
      </c>
    </row>
    <row r="141" spans="1:17" x14ac:dyDescent="0.25">
      <c r="A141" s="261">
        <v>13018965</v>
      </c>
      <c r="B141" s="261">
        <v>57523</v>
      </c>
      <c r="C141" s="262">
        <v>464157</v>
      </c>
      <c r="D141" s="263" t="s">
        <v>658</v>
      </c>
      <c r="E141" s="263" t="s">
        <v>684</v>
      </c>
      <c r="F141" s="261">
        <v>1</v>
      </c>
      <c r="J141" s="232"/>
      <c r="L141" s="227">
        <v>13020027</v>
      </c>
      <c r="M141" s="227">
        <v>57446</v>
      </c>
      <c r="N141" s="228">
        <v>464157</v>
      </c>
      <c r="O141" s="229" t="s">
        <v>658</v>
      </c>
      <c r="P141" s="229" t="s">
        <v>684</v>
      </c>
      <c r="Q141" s="227">
        <v>1</v>
      </c>
    </row>
    <row r="142" spans="1:17" x14ac:dyDescent="0.25">
      <c r="A142" s="261">
        <v>13019013</v>
      </c>
      <c r="B142" s="261">
        <v>57614</v>
      </c>
      <c r="C142" s="262">
        <v>464157</v>
      </c>
      <c r="D142" s="263" t="s">
        <v>658</v>
      </c>
      <c r="E142" s="263" t="s">
        <v>684</v>
      </c>
      <c r="F142" s="261">
        <v>1</v>
      </c>
      <c r="J142" s="232"/>
      <c r="L142" s="227">
        <v>13020122</v>
      </c>
      <c r="M142" s="227">
        <v>57440</v>
      </c>
      <c r="N142" s="228">
        <v>464157</v>
      </c>
      <c r="O142" s="229" t="s">
        <v>658</v>
      </c>
      <c r="P142" s="229" t="s">
        <v>684</v>
      </c>
      <c r="Q142" s="227">
        <v>1</v>
      </c>
    </row>
    <row r="143" spans="1:17" x14ac:dyDescent="0.25">
      <c r="A143" s="261">
        <v>13019135</v>
      </c>
      <c r="B143" s="261">
        <v>57618</v>
      </c>
      <c r="C143" s="262">
        <v>464157</v>
      </c>
      <c r="D143" s="263" t="s">
        <v>658</v>
      </c>
      <c r="E143" s="263" t="s">
        <v>684</v>
      </c>
      <c r="F143" s="261">
        <v>1</v>
      </c>
      <c r="J143" s="232"/>
      <c r="L143" s="227">
        <v>13020285</v>
      </c>
      <c r="M143" s="227">
        <v>57618</v>
      </c>
      <c r="N143" s="228">
        <v>464157</v>
      </c>
      <c r="O143" s="229" t="s">
        <v>658</v>
      </c>
      <c r="P143" s="229" t="s">
        <v>684</v>
      </c>
      <c r="Q143" s="227">
        <v>1</v>
      </c>
    </row>
    <row r="144" spans="1:17" x14ac:dyDescent="0.25">
      <c r="A144" s="261">
        <v>13019377</v>
      </c>
      <c r="B144" s="261">
        <v>57503</v>
      </c>
      <c r="C144" s="262">
        <v>464157</v>
      </c>
      <c r="D144" s="263" t="s">
        <v>658</v>
      </c>
      <c r="E144" s="263" t="s">
        <v>684</v>
      </c>
      <c r="F144" s="261">
        <v>1</v>
      </c>
      <c r="J144" s="232"/>
      <c r="L144" s="227">
        <v>13020378</v>
      </c>
      <c r="M144" s="227">
        <v>57444</v>
      </c>
      <c r="N144" s="228">
        <v>464157</v>
      </c>
      <c r="O144" s="229" t="s">
        <v>658</v>
      </c>
      <c r="P144" s="229" t="s">
        <v>684</v>
      </c>
      <c r="Q144" s="227">
        <v>1</v>
      </c>
    </row>
    <row r="145" spans="1:17" x14ac:dyDescent="0.25">
      <c r="A145" s="261">
        <v>13019401</v>
      </c>
      <c r="B145" s="261">
        <v>57618</v>
      </c>
      <c r="C145" s="262">
        <v>464157</v>
      </c>
      <c r="D145" s="263" t="s">
        <v>658</v>
      </c>
      <c r="E145" s="263" t="s">
        <v>684</v>
      </c>
      <c r="F145" s="261">
        <v>1</v>
      </c>
      <c r="J145" s="232"/>
      <c r="L145" s="227">
        <v>13020402</v>
      </c>
      <c r="M145" s="227">
        <v>57345</v>
      </c>
      <c r="N145" s="228">
        <v>464157</v>
      </c>
      <c r="O145" s="229" t="s">
        <v>658</v>
      </c>
      <c r="P145" s="229" t="s">
        <v>684</v>
      </c>
      <c r="Q145" s="227">
        <v>1</v>
      </c>
    </row>
    <row r="146" spans="1:17" x14ac:dyDescent="0.25">
      <c r="A146" s="261">
        <v>13019434</v>
      </c>
      <c r="B146" s="261">
        <v>57192</v>
      </c>
      <c r="C146" s="262">
        <v>464157</v>
      </c>
      <c r="D146" s="263" t="s">
        <v>658</v>
      </c>
      <c r="E146" s="263" t="s">
        <v>684</v>
      </c>
      <c r="F146" s="261">
        <v>1</v>
      </c>
      <c r="J146" s="232"/>
      <c r="L146" s="227">
        <v>13020519</v>
      </c>
      <c r="M146" s="227">
        <v>57632</v>
      </c>
      <c r="N146" s="228">
        <v>464157</v>
      </c>
      <c r="O146" s="229" t="s">
        <v>658</v>
      </c>
      <c r="P146" s="229" t="s">
        <v>684</v>
      </c>
      <c r="Q146" s="227">
        <v>1</v>
      </c>
    </row>
    <row r="147" spans="1:17" x14ac:dyDescent="0.25">
      <c r="A147" s="261">
        <v>13019806</v>
      </c>
      <c r="B147" s="261">
        <v>57258</v>
      </c>
      <c r="C147" s="262">
        <v>464157</v>
      </c>
      <c r="D147" s="263" t="s">
        <v>658</v>
      </c>
      <c r="E147" s="263" t="s">
        <v>684</v>
      </c>
      <c r="F147" s="261">
        <v>1</v>
      </c>
      <c r="J147" s="232"/>
      <c r="L147" s="227">
        <v>13020589</v>
      </c>
      <c r="M147" s="227">
        <v>57446</v>
      </c>
      <c r="N147" s="228">
        <v>464157</v>
      </c>
      <c r="O147" s="229" t="s">
        <v>658</v>
      </c>
      <c r="P147" s="229" t="s">
        <v>684</v>
      </c>
      <c r="Q147" s="227">
        <v>1</v>
      </c>
    </row>
    <row r="148" spans="1:17" x14ac:dyDescent="0.25">
      <c r="A148" s="261">
        <v>13019829</v>
      </c>
      <c r="B148" s="261">
        <v>57348</v>
      </c>
      <c r="C148" s="262">
        <v>464157</v>
      </c>
      <c r="D148" s="263" t="s">
        <v>658</v>
      </c>
      <c r="E148" s="263" t="s">
        <v>684</v>
      </c>
      <c r="F148" s="261">
        <v>1</v>
      </c>
      <c r="J148" s="232"/>
      <c r="L148" s="227">
        <v>13020848</v>
      </c>
      <c r="M148" s="227">
        <v>57559</v>
      </c>
      <c r="N148" s="228">
        <v>464157</v>
      </c>
      <c r="O148" s="229" t="s">
        <v>658</v>
      </c>
      <c r="P148" s="229" t="s">
        <v>684</v>
      </c>
      <c r="Q148" s="227">
        <v>1</v>
      </c>
    </row>
    <row r="149" spans="1:17" x14ac:dyDescent="0.25">
      <c r="A149" s="261">
        <v>13019880</v>
      </c>
      <c r="B149" s="261">
        <v>57632</v>
      </c>
      <c r="C149" s="262">
        <v>464157</v>
      </c>
      <c r="D149" s="263" t="s">
        <v>658</v>
      </c>
      <c r="E149" s="263" t="s">
        <v>684</v>
      </c>
      <c r="F149" s="261">
        <v>1</v>
      </c>
      <c r="J149" s="232"/>
      <c r="L149" s="227">
        <v>13021141</v>
      </c>
      <c r="M149" s="227">
        <v>57618</v>
      </c>
      <c r="N149" s="228">
        <v>464157</v>
      </c>
      <c r="O149" s="229" t="s">
        <v>658</v>
      </c>
      <c r="P149" s="229" t="s">
        <v>684</v>
      </c>
      <c r="Q149" s="227">
        <v>1</v>
      </c>
    </row>
    <row r="150" spans="1:17" x14ac:dyDescent="0.25">
      <c r="A150" s="261">
        <v>13019953</v>
      </c>
      <c r="B150" s="261">
        <v>57444</v>
      </c>
      <c r="C150" s="262">
        <v>464157</v>
      </c>
      <c r="D150" s="263" t="s">
        <v>658</v>
      </c>
      <c r="E150" s="263" t="s">
        <v>684</v>
      </c>
      <c r="F150" s="261">
        <v>1</v>
      </c>
      <c r="J150" s="232"/>
      <c r="L150" s="227">
        <v>13021232</v>
      </c>
      <c r="M150" s="227">
        <v>57350</v>
      </c>
      <c r="N150" s="228">
        <v>464157</v>
      </c>
      <c r="O150" s="229" t="s">
        <v>658</v>
      </c>
      <c r="P150" s="229" t="s">
        <v>684</v>
      </c>
      <c r="Q150" s="227">
        <v>1</v>
      </c>
    </row>
    <row r="151" spans="1:17" x14ac:dyDescent="0.25">
      <c r="A151" s="261">
        <v>13020027</v>
      </c>
      <c r="B151" s="261">
        <v>57446</v>
      </c>
      <c r="C151" s="262">
        <v>464157</v>
      </c>
      <c r="D151" s="263" t="s">
        <v>658</v>
      </c>
      <c r="E151" s="263" t="s">
        <v>684</v>
      </c>
      <c r="F151" s="261">
        <v>1</v>
      </c>
      <c r="J151" s="232"/>
      <c r="L151" s="227">
        <v>13021261</v>
      </c>
      <c r="M151" s="227">
        <v>57433</v>
      </c>
      <c r="N151" s="228">
        <v>464157</v>
      </c>
      <c r="O151" s="229" t="s">
        <v>658</v>
      </c>
      <c r="P151" s="229" t="s">
        <v>684</v>
      </c>
      <c r="Q151" s="227">
        <v>1</v>
      </c>
    </row>
    <row r="152" spans="1:17" x14ac:dyDescent="0.25">
      <c r="A152" s="261">
        <v>13020045</v>
      </c>
      <c r="B152" s="261">
        <v>57446</v>
      </c>
      <c r="C152" s="262">
        <v>464157</v>
      </c>
      <c r="D152" s="263" t="s">
        <v>658</v>
      </c>
      <c r="E152" s="263" t="s">
        <v>684</v>
      </c>
      <c r="F152" s="261">
        <v>1</v>
      </c>
      <c r="J152" s="232"/>
      <c r="L152" s="227">
        <v>13021311</v>
      </c>
      <c r="M152" s="227">
        <v>57632</v>
      </c>
      <c r="N152" s="228">
        <v>464157</v>
      </c>
      <c r="O152" s="229" t="s">
        <v>658</v>
      </c>
      <c r="P152" s="229" t="s">
        <v>684</v>
      </c>
      <c r="Q152" s="227">
        <v>1</v>
      </c>
    </row>
    <row r="153" spans="1:17" x14ac:dyDescent="0.25">
      <c r="A153" s="261">
        <v>13020112</v>
      </c>
      <c r="B153" s="261">
        <v>57436</v>
      </c>
      <c r="C153" s="262">
        <v>464157</v>
      </c>
      <c r="D153" s="263" t="s">
        <v>658</v>
      </c>
      <c r="E153" s="263" t="s">
        <v>684</v>
      </c>
      <c r="F153" s="261">
        <v>1</v>
      </c>
      <c r="J153" s="232"/>
      <c r="L153" s="227">
        <v>13021406</v>
      </c>
      <c r="M153" s="227">
        <v>57523</v>
      </c>
      <c r="N153" s="228">
        <v>464157</v>
      </c>
      <c r="O153" s="229" t="s">
        <v>658</v>
      </c>
      <c r="P153" s="229" t="s">
        <v>684</v>
      </c>
      <c r="Q153" s="227">
        <v>1</v>
      </c>
    </row>
    <row r="154" spans="1:17" x14ac:dyDescent="0.25">
      <c r="A154" s="261">
        <v>13020122</v>
      </c>
      <c r="B154" s="261">
        <v>57440</v>
      </c>
      <c r="C154" s="262">
        <v>464157</v>
      </c>
      <c r="D154" s="263" t="s">
        <v>658</v>
      </c>
      <c r="E154" s="263" t="s">
        <v>684</v>
      </c>
      <c r="F154" s="261">
        <v>1</v>
      </c>
      <c r="J154" s="232"/>
      <c r="L154" s="227">
        <v>13021489</v>
      </c>
      <c r="M154" s="227">
        <v>57559</v>
      </c>
      <c r="N154" s="228">
        <v>464157</v>
      </c>
      <c r="O154" s="229" t="s">
        <v>658</v>
      </c>
      <c r="P154" s="229" t="s">
        <v>684</v>
      </c>
      <c r="Q154" s="227">
        <v>1</v>
      </c>
    </row>
    <row r="155" spans="1:17" x14ac:dyDescent="0.25">
      <c r="A155" s="261">
        <v>13020285</v>
      </c>
      <c r="B155" s="261">
        <v>57618</v>
      </c>
      <c r="C155" s="262">
        <v>464157</v>
      </c>
      <c r="D155" s="263" t="s">
        <v>658</v>
      </c>
      <c r="E155" s="263" t="s">
        <v>684</v>
      </c>
      <c r="F155" s="261">
        <v>1</v>
      </c>
      <c r="J155" s="232"/>
      <c r="L155" s="227">
        <v>13021533</v>
      </c>
      <c r="M155" s="227">
        <v>57347</v>
      </c>
      <c r="N155" s="228">
        <v>464157</v>
      </c>
      <c r="O155" s="229" t="s">
        <v>658</v>
      </c>
      <c r="P155" s="229" t="s">
        <v>684</v>
      </c>
      <c r="Q155" s="227">
        <v>1</v>
      </c>
    </row>
    <row r="156" spans="1:17" x14ac:dyDescent="0.25">
      <c r="A156" s="261">
        <v>13020378</v>
      </c>
      <c r="B156" s="261">
        <v>57444</v>
      </c>
      <c r="C156" s="262">
        <v>464157</v>
      </c>
      <c r="D156" s="263" t="s">
        <v>658</v>
      </c>
      <c r="E156" s="263" t="s">
        <v>684</v>
      </c>
      <c r="F156" s="261">
        <v>1</v>
      </c>
      <c r="J156" s="232"/>
      <c r="L156" s="227">
        <v>13021745</v>
      </c>
      <c r="M156" s="227">
        <v>57441</v>
      </c>
      <c r="N156" s="228">
        <v>464157</v>
      </c>
      <c r="O156" s="229" t="s">
        <v>658</v>
      </c>
      <c r="P156" s="229" t="s">
        <v>684</v>
      </c>
      <c r="Q156" s="227">
        <v>1</v>
      </c>
    </row>
    <row r="157" spans="1:17" x14ac:dyDescent="0.25">
      <c r="A157" s="261">
        <v>13020402</v>
      </c>
      <c r="B157" s="261">
        <v>57345</v>
      </c>
      <c r="C157" s="262">
        <v>464157</v>
      </c>
      <c r="D157" s="263" t="s">
        <v>658</v>
      </c>
      <c r="E157" s="263" t="s">
        <v>684</v>
      </c>
      <c r="F157" s="261">
        <v>1</v>
      </c>
      <c r="J157" s="232"/>
      <c r="L157" s="227">
        <v>13021749</v>
      </c>
      <c r="M157" s="227">
        <v>57178</v>
      </c>
      <c r="N157" s="228">
        <v>464157</v>
      </c>
      <c r="O157" s="229" t="s">
        <v>658</v>
      </c>
      <c r="P157" s="229" t="s">
        <v>684</v>
      </c>
      <c r="Q157" s="227">
        <v>1</v>
      </c>
    </row>
    <row r="158" spans="1:17" x14ac:dyDescent="0.25">
      <c r="A158" s="261">
        <v>13020519</v>
      </c>
      <c r="B158" s="261">
        <v>57632</v>
      </c>
      <c r="C158" s="262">
        <v>464157</v>
      </c>
      <c r="D158" s="263" t="s">
        <v>658</v>
      </c>
      <c r="E158" s="263" t="s">
        <v>684</v>
      </c>
      <c r="F158" s="261">
        <v>1</v>
      </c>
      <c r="J158" s="232"/>
      <c r="L158" s="227">
        <v>13021816</v>
      </c>
      <c r="M158" s="227">
        <v>57306</v>
      </c>
      <c r="N158" s="228">
        <v>464157</v>
      </c>
      <c r="O158" s="229" t="s">
        <v>658</v>
      </c>
      <c r="P158" s="229" t="s">
        <v>684</v>
      </c>
      <c r="Q158" s="227">
        <v>1</v>
      </c>
    </row>
    <row r="159" spans="1:17" x14ac:dyDescent="0.25">
      <c r="A159" s="261">
        <v>13020589</v>
      </c>
      <c r="B159" s="261">
        <v>57446</v>
      </c>
      <c r="C159" s="262">
        <v>464157</v>
      </c>
      <c r="D159" s="263" t="s">
        <v>658</v>
      </c>
      <c r="E159" s="263" t="s">
        <v>684</v>
      </c>
      <c r="F159" s="261">
        <v>1</v>
      </c>
      <c r="J159" s="232"/>
      <c r="L159" s="227">
        <v>13022008</v>
      </c>
      <c r="M159" s="227">
        <v>57436</v>
      </c>
      <c r="N159" s="228">
        <v>464157</v>
      </c>
      <c r="O159" s="229" t="s">
        <v>658</v>
      </c>
      <c r="P159" s="229" t="s">
        <v>684</v>
      </c>
      <c r="Q159" s="227">
        <v>1</v>
      </c>
    </row>
    <row r="160" spans="1:17" x14ac:dyDescent="0.25">
      <c r="A160" s="261">
        <v>13021141</v>
      </c>
      <c r="B160" s="261">
        <v>57618</v>
      </c>
      <c r="C160" s="262">
        <v>464157</v>
      </c>
      <c r="D160" s="263" t="s">
        <v>658</v>
      </c>
      <c r="E160" s="263" t="s">
        <v>684</v>
      </c>
      <c r="F160" s="261">
        <v>1</v>
      </c>
      <c r="J160" s="232"/>
      <c r="L160" s="227">
        <v>13022067</v>
      </c>
      <c r="M160" s="227">
        <v>57523</v>
      </c>
      <c r="N160" s="228">
        <v>464157</v>
      </c>
      <c r="O160" s="229" t="s">
        <v>658</v>
      </c>
      <c r="P160" s="229" t="s">
        <v>684</v>
      </c>
      <c r="Q160" s="227">
        <v>1</v>
      </c>
    </row>
    <row r="161" spans="1:17" x14ac:dyDescent="0.25">
      <c r="A161" s="261">
        <v>13021232</v>
      </c>
      <c r="B161" s="261">
        <v>57350</v>
      </c>
      <c r="C161" s="262">
        <v>464157</v>
      </c>
      <c r="D161" s="263" t="s">
        <v>658</v>
      </c>
      <c r="E161" s="263" t="s">
        <v>684</v>
      </c>
      <c r="F161" s="261">
        <v>1</v>
      </c>
      <c r="J161" s="232"/>
      <c r="L161" s="227">
        <v>13022084</v>
      </c>
      <c r="M161" s="227">
        <v>57308</v>
      </c>
      <c r="N161" s="228">
        <v>464157</v>
      </c>
      <c r="O161" s="229" t="s">
        <v>658</v>
      </c>
      <c r="P161" s="229" t="s">
        <v>684</v>
      </c>
      <c r="Q161" s="227">
        <v>1</v>
      </c>
    </row>
    <row r="162" spans="1:17" x14ac:dyDescent="0.25">
      <c r="A162" s="261">
        <v>13021261</v>
      </c>
      <c r="B162" s="261">
        <v>57433</v>
      </c>
      <c r="C162" s="262">
        <v>464157</v>
      </c>
      <c r="D162" s="263" t="s">
        <v>658</v>
      </c>
      <c r="E162" s="263" t="s">
        <v>684</v>
      </c>
      <c r="F162" s="261">
        <v>1</v>
      </c>
      <c r="J162" s="232"/>
      <c r="L162" s="227">
        <v>13022144</v>
      </c>
      <c r="M162" s="227">
        <v>57180</v>
      </c>
      <c r="N162" s="228">
        <v>464157</v>
      </c>
      <c r="O162" s="229" t="s">
        <v>658</v>
      </c>
      <c r="P162" s="229" t="s">
        <v>684</v>
      </c>
      <c r="Q162" s="227">
        <v>1</v>
      </c>
    </row>
    <row r="163" spans="1:17" x14ac:dyDescent="0.25">
      <c r="A163" s="261">
        <v>13021311</v>
      </c>
      <c r="B163" s="261">
        <v>57632</v>
      </c>
      <c r="C163" s="262">
        <v>464157</v>
      </c>
      <c r="D163" s="263" t="s">
        <v>658</v>
      </c>
      <c r="E163" s="263" t="s">
        <v>684</v>
      </c>
      <c r="F163" s="261">
        <v>1</v>
      </c>
      <c r="J163" s="232"/>
      <c r="L163" s="227">
        <v>13022156</v>
      </c>
      <c r="M163" s="227">
        <v>57618</v>
      </c>
      <c r="N163" s="228">
        <v>464157</v>
      </c>
      <c r="O163" s="229" t="s">
        <v>658</v>
      </c>
      <c r="P163" s="229" t="s">
        <v>684</v>
      </c>
      <c r="Q163" s="227">
        <v>1</v>
      </c>
    </row>
    <row r="164" spans="1:17" x14ac:dyDescent="0.25">
      <c r="A164" s="261">
        <v>13021406</v>
      </c>
      <c r="B164" s="261">
        <v>57523</v>
      </c>
      <c r="C164" s="262">
        <v>464157</v>
      </c>
      <c r="D164" s="263" t="s">
        <v>658</v>
      </c>
      <c r="E164" s="263" t="s">
        <v>684</v>
      </c>
      <c r="F164" s="261">
        <v>1</v>
      </c>
      <c r="J164" s="232"/>
      <c r="L164" s="227">
        <v>13022182</v>
      </c>
      <c r="M164" s="227">
        <v>57444</v>
      </c>
      <c r="N164" s="228">
        <v>464157</v>
      </c>
      <c r="O164" s="229" t="s">
        <v>658</v>
      </c>
      <c r="P164" s="229" t="s">
        <v>684</v>
      </c>
      <c r="Q164" s="227">
        <v>1</v>
      </c>
    </row>
    <row r="165" spans="1:17" x14ac:dyDescent="0.25">
      <c r="A165" s="261">
        <v>13021489</v>
      </c>
      <c r="B165" s="261">
        <v>57559</v>
      </c>
      <c r="C165" s="262">
        <v>464157</v>
      </c>
      <c r="D165" s="263" t="s">
        <v>658</v>
      </c>
      <c r="E165" s="263" t="s">
        <v>684</v>
      </c>
      <c r="F165" s="261">
        <v>1</v>
      </c>
      <c r="J165" s="232"/>
      <c r="L165" s="227">
        <v>13022267</v>
      </c>
      <c r="M165" s="227">
        <v>57523</v>
      </c>
      <c r="N165" s="228">
        <v>464157</v>
      </c>
      <c r="O165" s="229" t="s">
        <v>658</v>
      </c>
      <c r="P165" s="229" t="s">
        <v>684</v>
      </c>
      <c r="Q165" s="227">
        <v>1</v>
      </c>
    </row>
    <row r="166" spans="1:17" x14ac:dyDescent="0.25">
      <c r="A166" s="261">
        <v>13021533</v>
      </c>
      <c r="B166" s="261">
        <v>57347</v>
      </c>
      <c r="C166" s="262">
        <v>464157</v>
      </c>
      <c r="D166" s="263" t="s">
        <v>658</v>
      </c>
      <c r="E166" s="263" t="s">
        <v>684</v>
      </c>
      <c r="F166" s="261">
        <v>1</v>
      </c>
      <c r="J166" s="232"/>
      <c r="L166" s="227">
        <v>13022375</v>
      </c>
      <c r="M166" s="227">
        <v>57559</v>
      </c>
      <c r="N166" s="228">
        <v>464157</v>
      </c>
      <c r="O166" s="229" t="s">
        <v>658</v>
      </c>
      <c r="P166" s="229" t="s">
        <v>684</v>
      </c>
      <c r="Q166" s="227">
        <v>1</v>
      </c>
    </row>
    <row r="167" spans="1:17" x14ac:dyDescent="0.25">
      <c r="A167" s="261">
        <v>13021745</v>
      </c>
      <c r="B167" s="261">
        <v>57441</v>
      </c>
      <c r="C167" s="262">
        <v>464157</v>
      </c>
      <c r="D167" s="263" t="s">
        <v>658</v>
      </c>
      <c r="E167" s="263" t="s">
        <v>684</v>
      </c>
      <c r="F167" s="261">
        <v>1</v>
      </c>
      <c r="J167" s="232"/>
      <c r="L167" s="227">
        <v>13022415</v>
      </c>
      <c r="M167" s="227">
        <v>57350</v>
      </c>
      <c r="N167" s="228">
        <v>464157</v>
      </c>
      <c r="O167" s="229" t="s">
        <v>658</v>
      </c>
      <c r="P167" s="229" t="s">
        <v>684</v>
      </c>
      <c r="Q167" s="227">
        <v>1</v>
      </c>
    </row>
    <row r="168" spans="1:17" x14ac:dyDescent="0.25">
      <c r="A168" s="261">
        <v>13021749</v>
      </c>
      <c r="B168" s="261">
        <v>57178</v>
      </c>
      <c r="C168" s="262">
        <v>464157</v>
      </c>
      <c r="D168" s="263" t="s">
        <v>658</v>
      </c>
      <c r="E168" s="263" t="s">
        <v>684</v>
      </c>
      <c r="F168" s="261">
        <v>1</v>
      </c>
      <c r="J168" s="232"/>
      <c r="L168" s="227">
        <v>13022501</v>
      </c>
      <c r="M168" s="227">
        <v>57712</v>
      </c>
      <c r="N168" s="228">
        <v>464157</v>
      </c>
      <c r="O168" s="229" t="s">
        <v>658</v>
      </c>
      <c r="P168" s="229" t="s">
        <v>684</v>
      </c>
      <c r="Q168" s="227">
        <v>1</v>
      </c>
    </row>
    <row r="169" spans="1:17" x14ac:dyDescent="0.25">
      <c r="A169" s="261">
        <v>13022008</v>
      </c>
      <c r="B169" s="261">
        <v>57436</v>
      </c>
      <c r="C169" s="262">
        <v>464157</v>
      </c>
      <c r="D169" s="263" t="s">
        <v>658</v>
      </c>
      <c r="E169" s="263" t="s">
        <v>684</v>
      </c>
      <c r="F169" s="261">
        <v>1</v>
      </c>
      <c r="J169" s="232"/>
      <c r="L169" s="227">
        <v>13022567</v>
      </c>
      <c r="M169" s="227">
        <v>57618</v>
      </c>
      <c r="N169" s="228">
        <v>464157</v>
      </c>
      <c r="O169" s="229" t="s">
        <v>658</v>
      </c>
      <c r="P169" s="229" t="s">
        <v>684</v>
      </c>
      <c r="Q169" s="227">
        <v>1</v>
      </c>
    </row>
    <row r="170" spans="1:17" x14ac:dyDescent="0.25">
      <c r="A170" s="261">
        <v>13022067</v>
      </c>
      <c r="B170" s="261">
        <v>57523</v>
      </c>
      <c r="C170" s="262">
        <v>464157</v>
      </c>
      <c r="D170" s="263" t="s">
        <v>658</v>
      </c>
      <c r="E170" s="263" t="s">
        <v>684</v>
      </c>
      <c r="F170" s="261">
        <v>1</v>
      </c>
      <c r="J170" s="232"/>
      <c r="L170" s="227">
        <v>13022580</v>
      </c>
      <c r="M170" s="227">
        <v>57210</v>
      </c>
      <c r="N170" s="228">
        <v>464157</v>
      </c>
      <c r="O170" s="229" t="s">
        <v>658</v>
      </c>
      <c r="P170" s="229" t="s">
        <v>684</v>
      </c>
      <c r="Q170" s="227">
        <v>1</v>
      </c>
    </row>
    <row r="171" spans="1:17" x14ac:dyDescent="0.25">
      <c r="A171" s="261">
        <v>13022084</v>
      </c>
      <c r="B171" s="261">
        <v>57308</v>
      </c>
      <c r="C171" s="262">
        <v>464157</v>
      </c>
      <c r="D171" s="263" t="s">
        <v>658</v>
      </c>
      <c r="E171" s="263" t="s">
        <v>684</v>
      </c>
      <c r="F171" s="261">
        <v>1</v>
      </c>
      <c r="J171" s="232"/>
      <c r="L171" s="227">
        <v>13022808</v>
      </c>
      <c r="M171" s="227">
        <v>57453</v>
      </c>
      <c r="N171" s="228">
        <v>464157</v>
      </c>
      <c r="O171" s="229" t="s">
        <v>658</v>
      </c>
      <c r="P171" s="229" t="s">
        <v>684</v>
      </c>
      <c r="Q171" s="227">
        <v>1</v>
      </c>
    </row>
    <row r="172" spans="1:17" x14ac:dyDescent="0.25">
      <c r="A172" s="261">
        <v>13022144</v>
      </c>
      <c r="B172" s="261">
        <v>57180</v>
      </c>
      <c r="C172" s="262">
        <v>464157</v>
      </c>
      <c r="D172" s="263" t="s">
        <v>658</v>
      </c>
      <c r="E172" s="263" t="s">
        <v>684</v>
      </c>
      <c r="F172" s="261">
        <v>1</v>
      </c>
      <c r="J172" s="232"/>
      <c r="L172" s="227">
        <v>13022845</v>
      </c>
      <c r="M172" s="227">
        <v>57306</v>
      </c>
      <c r="N172" s="228">
        <v>464157</v>
      </c>
      <c r="O172" s="229" t="s">
        <v>658</v>
      </c>
      <c r="P172" s="229" t="s">
        <v>684</v>
      </c>
      <c r="Q172" s="227">
        <v>1</v>
      </c>
    </row>
    <row r="173" spans="1:17" x14ac:dyDescent="0.25">
      <c r="A173" s="261">
        <v>13022156</v>
      </c>
      <c r="B173" s="261">
        <v>57618</v>
      </c>
      <c r="C173" s="262">
        <v>464157</v>
      </c>
      <c r="D173" s="263" t="s">
        <v>658</v>
      </c>
      <c r="E173" s="263" t="s">
        <v>684</v>
      </c>
      <c r="F173" s="261">
        <v>1</v>
      </c>
      <c r="J173" s="232"/>
      <c r="L173" s="227">
        <v>13022970</v>
      </c>
      <c r="M173" s="227">
        <v>57435</v>
      </c>
      <c r="N173" s="228">
        <v>464157</v>
      </c>
      <c r="O173" s="229" t="s">
        <v>658</v>
      </c>
      <c r="P173" s="229" t="s">
        <v>684</v>
      </c>
      <c r="Q173" s="227">
        <v>1</v>
      </c>
    </row>
    <row r="174" spans="1:17" x14ac:dyDescent="0.25">
      <c r="A174" s="261">
        <v>13022182</v>
      </c>
      <c r="B174" s="261">
        <v>57444</v>
      </c>
      <c r="C174" s="262">
        <v>464157</v>
      </c>
      <c r="D174" s="263" t="s">
        <v>658</v>
      </c>
      <c r="E174" s="263" t="s">
        <v>684</v>
      </c>
      <c r="F174" s="261">
        <v>1</v>
      </c>
      <c r="J174" s="232"/>
      <c r="L174" s="227">
        <v>13023005</v>
      </c>
      <c r="M174" s="227">
        <v>57308</v>
      </c>
      <c r="N174" s="228">
        <v>464157</v>
      </c>
      <c r="O174" s="229" t="s">
        <v>658</v>
      </c>
      <c r="P174" s="229" t="s">
        <v>684</v>
      </c>
      <c r="Q174" s="227">
        <v>1</v>
      </c>
    </row>
    <row r="175" spans="1:17" x14ac:dyDescent="0.25">
      <c r="A175" s="261">
        <v>13022267</v>
      </c>
      <c r="B175" s="261">
        <v>57523</v>
      </c>
      <c r="C175" s="262">
        <v>464157</v>
      </c>
      <c r="D175" s="263" t="s">
        <v>658</v>
      </c>
      <c r="E175" s="263" t="s">
        <v>684</v>
      </c>
      <c r="F175" s="261">
        <v>1</v>
      </c>
      <c r="J175" s="232"/>
      <c r="L175" s="227">
        <v>13023021</v>
      </c>
      <c r="M175" s="227">
        <v>57308</v>
      </c>
      <c r="N175" s="228">
        <v>464157</v>
      </c>
      <c r="O175" s="229" t="s">
        <v>658</v>
      </c>
      <c r="P175" s="229" t="s">
        <v>684</v>
      </c>
      <c r="Q175" s="227">
        <v>1</v>
      </c>
    </row>
    <row r="176" spans="1:17" x14ac:dyDescent="0.25">
      <c r="A176" s="261">
        <v>13022375</v>
      </c>
      <c r="B176" s="261">
        <v>57559</v>
      </c>
      <c r="C176" s="262">
        <v>464157</v>
      </c>
      <c r="D176" s="263" t="s">
        <v>658</v>
      </c>
      <c r="E176" s="263" t="s">
        <v>684</v>
      </c>
      <c r="F176" s="261">
        <v>1</v>
      </c>
      <c r="J176" s="232"/>
      <c r="L176" s="227">
        <v>13023042</v>
      </c>
      <c r="M176" s="227">
        <v>57435</v>
      </c>
      <c r="N176" s="228">
        <v>464157</v>
      </c>
      <c r="O176" s="229" t="s">
        <v>658</v>
      </c>
      <c r="P176" s="229" t="s">
        <v>684</v>
      </c>
      <c r="Q176" s="227">
        <v>1</v>
      </c>
    </row>
    <row r="177" spans="1:17" x14ac:dyDescent="0.25">
      <c r="A177" s="261">
        <v>13022415</v>
      </c>
      <c r="B177" s="261">
        <v>57350</v>
      </c>
      <c r="C177" s="262">
        <v>464157</v>
      </c>
      <c r="D177" s="263" t="s">
        <v>658</v>
      </c>
      <c r="E177" s="263" t="s">
        <v>684</v>
      </c>
      <c r="F177" s="261">
        <v>1</v>
      </c>
      <c r="J177" s="232"/>
      <c r="L177" s="227">
        <v>13023047</v>
      </c>
      <c r="M177" s="227">
        <v>57435</v>
      </c>
      <c r="N177" s="228">
        <v>464157</v>
      </c>
      <c r="O177" s="229" t="s">
        <v>658</v>
      </c>
      <c r="P177" s="229" t="s">
        <v>684</v>
      </c>
      <c r="Q177" s="227">
        <v>1</v>
      </c>
    </row>
    <row r="178" spans="1:17" x14ac:dyDescent="0.25">
      <c r="A178" s="261">
        <v>13022501</v>
      </c>
      <c r="B178" s="261">
        <v>57712</v>
      </c>
      <c r="C178" s="262">
        <v>464157</v>
      </c>
      <c r="D178" s="263" t="s">
        <v>658</v>
      </c>
      <c r="E178" s="263" t="s">
        <v>684</v>
      </c>
      <c r="F178" s="261">
        <v>1</v>
      </c>
      <c r="J178" s="232"/>
      <c r="L178" s="227">
        <v>13023178</v>
      </c>
      <c r="M178" s="227">
        <v>57350</v>
      </c>
      <c r="N178" s="228">
        <v>464157</v>
      </c>
      <c r="O178" s="229" t="s">
        <v>658</v>
      </c>
      <c r="P178" s="229" t="s">
        <v>684</v>
      </c>
      <c r="Q178" s="227">
        <v>1</v>
      </c>
    </row>
    <row r="179" spans="1:17" x14ac:dyDescent="0.25">
      <c r="A179" s="261">
        <v>13022567</v>
      </c>
      <c r="B179" s="261">
        <v>57618</v>
      </c>
      <c r="C179" s="262">
        <v>464157</v>
      </c>
      <c r="D179" s="263" t="s">
        <v>658</v>
      </c>
      <c r="E179" s="263" t="s">
        <v>684</v>
      </c>
      <c r="F179" s="261">
        <v>1</v>
      </c>
      <c r="J179" s="232"/>
      <c r="L179" s="227">
        <v>13023201</v>
      </c>
      <c r="M179" s="227">
        <v>57350</v>
      </c>
      <c r="N179" s="228">
        <v>464157</v>
      </c>
      <c r="O179" s="229" t="s">
        <v>658</v>
      </c>
      <c r="P179" s="229" t="s">
        <v>684</v>
      </c>
      <c r="Q179" s="227">
        <v>1</v>
      </c>
    </row>
    <row r="180" spans="1:17" x14ac:dyDescent="0.25">
      <c r="A180" s="261">
        <v>13022580</v>
      </c>
      <c r="B180" s="261">
        <v>57210</v>
      </c>
      <c r="C180" s="262">
        <v>464157</v>
      </c>
      <c r="D180" s="263" t="s">
        <v>658</v>
      </c>
      <c r="E180" s="263" t="s">
        <v>684</v>
      </c>
      <c r="F180" s="261">
        <v>1</v>
      </c>
      <c r="J180" s="232"/>
      <c r="L180" s="227">
        <v>13023274</v>
      </c>
      <c r="M180" s="227">
        <v>57178</v>
      </c>
      <c r="N180" s="228">
        <v>464157</v>
      </c>
      <c r="O180" s="229" t="s">
        <v>658</v>
      </c>
      <c r="P180" s="229" t="s">
        <v>684</v>
      </c>
      <c r="Q180" s="227">
        <v>1</v>
      </c>
    </row>
    <row r="181" spans="1:17" x14ac:dyDescent="0.25">
      <c r="A181" s="261">
        <v>13022808</v>
      </c>
      <c r="B181" s="261">
        <v>57453</v>
      </c>
      <c r="C181" s="262">
        <v>464157</v>
      </c>
      <c r="D181" s="263" t="s">
        <v>658</v>
      </c>
      <c r="E181" s="263" t="s">
        <v>684</v>
      </c>
      <c r="F181" s="261">
        <v>1</v>
      </c>
      <c r="J181" s="232"/>
      <c r="L181" s="227">
        <v>13023459</v>
      </c>
      <c r="M181" s="227">
        <v>57523</v>
      </c>
      <c r="N181" s="228">
        <v>464157</v>
      </c>
      <c r="O181" s="229" t="s">
        <v>658</v>
      </c>
      <c r="P181" s="229" t="s">
        <v>684</v>
      </c>
      <c r="Q181" s="227">
        <v>1</v>
      </c>
    </row>
    <row r="182" spans="1:17" x14ac:dyDescent="0.25">
      <c r="A182" s="261">
        <v>13022845</v>
      </c>
      <c r="B182" s="261">
        <v>57306</v>
      </c>
      <c r="C182" s="262">
        <v>464157</v>
      </c>
      <c r="D182" s="263" t="s">
        <v>658</v>
      </c>
      <c r="E182" s="263" t="s">
        <v>684</v>
      </c>
      <c r="F182" s="261">
        <v>1</v>
      </c>
      <c r="J182" s="232"/>
      <c r="L182" s="227">
        <v>13023519</v>
      </c>
      <c r="M182" s="227">
        <v>57614</v>
      </c>
      <c r="N182" s="228">
        <v>464157</v>
      </c>
      <c r="O182" s="229" t="s">
        <v>658</v>
      </c>
      <c r="P182" s="229" t="s">
        <v>684</v>
      </c>
      <c r="Q182" s="227">
        <v>1</v>
      </c>
    </row>
    <row r="183" spans="1:17" x14ac:dyDescent="0.25">
      <c r="A183" s="261">
        <v>13022970</v>
      </c>
      <c r="B183" s="261">
        <v>57435</v>
      </c>
      <c r="C183" s="262">
        <v>464157</v>
      </c>
      <c r="D183" s="263" t="s">
        <v>658</v>
      </c>
      <c r="E183" s="263" t="s">
        <v>684</v>
      </c>
      <c r="F183" s="261">
        <v>1</v>
      </c>
      <c r="J183" s="232"/>
      <c r="L183" s="227">
        <v>13023577</v>
      </c>
      <c r="M183" s="227">
        <v>57618</v>
      </c>
      <c r="N183" s="228">
        <v>464157</v>
      </c>
      <c r="O183" s="229" t="s">
        <v>658</v>
      </c>
      <c r="P183" s="229" t="s">
        <v>684</v>
      </c>
      <c r="Q183" s="227">
        <v>1</v>
      </c>
    </row>
    <row r="184" spans="1:17" x14ac:dyDescent="0.25">
      <c r="A184" s="261">
        <v>13023005</v>
      </c>
      <c r="B184" s="261">
        <v>57308</v>
      </c>
      <c r="C184" s="262">
        <v>464157</v>
      </c>
      <c r="D184" s="263" t="s">
        <v>658</v>
      </c>
      <c r="E184" s="263" t="s">
        <v>684</v>
      </c>
      <c r="F184" s="261">
        <v>1</v>
      </c>
      <c r="J184" s="232"/>
      <c r="L184" s="227">
        <v>13023578</v>
      </c>
      <c r="M184" s="227">
        <v>57618</v>
      </c>
      <c r="N184" s="228">
        <v>464157</v>
      </c>
      <c r="O184" s="229" t="s">
        <v>658</v>
      </c>
      <c r="P184" s="229" t="s">
        <v>684</v>
      </c>
      <c r="Q184" s="227">
        <v>1</v>
      </c>
    </row>
    <row r="185" spans="1:17" x14ac:dyDescent="0.25">
      <c r="A185" s="261">
        <v>13023013</v>
      </c>
      <c r="B185" s="261">
        <v>57163</v>
      </c>
      <c r="C185" s="262">
        <v>464157</v>
      </c>
      <c r="D185" s="263" t="s">
        <v>658</v>
      </c>
      <c r="E185" s="263" t="s">
        <v>684</v>
      </c>
      <c r="F185" s="261">
        <v>1</v>
      </c>
      <c r="J185" s="232"/>
      <c r="L185" s="227">
        <v>13023582</v>
      </c>
      <c r="M185" s="227">
        <v>57618</v>
      </c>
      <c r="N185" s="228">
        <v>464157</v>
      </c>
      <c r="O185" s="229" t="s">
        <v>658</v>
      </c>
      <c r="P185" s="229" t="s">
        <v>684</v>
      </c>
      <c r="Q185" s="227">
        <v>1</v>
      </c>
    </row>
    <row r="186" spans="1:17" x14ac:dyDescent="0.25">
      <c r="A186" s="261">
        <v>13023021</v>
      </c>
      <c r="B186" s="261">
        <v>57308</v>
      </c>
      <c r="C186" s="262">
        <v>464157</v>
      </c>
      <c r="D186" s="263" t="s">
        <v>658</v>
      </c>
      <c r="E186" s="263" t="s">
        <v>684</v>
      </c>
      <c r="F186" s="261">
        <v>1</v>
      </c>
      <c r="J186" s="232"/>
      <c r="L186" s="227">
        <v>13023589</v>
      </c>
      <c r="M186" s="227">
        <v>57618</v>
      </c>
      <c r="N186" s="228">
        <v>464157</v>
      </c>
      <c r="O186" s="229" t="s">
        <v>658</v>
      </c>
      <c r="P186" s="229" t="s">
        <v>684</v>
      </c>
      <c r="Q186" s="227">
        <v>1</v>
      </c>
    </row>
    <row r="187" spans="1:17" x14ac:dyDescent="0.25">
      <c r="A187" s="261">
        <v>13023042</v>
      </c>
      <c r="B187" s="261">
        <v>57435</v>
      </c>
      <c r="C187" s="262">
        <v>464157</v>
      </c>
      <c r="D187" s="263" t="s">
        <v>658</v>
      </c>
      <c r="E187" s="263" t="s">
        <v>684</v>
      </c>
      <c r="F187" s="261">
        <v>1</v>
      </c>
      <c r="J187" s="232"/>
      <c r="L187" s="227">
        <v>13023591</v>
      </c>
      <c r="M187" s="227">
        <v>57618</v>
      </c>
      <c r="N187" s="228">
        <v>464157</v>
      </c>
      <c r="O187" s="229" t="s">
        <v>658</v>
      </c>
      <c r="P187" s="229" t="s">
        <v>684</v>
      </c>
      <c r="Q187" s="227">
        <v>1</v>
      </c>
    </row>
    <row r="188" spans="1:17" x14ac:dyDescent="0.25">
      <c r="A188" s="261">
        <v>13023047</v>
      </c>
      <c r="B188" s="261">
        <v>57435</v>
      </c>
      <c r="C188" s="262">
        <v>464157</v>
      </c>
      <c r="D188" s="263" t="s">
        <v>658</v>
      </c>
      <c r="E188" s="263" t="s">
        <v>684</v>
      </c>
      <c r="F188" s="261">
        <v>1</v>
      </c>
      <c r="J188" s="232"/>
      <c r="L188" s="227">
        <v>13023607</v>
      </c>
      <c r="M188" s="227">
        <v>57618</v>
      </c>
      <c r="N188" s="228">
        <v>464157</v>
      </c>
      <c r="O188" s="229" t="s">
        <v>658</v>
      </c>
      <c r="P188" s="229" t="s">
        <v>684</v>
      </c>
      <c r="Q188" s="227">
        <v>1</v>
      </c>
    </row>
    <row r="189" spans="1:17" x14ac:dyDescent="0.25">
      <c r="A189" s="261">
        <v>13023178</v>
      </c>
      <c r="B189" s="261">
        <v>57350</v>
      </c>
      <c r="C189" s="262">
        <v>464157</v>
      </c>
      <c r="D189" s="263" t="s">
        <v>658</v>
      </c>
      <c r="E189" s="263" t="s">
        <v>684</v>
      </c>
      <c r="F189" s="261">
        <v>1</v>
      </c>
      <c r="J189" s="232"/>
      <c r="L189" s="227">
        <v>13023722</v>
      </c>
      <c r="M189" s="227">
        <v>57353</v>
      </c>
      <c r="N189" s="228">
        <v>464157</v>
      </c>
      <c r="O189" s="229" t="s">
        <v>658</v>
      </c>
      <c r="P189" s="229" t="s">
        <v>684</v>
      </c>
      <c r="Q189" s="227">
        <v>1</v>
      </c>
    </row>
    <row r="190" spans="1:17" x14ac:dyDescent="0.25">
      <c r="A190" s="261">
        <v>13023201</v>
      </c>
      <c r="B190" s="261">
        <v>57350</v>
      </c>
      <c r="C190" s="262">
        <v>464157</v>
      </c>
      <c r="D190" s="263" t="s">
        <v>658</v>
      </c>
      <c r="E190" s="263" t="s">
        <v>684</v>
      </c>
      <c r="F190" s="261">
        <v>1</v>
      </c>
      <c r="J190" s="232"/>
      <c r="L190" s="227">
        <v>13023725</v>
      </c>
      <c r="M190" s="227">
        <v>57618</v>
      </c>
      <c r="N190" s="228">
        <v>464157</v>
      </c>
      <c r="O190" s="229" t="s">
        <v>658</v>
      </c>
      <c r="P190" s="229" t="s">
        <v>684</v>
      </c>
      <c r="Q190" s="227">
        <v>1</v>
      </c>
    </row>
    <row r="191" spans="1:17" x14ac:dyDescent="0.25">
      <c r="A191" s="261">
        <v>13023274</v>
      </c>
      <c r="B191" s="261">
        <v>57178</v>
      </c>
      <c r="C191" s="262">
        <v>464157</v>
      </c>
      <c r="D191" s="263" t="s">
        <v>658</v>
      </c>
      <c r="E191" s="263" t="s">
        <v>684</v>
      </c>
      <c r="F191" s="261">
        <v>1</v>
      </c>
      <c r="J191" s="232"/>
      <c r="L191" s="227">
        <v>13023776</v>
      </c>
      <c r="M191" s="227">
        <v>57543</v>
      </c>
      <c r="N191" s="228">
        <v>464157</v>
      </c>
      <c r="O191" s="229" t="s">
        <v>658</v>
      </c>
      <c r="P191" s="229" t="s">
        <v>684</v>
      </c>
      <c r="Q191" s="227">
        <v>1</v>
      </c>
    </row>
    <row r="192" spans="1:17" x14ac:dyDescent="0.25">
      <c r="A192" s="261">
        <v>13023362</v>
      </c>
      <c r="B192" s="261">
        <v>57348</v>
      </c>
      <c r="C192" s="262">
        <v>464157</v>
      </c>
      <c r="D192" s="263" t="s">
        <v>658</v>
      </c>
      <c r="E192" s="263" t="s">
        <v>684</v>
      </c>
      <c r="F192" s="261">
        <v>1</v>
      </c>
      <c r="J192" s="232"/>
      <c r="L192" s="227">
        <v>13023818</v>
      </c>
      <c r="M192" s="227">
        <v>57618</v>
      </c>
      <c r="N192" s="228">
        <v>464157</v>
      </c>
      <c r="O192" s="229" t="s">
        <v>658</v>
      </c>
      <c r="P192" s="229" t="s">
        <v>684</v>
      </c>
      <c r="Q192" s="227">
        <v>1</v>
      </c>
    </row>
    <row r="193" spans="1:17" x14ac:dyDescent="0.25">
      <c r="A193" s="261">
        <v>13023459</v>
      </c>
      <c r="B193" s="261">
        <v>57523</v>
      </c>
      <c r="C193" s="262">
        <v>464157</v>
      </c>
      <c r="D193" s="263" t="s">
        <v>658</v>
      </c>
      <c r="E193" s="263" t="s">
        <v>684</v>
      </c>
      <c r="F193" s="261">
        <v>1</v>
      </c>
      <c r="J193" s="232"/>
      <c r="L193" s="227">
        <v>13023861</v>
      </c>
      <c r="M193" s="227">
        <v>57618</v>
      </c>
      <c r="N193" s="228">
        <v>464157</v>
      </c>
      <c r="O193" s="229" t="s">
        <v>658</v>
      </c>
      <c r="P193" s="229" t="s">
        <v>684</v>
      </c>
      <c r="Q193" s="227">
        <v>1</v>
      </c>
    </row>
    <row r="194" spans="1:17" x14ac:dyDescent="0.25">
      <c r="A194" s="261">
        <v>13023519</v>
      </c>
      <c r="B194" s="261">
        <v>57614</v>
      </c>
      <c r="C194" s="262">
        <v>464157</v>
      </c>
      <c r="D194" s="263" t="s">
        <v>658</v>
      </c>
      <c r="E194" s="263" t="s">
        <v>684</v>
      </c>
      <c r="F194" s="261">
        <v>1</v>
      </c>
      <c r="J194" s="232"/>
      <c r="L194" s="227">
        <v>13023919</v>
      </c>
      <c r="M194" s="227">
        <v>57345</v>
      </c>
      <c r="N194" s="228">
        <v>464157</v>
      </c>
      <c r="O194" s="229" t="s">
        <v>658</v>
      </c>
      <c r="P194" s="229" t="s">
        <v>684</v>
      </c>
      <c r="Q194" s="227">
        <v>1</v>
      </c>
    </row>
    <row r="195" spans="1:17" x14ac:dyDescent="0.25">
      <c r="A195" s="261">
        <v>13023578</v>
      </c>
      <c r="B195" s="261">
        <v>57618</v>
      </c>
      <c r="C195" s="262">
        <v>464157</v>
      </c>
      <c r="D195" s="263" t="s">
        <v>658</v>
      </c>
      <c r="E195" s="263" t="s">
        <v>684</v>
      </c>
      <c r="F195" s="261">
        <v>1</v>
      </c>
      <c r="J195" s="232"/>
      <c r="L195" s="227">
        <v>13023951</v>
      </c>
      <c r="M195" s="227">
        <v>57668</v>
      </c>
      <c r="N195" s="228">
        <v>464157</v>
      </c>
      <c r="O195" s="229" t="s">
        <v>658</v>
      </c>
      <c r="P195" s="229" t="s">
        <v>684</v>
      </c>
      <c r="Q195" s="227">
        <v>1</v>
      </c>
    </row>
    <row r="196" spans="1:17" x14ac:dyDescent="0.25">
      <c r="A196" s="261">
        <v>13023582</v>
      </c>
      <c r="B196" s="261">
        <v>57618</v>
      </c>
      <c r="C196" s="262">
        <v>464157</v>
      </c>
      <c r="D196" s="263" t="s">
        <v>658</v>
      </c>
      <c r="E196" s="263" t="s">
        <v>684</v>
      </c>
      <c r="F196" s="261">
        <v>1</v>
      </c>
      <c r="J196" s="232"/>
      <c r="L196" s="227">
        <v>13024132</v>
      </c>
      <c r="M196" s="227">
        <v>57458</v>
      </c>
      <c r="N196" s="228">
        <v>464157</v>
      </c>
      <c r="O196" s="229" t="s">
        <v>658</v>
      </c>
      <c r="P196" s="229" t="s">
        <v>684</v>
      </c>
      <c r="Q196" s="227">
        <v>1</v>
      </c>
    </row>
    <row r="197" spans="1:17" x14ac:dyDescent="0.25">
      <c r="A197" s="261">
        <v>13023589</v>
      </c>
      <c r="B197" s="261">
        <v>57618</v>
      </c>
      <c r="C197" s="262">
        <v>464157</v>
      </c>
      <c r="D197" s="263" t="s">
        <v>658</v>
      </c>
      <c r="E197" s="263" t="s">
        <v>684</v>
      </c>
      <c r="F197" s="261">
        <v>1</v>
      </c>
      <c r="J197" s="232"/>
      <c r="L197" s="227">
        <v>13024305</v>
      </c>
      <c r="M197" s="227">
        <v>57182</v>
      </c>
      <c r="N197" s="228">
        <v>464157</v>
      </c>
      <c r="O197" s="229" t="s">
        <v>658</v>
      </c>
      <c r="P197" s="229" t="s">
        <v>684</v>
      </c>
      <c r="Q197" s="227">
        <v>1</v>
      </c>
    </row>
    <row r="198" spans="1:17" x14ac:dyDescent="0.25">
      <c r="A198" s="261">
        <v>13023607</v>
      </c>
      <c r="B198" s="261">
        <v>57618</v>
      </c>
      <c r="C198" s="262">
        <v>464157</v>
      </c>
      <c r="D198" s="263" t="s">
        <v>658</v>
      </c>
      <c r="E198" s="263" t="s">
        <v>684</v>
      </c>
      <c r="F198" s="261">
        <v>1</v>
      </c>
      <c r="J198" s="232"/>
      <c r="L198" s="227">
        <v>13024310</v>
      </c>
      <c r="M198" s="227">
        <v>57250</v>
      </c>
      <c r="N198" s="228">
        <v>464157</v>
      </c>
      <c r="O198" s="229" t="s">
        <v>658</v>
      </c>
      <c r="P198" s="229" t="s">
        <v>684</v>
      </c>
      <c r="Q198" s="227">
        <v>1</v>
      </c>
    </row>
    <row r="199" spans="1:17" x14ac:dyDescent="0.25">
      <c r="A199" s="261">
        <v>13023722</v>
      </c>
      <c r="B199" s="261">
        <v>57353</v>
      </c>
      <c r="C199" s="262">
        <v>464157</v>
      </c>
      <c r="D199" s="263" t="s">
        <v>658</v>
      </c>
      <c r="E199" s="263" t="s">
        <v>684</v>
      </c>
      <c r="F199" s="261">
        <v>1</v>
      </c>
      <c r="J199" s="232"/>
      <c r="L199" s="227">
        <v>13024351</v>
      </c>
      <c r="M199" s="227">
        <v>57503</v>
      </c>
      <c r="N199" s="228">
        <v>464157</v>
      </c>
      <c r="O199" s="229" t="s">
        <v>658</v>
      </c>
      <c r="P199" s="229" t="s">
        <v>684</v>
      </c>
      <c r="Q199" s="227">
        <v>1</v>
      </c>
    </row>
    <row r="200" spans="1:17" x14ac:dyDescent="0.25">
      <c r="A200" s="261">
        <v>13023725</v>
      </c>
      <c r="B200" s="261">
        <v>57618</v>
      </c>
      <c r="C200" s="262">
        <v>464157</v>
      </c>
      <c r="D200" s="263" t="s">
        <v>658</v>
      </c>
      <c r="E200" s="263" t="s">
        <v>684</v>
      </c>
      <c r="F200" s="261">
        <v>1</v>
      </c>
      <c r="J200" s="232"/>
      <c r="L200" s="227">
        <v>13024635</v>
      </c>
      <c r="M200" s="227">
        <v>57712</v>
      </c>
      <c r="N200" s="228">
        <v>464157</v>
      </c>
      <c r="O200" s="229" t="s">
        <v>658</v>
      </c>
      <c r="P200" s="229" t="s">
        <v>684</v>
      </c>
      <c r="Q200" s="227">
        <v>1</v>
      </c>
    </row>
    <row r="201" spans="1:17" x14ac:dyDescent="0.25">
      <c r="A201" s="261">
        <v>13023776</v>
      </c>
      <c r="B201" s="261">
        <v>57543</v>
      </c>
      <c r="C201" s="262">
        <v>464157</v>
      </c>
      <c r="D201" s="263" t="s">
        <v>658</v>
      </c>
      <c r="E201" s="263" t="s">
        <v>684</v>
      </c>
      <c r="F201" s="261">
        <v>1</v>
      </c>
      <c r="J201" s="232"/>
      <c r="L201" s="227">
        <v>13024963</v>
      </c>
      <c r="M201" s="227">
        <v>57434</v>
      </c>
      <c r="N201" s="228">
        <v>464157</v>
      </c>
      <c r="O201" s="229" t="s">
        <v>658</v>
      </c>
      <c r="P201" s="229" t="s">
        <v>684</v>
      </c>
      <c r="Q201" s="227">
        <v>1</v>
      </c>
    </row>
    <row r="202" spans="1:17" x14ac:dyDescent="0.25">
      <c r="A202" s="261">
        <v>13023818</v>
      </c>
      <c r="B202" s="261">
        <v>57618</v>
      </c>
      <c r="C202" s="262">
        <v>464157</v>
      </c>
      <c r="D202" s="263" t="s">
        <v>658</v>
      </c>
      <c r="E202" s="263" t="s">
        <v>684</v>
      </c>
      <c r="F202" s="261">
        <v>1</v>
      </c>
      <c r="J202" s="232"/>
      <c r="L202" s="227">
        <v>13024987</v>
      </c>
      <c r="M202" s="227">
        <v>57441</v>
      </c>
      <c r="N202" s="228">
        <v>464157</v>
      </c>
      <c r="O202" s="229" t="s">
        <v>658</v>
      </c>
      <c r="P202" s="229" t="s">
        <v>684</v>
      </c>
      <c r="Q202" s="227">
        <v>1</v>
      </c>
    </row>
    <row r="203" spans="1:17" x14ac:dyDescent="0.25">
      <c r="A203" s="261">
        <v>13023861</v>
      </c>
      <c r="B203" s="261">
        <v>57618</v>
      </c>
      <c r="C203" s="262">
        <v>464157</v>
      </c>
      <c r="D203" s="263" t="s">
        <v>658</v>
      </c>
      <c r="E203" s="263" t="s">
        <v>684</v>
      </c>
      <c r="F203" s="261">
        <v>1</v>
      </c>
      <c r="J203" s="232"/>
      <c r="L203" s="227">
        <v>13025078</v>
      </c>
      <c r="M203" s="227">
        <v>57458</v>
      </c>
      <c r="N203" s="228">
        <v>464157</v>
      </c>
      <c r="O203" s="229" t="s">
        <v>658</v>
      </c>
      <c r="P203" s="229" t="s">
        <v>684</v>
      </c>
      <c r="Q203" s="227">
        <v>1</v>
      </c>
    </row>
    <row r="204" spans="1:17" x14ac:dyDescent="0.25">
      <c r="A204" s="261">
        <v>13023919</v>
      </c>
      <c r="B204" s="261">
        <v>57345</v>
      </c>
      <c r="C204" s="262">
        <v>464157</v>
      </c>
      <c r="D204" s="263" t="s">
        <v>658</v>
      </c>
      <c r="E204" s="263" t="s">
        <v>684</v>
      </c>
      <c r="F204" s="261">
        <v>1</v>
      </c>
      <c r="J204" s="232"/>
      <c r="L204" s="227">
        <v>13025132</v>
      </c>
      <c r="M204" s="227">
        <v>57444</v>
      </c>
      <c r="N204" s="228">
        <v>464157</v>
      </c>
      <c r="O204" s="229" t="s">
        <v>658</v>
      </c>
      <c r="P204" s="229" t="s">
        <v>684</v>
      </c>
      <c r="Q204" s="227">
        <v>1</v>
      </c>
    </row>
    <row r="205" spans="1:17" x14ac:dyDescent="0.25">
      <c r="A205" s="261">
        <v>13024129</v>
      </c>
      <c r="B205" s="261">
        <v>57458</v>
      </c>
      <c r="C205" s="262">
        <v>464157</v>
      </c>
      <c r="D205" s="263" t="s">
        <v>658</v>
      </c>
      <c r="E205" s="263" t="s">
        <v>684</v>
      </c>
      <c r="F205" s="261">
        <v>1</v>
      </c>
      <c r="J205" s="232"/>
      <c r="L205" s="227">
        <v>13025198</v>
      </c>
      <c r="M205" s="227">
        <v>57433</v>
      </c>
      <c r="N205" s="228">
        <v>464157</v>
      </c>
      <c r="O205" s="229" t="s">
        <v>658</v>
      </c>
      <c r="P205" s="229" t="s">
        <v>684</v>
      </c>
      <c r="Q205" s="227">
        <v>1</v>
      </c>
    </row>
    <row r="206" spans="1:17" x14ac:dyDescent="0.25">
      <c r="A206" s="261">
        <v>13024310</v>
      </c>
      <c r="B206" s="261">
        <v>57250</v>
      </c>
      <c r="C206" s="262">
        <v>464157</v>
      </c>
      <c r="D206" s="263" t="s">
        <v>658</v>
      </c>
      <c r="E206" s="263" t="s">
        <v>684</v>
      </c>
      <c r="F206" s="261">
        <v>1</v>
      </c>
      <c r="J206" s="232"/>
      <c r="L206" s="227">
        <v>13025246</v>
      </c>
      <c r="M206" s="227">
        <v>57453</v>
      </c>
      <c r="N206" s="228">
        <v>464157</v>
      </c>
      <c r="O206" s="229" t="s">
        <v>658</v>
      </c>
      <c r="P206" s="229" t="s">
        <v>684</v>
      </c>
      <c r="Q206" s="227">
        <v>1</v>
      </c>
    </row>
    <row r="207" spans="1:17" x14ac:dyDescent="0.25">
      <c r="A207" s="261">
        <v>13024635</v>
      </c>
      <c r="B207" s="261">
        <v>57712</v>
      </c>
      <c r="C207" s="262">
        <v>464157</v>
      </c>
      <c r="D207" s="263" t="s">
        <v>658</v>
      </c>
      <c r="E207" s="263" t="s">
        <v>684</v>
      </c>
      <c r="F207" s="261">
        <v>1</v>
      </c>
      <c r="J207" s="232"/>
      <c r="L207" s="227">
        <v>13025297</v>
      </c>
      <c r="M207" s="227">
        <v>57180</v>
      </c>
      <c r="N207" s="228">
        <v>464157</v>
      </c>
      <c r="O207" s="229" t="s">
        <v>658</v>
      </c>
      <c r="P207" s="229" t="s">
        <v>684</v>
      </c>
      <c r="Q207" s="227">
        <v>1</v>
      </c>
    </row>
    <row r="208" spans="1:17" x14ac:dyDescent="0.25">
      <c r="A208" s="261">
        <v>13024669</v>
      </c>
      <c r="B208" s="261">
        <v>57105</v>
      </c>
      <c r="C208" s="262">
        <v>464157</v>
      </c>
      <c r="D208" s="263" t="s">
        <v>658</v>
      </c>
      <c r="E208" s="263" t="s">
        <v>684</v>
      </c>
      <c r="F208" s="261">
        <v>1</v>
      </c>
      <c r="J208" s="232"/>
      <c r="L208" s="227">
        <v>13026293</v>
      </c>
      <c r="M208" s="227">
        <v>57712</v>
      </c>
      <c r="N208" s="228">
        <v>464157</v>
      </c>
      <c r="O208" s="229" t="s">
        <v>658</v>
      </c>
      <c r="P208" s="229" t="s">
        <v>684</v>
      </c>
      <c r="Q208" s="227">
        <v>1</v>
      </c>
    </row>
    <row r="209" spans="1:17" x14ac:dyDescent="0.25">
      <c r="A209" s="261">
        <v>13024987</v>
      </c>
      <c r="B209" s="261">
        <v>57441</v>
      </c>
      <c r="C209" s="262">
        <v>464157</v>
      </c>
      <c r="D209" s="263" t="s">
        <v>658</v>
      </c>
      <c r="E209" s="263" t="s">
        <v>684</v>
      </c>
      <c r="F209" s="261">
        <v>1</v>
      </c>
      <c r="J209" s="232"/>
      <c r="L209" s="227">
        <v>13026411</v>
      </c>
      <c r="M209" s="227">
        <v>57446</v>
      </c>
      <c r="N209" s="228">
        <v>464157</v>
      </c>
      <c r="O209" s="229" t="s">
        <v>658</v>
      </c>
      <c r="P209" s="229" t="s">
        <v>684</v>
      </c>
      <c r="Q209" s="227">
        <v>1</v>
      </c>
    </row>
    <row r="210" spans="1:17" x14ac:dyDescent="0.25">
      <c r="A210" s="261">
        <v>13025078</v>
      </c>
      <c r="B210" s="261">
        <v>57458</v>
      </c>
      <c r="C210" s="262">
        <v>464157</v>
      </c>
      <c r="D210" s="263" t="s">
        <v>658</v>
      </c>
      <c r="E210" s="263" t="s">
        <v>684</v>
      </c>
      <c r="F210" s="261">
        <v>1</v>
      </c>
      <c r="J210" s="232"/>
      <c r="L210" s="227">
        <v>13026778</v>
      </c>
      <c r="M210" s="227">
        <v>57612</v>
      </c>
      <c r="N210" s="228">
        <v>464157</v>
      </c>
      <c r="O210" s="229" t="s">
        <v>658</v>
      </c>
      <c r="P210" s="229" t="s">
        <v>684</v>
      </c>
      <c r="Q210" s="227">
        <v>1</v>
      </c>
    </row>
    <row r="211" spans="1:17" x14ac:dyDescent="0.25">
      <c r="A211" s="261">
        <v>13025132</v>
      </c>
      <c r="B211" s="261">
        <v>57444</v>
      </c>
      <c r="C211" s="262">
        <v>464157</v>
      </c>
      <c r="D211" s="263" t="s">
        <v>658</v>
      </c>
      <c r="E211" s="263" t="s">
        <v>684</v>
      </c>
      <c r="F211" s="261">
        <v>1</v>
      </c>
      <c r="J211" s="232"/>
      <c r="L211" s="227">
        <v>13027214</v>
      </c>
      <c r="M211" s="227">
        <v>57626</v>
      </c>
      <c r="N211" s="228">
        <v>464157</v>
      </c>
      <c r="O211" s="229" t="s">
        <v>658</v>
      </c>
      <c r="P211" s="229" t="s">
        <v>684</v>
      </c>
      <c r="Q211" s="227">
        <v>1</v>
      </c>
    </row>
    <row r="212" spans="1:17" x14ac:dyDescent="0.25">
      <c r="A212" s="261">
        <v>13025198</v>
      </c>
      <c r="B212" s="261">
        <v>57433</v>
      </c>
      <c r="C212" s="262">
        <v>464157</v>
      </c>
      <c r="D212" s="263" t="s">
        <v>658</v>
      </c>
      <c r="E212" s="263" t="s">
        <v>684</v>
      </c>
      <c r="F212" s="261">
        <v>1</v>
      </c>
      <c r="J212" s="232"/>
      <c r="L212" s="227">
        <v>13027262</v>
      </c>
      <c r="M212" s="227">
        <v>57437</v>
      </c>
      <c r="N212" s="228">
        <v>464157</v>
      </c>
      <c r="O212" s="229" t="s">
        <v>658</v>
      </c>
      <c r="P212" s="229" t="s">
        <v>684</v>
      </c>
      <c r="Q212" s="227">
        <v>1</v>
      </c>
    </row>
    <row r="213" spans="1:17" x14ac:dyDescent="0.25">
      <c r="A213" s="261">
        <v>13025297</v>
      </c>
      <c r="B213" s="261">
        <v>57180</v>
      </c>
      <c r="C213" s="262">
        <v>464157</v>
      </c>
      <c r="D213" s="263" t="s">
        <v>658</v>
      </c>
      <c r="E213" s="263" t="s">
        <v>684</v>
      </c>
      <c r="F213" s="261">
        <v>1</v>
      </c>
      <c r="J213" s="232"/>
      <c r="L213" s="227">
        <v>13027593</v>
      </c>
      <c r="M213" s="227">
        <v>57347</v>
      </c>
      <c r="N213" s="228">
        <v>464157</v>
      </c>
      <c r="O213" s="229" t="s">
        <v>658</v>
      </c>
      <c r="P213" s="229" t="s">
        <v>684</v>
      </c>
      <c r="Q213" s="227">
        <v>1</v>
      </c>
    </row>
    <row r="214" spans="1:17" x14ac:dyDescent="0.25">
      <c r="A214" s="261">
        <v>13025801</v>
      </c>
      <c r="B214" s="261">
        <v>57303</v>
      </c>
      <c r="C214" s="262">
        <v>464157</v>
      </c>
      <c r="D214" s="263" t="s">
        <v>658</v>
      </c>
      <c r="E214" s="263" t="s">
        <v>684</v>
      </c>
      <c r="F214" s="261">
        <v>1</v>
      </c>
      <c r="J214" s="232"/>
      <c r="L214" s="227">
        <v>13027657</v>
      </c>
      <c r="M214" s="227">
        <v>57712</v>
      </c>
      <c r="N214" s="228">
        <v>464157</v>
      </c>
      <c r="O214" s="229" t="s">
        <v>658</v>
      </c>
      <c r="P214" s="229" t="s">
        <v>684</v>
      </c>
      <c r="Q214" s="227">
        <v>1</v>
      </c>
    </row>
    <row r="215" spans="1:17" x14ac:dyDescent="0.25">
      <c r="A215" s="261">
        <v>13026293</v>
      </c>
      <c r="B215" s="261">
        <v>57712</v>
      </c>
      <c r="C215" s="262">
        <v>464157</v>
      </c>
      <c r="D215" s="263" t="s">
        <v>658</v>
      </c>
      <c r="E215" s="263" t="s">
        <v>684</v>
      </c>
      <c r="F215" s="261">
        <v>1</v>
      </c>
      <c r="J215" s="232"/>
      <c r="L215" s="227">
        <v>13027975</v>
      </c>
      <c r="M215" s="227">
        <v>57433</v>
      </c>
      <c r="N215" s="228">
        <v>464157</v>
      </c>
      <c r="O215" s="229" t="s">
        <v>658</v>
      </c>
      <c r="P215" s="229" t="s">
        <v>684</v>
      </c>
      <c r="Q215" s="227">
        <v>1</v>
      </c>
    </row>
    <row r="216" spans="1:17" x14ac:dyDescent="0.25">
      <c r="A216" s="261">
        <v>13026411</v>
      </c>
      <c r="B216" s="261">
        <v>57446</v>
      </c>
      <c r="C216" s="262">
        <v>464157</v>
      </c>
      <c r="D216" s="263" t="s">
        <v>658</v>
      </c>
      <c r="E216" s="263" t="s">
        <v>684</v>
      </c>
      <c r="F216" s="261">
        <v>1</v>
      </c>
      <c r="J216" s="232"/>
      <c r="L216" s="227">
        <v>13027991</v>
      </c>
      <c r="M216" s="227">
        <v>57441</v>
      </c>
      <c r="N216" s="228">
        <v>464157</v>
      </c>
      <c r="O216" s="229" t="s">
        <v>658</v>
      </c>
      <c r="P216" s="229" t="s">
        <v>684</v>
      </c>
      <c r="Q216" s="227">
        <v>1</v>
      </c>
    </row>
    <row r="217" spans="1:17" x14ac:dyDescent="0.25">
      <c r="A217" s="261">
        <v>13026778</v>
      </c>
      <c r="B217" s="261">
        <v>57612</v>
      </c>
      <c r="C217" s="262">
        <v>464157</v>
      </c>
      <c r="D217" s="263" t="s">
        <v>658</v>
      </c>
      <c r="E217" s="263" t="s">
        <v>684</v>
      </c>
      <c r="F217" s="261">
        <v>1</v>
      </c>
      <c r="J217" s="232"/>
      <c r="L217" s="227">
        <v>13028121</v>
      </c>
      <c r="M217" s="227">
        <v>57622</v>
      </c>
      <c r="N217" s="228">
        <v>464157</v>
      </c>
      <c r="O217" s="229" t="s">
        <v>658</v>
      </c>
      <c r="P217" s="229" t="s">
        <v>684</v>
      </c>
      <c r="Q217" s="227">
        <v>1</v>
      </c>
    </row>
    <row r="218" spans="1:17" x14ac:dyDescent="0.25">
      <c r="A218" s="261">
        <v>13026977</v>
      </c>
      <c r="B218" s="261">
        <v>57446</v>
      </c>
      <c r="C218" s="262">
        <v>464157</v>
      </c>
      <c r="D218" s="263" t="s">
        <v>658</v>
      </c>
      <c r="E218" s="263" t="s">
        <v>684</v>
      </c>
      <c r="F218" s="261">
        <v>1</v>
      </c>
      <c r="J218" s="232"/>
      <c r="L218" s="227">
        <v>13028373</v>
      </c>
      <c r="M218" s="227">
        <v>57308</v>
      </c>
      <c r="N218" s="228">
        <v>464157</v>
      </c>
      <c r="O218" s="229" t="s">
        <v>658</v>
      </c>
      <c r="P218" s="229" t="s">
        <v>684</v>
      </c>
      <c r="Q218" s="227">
        <v>1</v>
      </c>
    </row>
    <row r="219" spans="1:17" x14ac:dyDescent="0.25">
      <c r="A219" s="261">
        <v>13027214</v>
      </c>
      <c r="B219" s="261">
        <v>57626</v>
      </c>
      <c r="C219" s="262">
        <v>464157</v>
      </c>
      <c r="D219" s="263" t="s">
        <v>658</v>
      </c>
      <c r="E219" s="263" t="s">
        <v>684</v>
      </c>
      <c r="F219" s="261">
        <v>1</v>
      </c>
      <c r="J219" s="232"/>
      <c r="L219" s="227">
        <v>13028447</v>
      </c>
      <c r="M219" s="227">
        <v>57633</v>
      </c>
      <c r="N219" s="228">
        <v>464157</v>
      </c>
      <c r="O219" s="229" t="s">
        <v>658</v>
      </c>
      <c r="P219" s="229" t="s">
        <v>684</v>
      </c>
      <c r="Q219" s="227">
        <v>1</v>
      </c>
    </row>
    <row r="220" spans="1:17" x14ac:dyDescent="0.25">
      <c r="A220" s="261">
        <v>13027262</v>
      </c>
      <c r="B220" s="261">
        <v>57437</v>
      </c>
      <c r="C220" s="262">
        <v>464157</v>
      </c>
      <c r="D220" s="263" t="s">
        <v>658</v>
      </c>
      <c r="E220" s="263" t="s">
        <v>684</v>
      </c>
      <c r="F220" s="261">
        <v>1</v>
      </c>
      <c r="J220" s="232"/>
      <c r="L220" s="227">
        <v>13028717</v>
      </c>
      <c r="M220" s="227">
        <v>57434</v>
      </c>
      <c r="N220" s="228">
        <v>464157</v>
      </c>
      <c r="O220" s="229" t="s">
        <v>658</v>
      </c>
      <c r="P220" s="229" t="s">
        <v>684</v>
      </c>
      <c r="Q220" s="227">
        <v>1</v>
      </c>
    </row>
    <row r="221" spans="1:17" x14ac:dyDescent="0.25">
      <c r="A221" s="261">
        <v>13027530</v>
      </c>
      <c r="B221" s="261">
        <v>57347</v>
      </c>
      <c r="C221" s="262">
        <v>464157</v>
      </c>
      <c r="D221" s="263" t="s">
        <v>658</v>
      </c>
      <c r="E221" s="263" t="s">
        <v>684</v>
      </c>
      <c r="F221" s="261">
        <v>1</v>
      </c>
      <c r="J221" s="232"/>
      <c r="L221" s="227">
        <v>13028839</v>
      </c>
      <c r="M221" s="227">
        <v>57712</v>
      </c>
      <c r="N221" s="228">
        <v>464157</v>
      </c>
      <c r="O221" s="229" t="s">
        <v>658</v>
      </c>
      <c r="P221" s="229" t="s">
        <v>684</v>
      </c>
      <c r="Q221" s="227">
        <v>1</v>
      </c>
    </row>
    <row r="222" spans="1:17" x14ac:dyDescent="0.25">
      <c r="A222" s="261">
        <v>13027593</v>
      </c>
      <c r="B222" s="261">
        <v>57347</v>
      </c>
      <c r="C222" s="262">
        <v>464157</v>
      </c>
      <c r="D222" s="263" t="s">
        <v>658</v>
      </c>
      <c r="E222" s="263" t="s">
        <v>684</v>
      </c>
      <c r="F222" s="261">
        <v>1</v>
      </c>
      <c r="J222" s="232"/>
      <c r="L222" s="227">
        <v>13028963</v>
      </c>
      <c r="M222" s="227">
        <v>57347</v>
      </c>
      <c r="N222" s="228">
        <v>464157</v>
      </c>
      <c r="O222" s="229" t="s">
        <v>658</v>
      </c>
      <c r="P222" s="229" t="s">
        <v>684</v>
      </c>
      <c r="Q222" s="227">
        <v>1</v>
      </c>
    </row>
    <row r="223" spans="1:17" x14ac:dyDescent="0.25">
      <c r="A223" s="261">
        <v>13027657</v>
      </c>
      <c r="B223" s="261">
        <v>57712</v>
      </c>
      <c r="C223" s="262">
        <v>464157</v>
      </c>
      <c r="D223" s="263" t="s">
        <v>658</v>
      </c>
      <c r="E223" s="263" t="s">
        <v>684</v>
      </c>
      <c r="F223" s="261">
        <v>1</v>
      </c>
      <c r="J223" s="232"/>
      <c r="L223" s="227">
        <v>13029061</v>
      </c>
      <c r="M223" s="227">
        <v>57433</v>
      </c>
      <c r="N223" s="228">
        <v>464157</v>
      </c>
      <c r="O223" s="229" t="s">
        <v>658</v>
      </c>
      <c r="P223" s="229" t="s">
        <v>684</v>
      </c>
      <c r="Q223" s="227">
        <v>1</v>
      </c>
    </row>
    <row r="224" spans="1:17" x14ac:dyDescent="0.25">
      <c r="A224" s="261">
        <v>13027991</v>
      </c>
      <c r="B224" s="261">
        <v>57441</v>
      </c>
      <c r="C224" s="262">
        <v>464157</v>
      </c>
      <c r="D224" s="263" t="s">
        <v>658</v>
      </c>
      <c r="E224" s="263" t="s">
        <v>684</v>
      </c>
      <c r="F224" s="261">
        <v>1</v>
      </c>
      <c r="J224" s="232"/>
      <c r="L224" s="227">
        <v>13029159</v>
      </c>
      <c r="M224" s="227">
        <v>57523</v>
      </c>
      <c r="N224" s="228">
        <v>464157</v>
      </c>
      <c r="O224" s="229" t="s">
        <v>658</v>
      </c>
      <c r="P224" s="229" t="s">
        <v>684</v>
      </c>
      <c r="Q224" s="227">
        <v>1</v>
      </c>
    </row>
    <row r="225" spans="1:17" x14ac:dyDescent="0.25">
      <c r="A225" s="261">
        <v>13028121</v>
      </c>
      <c r="B225" s="261">
        <v>57622</v>
      </c>
      <c r="C225" s="262">
        <v>464157</v>
      </c>
      <c r="D225" s="263" t="s">
        <v>658</v>
      </c>
      <c r="E225" s="263" t="s">
        <v>684</v>
      </c>
      <c r="F225" s="261">
        <v>1</v>
      </c>
      <c r="J225" s="232"/>
      <c r="L225" s="227">
        <v>13029328</v>
      </c>
      <c r="M225" s="227">
        <v>57178</v>
      </c>
      <c r="N225" s="228">
        <v>464157</v>
      </c>
      <c r="O225" s="229" t="s">
        <v>658</v>
      </c>
      <c r="P225" s="229" t="s">
        <v>684</v>
      </c>
      <c r="Q225" s="227">
        <v>1</v>
      </c>
    </row>
    <row r="226" spans="1:17" x14ac:dyDescent="0.25">
      <c r="A226" s="261">
        <v>13028373</v>
      </c>
      <c r="B226" s="261">
        <v>57308</v>
      </c>
      <c r="C226" s="262">
        <v>464157</v>
      </c>
      <c r="D226" s="263" t="s">
        <v>658</v>
      </c>
      <c r="E226" s="263" t="s">
        <v>684</v>
      </c>
      <c r="F226" s="261">
        <v>1</v>
      </c>
      <c r="J226" s="232"/>
      <c r="L226" s="227">
        <v>13029606</v>
      </c>
      <c r="M226" s="227">
        <v>57352</v>
      </c>
      <c r="N226" s="228">
        <v>464157</v>
      </c>
      <c r="O226" s="229" t="s">
        <v>658</v>
      </c>
      <c r="P226" s="229" t="s">
        <v>684</v>
      </c>
      <c r="Q226" s="227">
        <v>1</v>
      </c>
    </row>
    <row r="227" spans="1:17" x14ac:dyDescent="0.25">
      <c r="A227" s="261">
        <v>13028447</v>
      </c>
      <c r="B227" s="261">
        <v>57633</v>
      </c>
      <c r="C227" s="262">
        <v>464157</v>
      </c>
      <c r="D227" s="263" t="s">
        <v>658</v>
      </c>
      <c r="E227" s="263" t="s">
        <v>684</v>
      </c>
      <c r="F227" s="261">
        <v>1</v>
      </c>
      <c r="J227" s="232"/>
      <c r="L227" s="227">
        <v>13030077</v>
      </c>
      <c r="M227" s="227">
        <v>57347</v>
      </c>
      <c r="N227" s="228">
        <v>464157</v>
      </c>
      <c r="O227" s="229" t="s">
        <v>658</v>
      </c>
      <c r="P227" s="229" t="s">
        <v>684</v>
      </c>
      <c r="Q227" s="227">
        <v>1</v>
      </c>
    </row>
    <row r="228" spans="1:17" x14ac:dyDescent="0.25">
      <c r="A228" s="261">
        <v>13028839</v>
      </c>
      <c r="B228" s="261">
        <v>57712</v>
      </c>
      <c r="C228" s="262">
        <v>464157</v>
      </c>
      <c r="D228" s="263" t="s">
        <v>658</v>
      </c>
      <c r="E228" s="263" t="s">
        <v>684</v>
      </c>
      <c r="F228" s="261">
        <v>1</v>
      </c>
      <c r="J228" s="232"/>
      <c r="L228" s="227">
        <v>13030454</v>
      </c>
      <c r="M228" s="227">
        <v>57439</v>
      </c>
      <c r="N228" s="228">
        <v>464157</v>
      </c>
      <c r="O228" s="229" t="s">
        <v>658</v>
      </c>
      <c r="P228" s="229" t="s">
        <v>684</v>
      </c>
      <c r="Q228" s="227">
        <v>1</v>
      </c>
    </row>
    <row r="229" spans="1:17" x14ac:dyDescent="0.25">
      <c r="A229" s="261">
        <v>13028963</v>
      </c>
      <c r="B229" s="261">
        <v>57347</v>
      </c>
      <c r="C229" s="262">
        <v>464157</v>
      </c>
      <c r="D229" s="263" t="s">
        <v>658</v>
      </c>
      <c r="E229" s="263" t="s">
        <v>684</v>
      </c>
      <c r="F229" s="261">
        <v>1</v>
      </c>
      <c r="J229" s="232"/>
      <c r="L229" s="227">
        <v>13030494</v>
      </c>
      <c r="M229" s="227">
        <v>57559</v>
      </c>
      <c r="N229" s="228">
        <v>464157</v>
      </c>
      <c r="O229" s="229" t="s">
        <v>658</v>
      </c>
      <c r="P229" s="229" t="s">
        <v>684</v>
      </c>
      <c r="Q229" s="227">
        <v>1</v>
      </c>
    </row>
    <row r="230" spans="1:17" x14ac:dyDescent="0.25">
      <c r="A230" s="261">
        <v>13029061</v>
      </c>
      <c r="B230" s="261">
        <v>57433</v>
      </c>
      <c r="C230" s="262">
        <v>464157</v>
      </c>
      <c r="D230" s="263" t="s">
        <v>658</v>
      </c>
      <c r="E230" s="263" t="s">
        <v>684</v>
      </c>
      <c r="F230" s="261">
        <v>1</v>
      </c>
      <c r="J230" s="232"/>
      <c r="L230" s="227">
        <v>13030561</v>
      </c>
      <c r="M230" s="227">
        <v>57306</v>
      </c>
      <c r="N230" s="228">
        <v>464157</v>
      </c>
      <c r="O230" s="229" t="s">
        <v>658</v>
      </c>
      <c r="P230" s="229" t="s">
        <v>684</v>
      </c>
      <c r="Q230" s="227">
        <v>1</v>
      </c>
    </row>
    <row r="231" spans="1:17" x14ac:dyDescent="0.25">
      <c r="A231" s="261">
        <v>13029328</v>
      </c>
      <c r="B231" s="261">
        <v>57178</v>
      </c>
      <c r="C231" s="262">
        <v>464157</v>
      </c>
      <c r="D231" s="263" t="s">
        <v>658</v>
      </c>
      <c r="E231" s="263" t="s">
        <v>684</v>
      </c>
      <c r="F231" s="261">
        <v>1</v>
      </c>
      <c r="J231" s="232"/>
      <c r="L231" s="227">
        <v>13030670</v>
      </c>
      <c r="M231" s="227">
        <v>57224</v>
      </c>
      <c r="N231" s="228">
        <v>464157</v>
      </c>
      <c r="O231" s="229" t="s">
        <v>658</v>
      </c>
      <c r="P231" s="229" t="s">
        <v>684</v>
      </c>
      <c r="Q231" s="227">
        <v>1</v>
      </c>
    </row>
    <row r="232" spans="1:17" x14ac:dyDescent="0.25">
      <c r="A232" s="261">
        <v>13029602</v>
      </c>
      <c r="B232" s="261">
        <v>57459</v>
      </c>
      <c r="C232" s="262">
        <v>464157</v>
      </c>
      <c r="D232" s="263" t="s">
        <v>658</v>
      </c>
      <c r="E232" s="263" t="s">
        <v>684</v>
      </c>
      <c r="F232" s="261">
        <v>1</v>
      </c>
      <c r="J232" s="232"/>
      <c r="L232" s="227">
        <v>14657271</v>
      </c>
      <c r="M232" s="227">
        <v>57178</v>
      </c>
      <c r="N232" s="228">
        <v>464157</v>
      </c>
      <c r="O232" s="229" t="s">
        <v>658</v>
      </c>
      <c r="P232" s="229" t="s">
        <v>684</v>
      </c>
      <c r="Q232" s="227">
        <v>1</v>
      </c>
    </row>
    <row r="233" spans="1:17" x14ac:dyDescent="0.25">
      <c r="A233" s="261">
        <v>13029606</v>
      </c>
      <c r="B233" s="261">
        <v>57352</v>
      </c>
      <c r="C233" s="262">
        <v>464157</v>
      </c>
      <c r="D233" s="263" t="s">
        <v>658</v>
      </c>
      <c r="E233" s="263" t="s">
        <v>684</v>
      </c>
      <c r="F233" s="261">
        <v>1</v>
      </c>
      <c r="J233" s="232"/>
      <c r="L233" s="227">
        <v>70547556</v>
      </c>
      <c r="M233" s="227">
        <v>57523</v>
      </c>
      <c r="N233" s="228">
        <v>464157</v>
      </c>
      <c r="O233" s="229" t="s">
        <v>658</v>
      </c>
      <c r="P233" s="229" t="s">
        <v>684</v>
      </c>
      <c r="Q233" s="227">
        <v>1</v>
      </c>
    </row>
    <row r="234" spans="1:17" x14ac:dyDescent="0.25">
      <c r="A234" s="261">
        <v>13029916</v>
      </c>
      <c r="B234" s="261">
        <v>57523</v>
      </c>
      <c r="C234" s="262">
        <v>464157</v>
      </c>
      <c r="D234" s="263" t="s">
        <v>658</v>
      </c>
      <c r="E234" s="263" t="s">
        <v>684</v>
      </c>
      <c r="F234" s="261">
        <v>1</v>
      </c>
      <c r="J234" s="232"/>
      <c r="L234" s="227">
        <v>70566802</v>
      </c>
      <c r="M234" s="227">
        <v>57508</v>
      </c>
      <c r="N234" s="228">
        <v>464157</v>
      </c>
      <c r="O234" s="229" t="s">
        <v>658</v>
      </c>
      <c r="P234" s="229" t="s">
        <v>684</v>
      </c>
      <c r="Q234" s="227">
        <v>1</v>
      </c>
    </row>
    <row r="235" spans="1:17" x14ac:dyDescent="0.25">
      <c r="A235" s="261">
        <v>13030077</v>
      </c>
      <c r="B235" s="261">
        <v>57347</v>
      </c>
      <c r="C235" s="262">
        <v>464157</v>
      </c>
      <c r="D235" s="263" t="s">
        <v>658</v>
      </c>
      <c r="E235" s="263" t="s">
        <v>684</v>
      </c>
      <c r="F235" s="261">
        <v>1</v>
      </c>
      <c r="J235" s="232"/>
      <c r="L235" s="227">
        <v>70577236</v>
      </c>
      <c r="M235" s="227">
        <v>57432</v>
      </c>
      <c r="N235" s="228">
        <v>464157</v>
      </c>
      <c r="O235" s="229" t="s">
        <v>658</v>
      </c>
      <c r="P235" s="229" t="s">
        <v>684</v>
      </c>
      <c r="Q235" s="227">
        <v>1</v>
      </c>
    </row>
    <row r="236" spans="1:17" x14ac:dyDescent="0.25">
      <c r="A236" s="261">
        <v>13030454</v>
      </c>
      <c r="B236" s="261">
        <v>57443</v>
      </c>
      <c r="C236" s="262">
        <v>464157</v>
      </c>
      <c r="D236" s="263" t="s">
        <v>658</v>
      </c>
      <c r="E236" s="263" t="s">
        <v>684</v>
      </c>
      <c r="F236" s="261">
        <v>1</v>
      </c>
      <c r="J236" s="232"/>
      <c r="L236" s="227">
        <v>70653906</v>
      </c>
      <c r="M236" s="227">
        <v>57453</v>
      </c>
      <c r="N236" s="228">
        <v>464157</v>
      </c>
      <c r="O236" s="229" t="s">
        <v>658</v>
      </c>
      <c r="P236" s="229" t="s">
        <v>684</v>
      </c>
      <c r="Q236" s="227">
        <v>1</v>
      </c>
    </row>
    <row r="237" spans="1:17" x14ac:dyDescent="0.25">
      <c r="A237" s="261">
        <v>13030494</v>
      </c>
      <c r="B237" s="261">
        <v>57559</v>
      </c>
      <c r="C237" s="262">
        <v>464157</v>
      </c>
      <c r="D237" s="263" t="s">
        <v>658</v>
      </c>
      <c r="E237" s="263" t="s">
        <v>684</v>
      </c>
      <c r="F237" s="261">
        <v>1</v>
      </c>
      <c r="J237" s="232"/>
      <c r="L237" s="227">
        <v>70701621</v>
      </c>
      <c r="M237" s="227">
        <v>57446</v>
      </c>
      <c r="N237" s="228">
        <v>464157</v>
      </c>
      <c r="O237" s="229" t="s">
        <v>658</v>
      </c>
      <c r="P237" s="229" t="s">
        <v>684</v>
      </c>
      <c r="Q237" s="227">
        <v>1</v>
      </c>
    </row>
    <row r="238" spans="1:17" x14ac:dyDescent="0.25">
      <c r="A238" s="261">
        <v>13030561</v>
      </c>
      <c r="B238" s="261">
        <v>57306</v>
      </c>
      <c r="C238" s="262">
        <v>464157</v>
      </c>
      <c r="D238" s="263" t="s">
        <v>658</v>
      </c>
      <c r="E238" s="263" t="s">
        <v>684</v>
      </c>
      <c r="F238" s="261">
        <v>1</v>
      </c>
      <c r="J238" s="232"/>
      <c r="L238" s="227">
        <v>82298065</v>
      </c>
      <c r="M238" s="227">
        <v>57449</v>
      </c>
      <c r="N238" s="228">
        <v>464157</v>
      </c>
      <c r="O238" s="229" t="s">
        <v>658</v>
      </c>
      <c r="P238" s="229" t="s">
        <v>684</v>
      </c>
      <c r="Q238" s="227">
        <v>1</v>
      </c>
    </row>
    <row r="239" spans="1:17" x14ac:dyDescent="0.25">
      <c r="A239" s="261">
        <v>13030670</v>
      </c>
      <c r="B239" s="261">
        <v>57224</v>
      </c>
      <c r="C239" s="262">
        <v>464157</v>
      </c>
      <c r="D239" s="263" t="s">
        <v>658</v>
      </c>
      <c r="E239" s="263" t="s">
        <v>684</v>
      </c>
      <c r="F239" s="261">
        <v>1</v>
      </c>
      <c r="J239" s="232"/>
      <c r="L239" s="227">
        <v>82302587</v>
      </c>
      <c r="M239" s="227">
        <v>57446</v>
      </c>
      <c r="N239" s="228">
        <v>464157</v>
      </c>
      <c r="O239" s="229" t="s">
        <v>658</v>
      </c>
      <c r="P239" s="229" t="s">
        <v>684</v>
      </c>
      <c r="Q239" s="227">
        <v>1</v>
      </c>
    </row>
    <row r="240" spans="1:17" x14ac:dyDescent="0.25">
      <c r="A240" s="261">
        <v>70547556</v>
      </c>
      <c r="B240" s="261">
        <v>57523</v>
      </c>
      <c r="C240" s="262">
        <v>464157</v>
      </c>
      <c r="D240" s="263" t="s">
        <v>658</v>
      </c>
      <c r="E240" s="263" t="s">
        <v>684</v>
      </c>
      <c r="F240" s="261">
        <v>1</v>
      </c>
      <c r="J240" s="232"/>
      <c r="L240" s="227">
        <v>82304523</v>
      </c>
      <c r="M240" s="227">
        <v>57453</v>
      </c>
      <c r="N240" s="228">
        <v>464157</v>
      </c>
      <c r="O240" s="229" t="s">
        <v>658</v>
      </c>
      <c r="P240" s="229" t="s">
        <v>684</v>
      </c>
      <c r="Q240" s="227">
        <v>1</v>
      </c>
    </row>
    <row r="241" spans="1:17" x14ac:dyDescent="0.25">
      <c r="A241" s="261">
        <v>70577236</v>
      </c>
      <c r="B241" s="261">
        <v>57432</v>
      </c>
      <c r="C241" s="262">
        <v>464157</v>
      </c>
      <c r="D241" s="263" t="s">
        <v>658</v>
      </c>
      <c r="E241" s="263" t="s">
        <v>684</v>
      </c>
      <c r="F241" s="261">
        <v>1</v>
      </c>
      <c r="J241" s="232"/>
      <c r="L241" s="227">
        <v>91304381</v>
      </c>
      <c r="M241" s="227">
        <v>57444</v>
      </c>
      <c r="N241" s="228">
        <v>464157</v>
      </c>
      <c r="O241" s="229" t="s">
        <v>658</v>
      </c>
      <c r="P241" s="229" t="s">
        <v>684</v>
      </c>
      <c r="Q241" s="227">
        <v>1</v>
      </c>
    </row>
    <row r="242" spans="1:17" x14ac:dyDescent="0.25">
      <c r="A242" s="261">
        <v>70653906</v>
      </c>
      <c r="B242" s="261">
        <v>57453</v>
      </c>
      <c r="C242" s="262">
        <v>464157</v>
      </c>
      <c r="D242" s="263" t="s">
        <v>658</v>
      </c>
      <c r="E242" s="263" t="s">
        <v>684</v>
      </c>
      <c r="F242" s="261">
        <v>1</v>
      </c>
      <c r="J242" s="232"/>
      <c r="L242" s="227">
        <v>91350008</v>
      </c>
      <c r="M242" s="227">
        <v>57180</v>
      </c>
      <c r="N242" s="228">
        <v>464157</v>
      </c>
      <c r="O242" s="229" t="s">
        <v>658</v>
      </c>
      <c r="P242" s="229" t="s">
        <v>684</v>
      </c>
      <c r="Q242" s="227">
        <v>1</v>
      </c>
    </row>
    <row r="243" spans="1:17" x14ac:dyDescent="0.25">
      <c r="A243" s="261">
        <v>70701621</v>
      </c>
      <c r="B243" s="261">
        <v>57446</v>
      </c>
      <c r="C243" s="262">
        <v>464157</v>
      </c>
      <c r="D243" s="263" t="s">
        <v>658</v>
      </c>
      <c r="E243" s="263" t="s">
        <v>684</v>
      </c>
      <c r="F243" s="261">
        <v>1</v>
      </c>
      <c r="J243" s="232"/>
      <c r="L243" s="227">
        <v>91392050</v>
      </c>
      <c r="M243" s="227">
        <v>57632</v>
      </c>
      <c r="N243" s="228">
        <v>464157</v>
      </c>
      <c r="O243" s="229" t="s">
        <v>658</v>
      </c>
      <c r="P243" s="229" t="s">
        <v>684</v>
      </c>
      <c r="Q243" s="227">
        <v>1</v>
      </c>
    </row>
    <row r="244" spans="1:17" x14ac:dyDescent="0.25">
      <c r="A244" s="261">
        <v>82302587</v>
      </c>
      <c r="B244" s="261">
        <v>57446</v>
      </c>
      <c r="C244" s="262">
        <v>464157</v>
      </c>
      <c r="D244" s="263" t="s">
        <v>658</v>
      </c>
      <c r="E244" s="263" t="s">
        <v>684</v>
      </c>
      <c r="F244" s="261">
        <v>1</v>
      </c>
      <c r="J244" s="232"/>
      <c r="L244" s="227">
        <v>91700781</v>
      </c>
      <c r="M244" s="227">
        <v>57446</v>
      </c>
      <c r="N244" s="228">
        <v>464157</v>
      </c>
      <c r="O244" s="229" t="s">
        <v>658</v>
      </c>
      <c r="P244" s="229" t="s">
        <v>684</v>
      </c>
      <c r="Q244" s="227">
        <v>1</v>
      </c>
    </row>
    <row r="245" spans="1:17" x14ac:dyDescent="0.25">
      <c r="A245" s="261">
        <v>82304523</v>
      </c>
      <c r="B245" s="261">
        <v>57453</v>
      </c>
      <c r="C245" s="262">
        <v>464157</v>
      </c>
      <c r="D245" s="263" t="s">
        <v>658</v>
      </c>
      <c r="E245" s="263" t="s">
        <v>684</v>
      </c>
      <c r="F245" s="261">
        <v>1</v>
      </c>
      <c r="J245" s="232"/>
      <c r="L245" s="227">
        <v>91718726</v>
      </c>
      <c r="M245" s="227">
        <v>57192</v>
      </c>
      <c r="N245" s="228">
        <v>464157</v>
      </c>
      <c r="O245" s="229" t="s">
        <v>658</v>
      </c>
      <c r="P245" s="229" t="s">
        <v>684</v>
      </c>
      <c r="Q245" s="227">
        <v>1</v>
      </c>
    </row>
    <row r="246" spans="1:17" x14ac:dyDescent="0.25">
      <c r="A246" s="261">
        <v>91304381</v>
      </c>
      <c r="B246" s="261">
        <v>57444</v>
      </c>
      <c r="C246" s="262">
        <v>464157</v>
      </c>
      <c r="D246" s="263" t="s">
        <v>658</v>
      </c>
      <c r="E246" s="263" t="s">
        <v>684</v>
      </c>
      <c r="F246" s="261">
        <v>1</v>
      </c>
      <c r="J246" s="232"/>
      <c r="L246" s="227">
        <v>91723872</v>
      </c>
      <c r="M246" s="227">
        <v>57305</v>
      </c>
      <c r="N246" s="228">
        <v>464157</v>
      </c>
      <c r="O246" s="229" t="s">
        <v>658</v>
      </c>
      <c r="P246" s="229" t="s">
        <v>684</v>
      </c>
      <c r="Q246" s="227">
        <v>1</v>
      </c>
    </row>
    <row r="247" spans="1:17" x14ac:dyDescent="0.25">
      <c r="A247" s="261">
        <v>91392050</v>
      </c>
      <c r="B247" s="261">
        <v>57632</v>
      </c>
      <c r="C247" s="262">
        <v>464157</v>
      </c>
      <c r="D247" s="263" t="s">
        <v>658</v>
      </c>
      <c r="E247" s="263" t="s">
        <v>684</v>
      </c>
      <c r="F247" s="261">
        <v>1</v>
      </c>
      <c r="J247" s="232"/>
      <c r="L247" s="227">
        <v>91733871</v>
      </c>
      <c r="M247" s="227">
        <v>57432</v>
      </c>
      <c r="N247" s="228">
        <v>464157</v>
      </c>
      <c r="O247" s="229" t="s">
        <v>658</v>
      </c>
      <c r="P247" s="229" t="s">
        <v>684</v>
      </c>
      <c r="Q247" s="227">
        <v>1</v>
      </c>
    </row>
    <row r="248" spans="1:17" x14ac:dyDescent="0.25">
      <c r="A248" s="261">
        <v>91700781</v>
      </c>
      <c r="B248" s="261">
        <v>57446</v>
      </c>
      <c r="C248" s="262">
        <v>464157</v>
      </c>
      <c r="D248" s="263" t="s">
        <v>658</v>
      </c>
      <c r="E248" s="263" t="s">
        <v>684</v>
      </c>
      <c r="F248" s="261">
        <v>1</v>
      </c>
      <c r="J248" s="232"/>
      <c r="L248" s="227">
        <v>91748052</v>
      </c>
      <c r="M248" s="227">
        <v>57440</v>
      </c>
      <c r="N248" s="228">
        <v>464157</v>
      </c>
      <c r="O248" s="229" t="s">
        <v>658</v>
      </c>
      <c r="P248" s="229" t="s">
        <v>684</v>
      </c>
      <c r="Q248" s="227">
        <v>1</v>
      </c>
    </row>
    <row r="249" spans="1:17" x14ac:dyDescent="0.25">
      <c r="A249" s="261">
        <v>91718726</v>
      </c>
      <c r="B249" s="261">
        <v>57192</v>
      </c>
      <c r="C249" s="262">
        <v>464157</v>
      </c>
      <c r="D249" s="263" t="s">
        <v>658</v>
      </c>
      <c r="E249" s="263" t="s">
        <v>684</v>
      </c>
      <c r="F249" s="261">
        <v>1</v>
      </c>
      <c r="J249" s="232"/>
      <c r="L249" s="227">
        <v>91768833</v>
      </c>
      <c r="M249" s="227">
        <v>57453</v>
      </c>
      <c r="N249" s="228">
        <v>464157</v>
      </c>
      <c r="O249" s="229" t="s">
        <v>658</v>
      </c>
      <c r="P249" s="229" t="s">
        <v>684</v>
      </c>
      <c r="Q249" s="227">
        <v>1</v>
      </c>
    </row>
    <row r="250" spans="1:17" x14ac:dyDescent="0.25">
      <c r="A250" s="261">
        <v>91723872</v>
      </c>
      <c r="B250" s="261">
        <v>57305</v>
      </c>
      <c r="C250" s="262">
        <v>464157</v>
      </c>
      <c r="D250" s="263" t="s">
        <v>658</v>
      </c>
      <c r="E250" s="263" t="s">
        <v>684</v>
      </c>
      <c r="F250" s="261">
        <v>1</v>
      </c>
      <c r="J250" s="232"/>
      <c r="L250" s="227">
        <v>91791024</v>
      </c>
      <c r="M250" s="227">
        <v>57618</v>
      </c>
      <c r="N250" s="228">
        <v>464157</v>
      </c>
      <c r="O250" s="229" t="s">
        <v>658</v>
      </c>
      <c r="P250" s="229" t="s">
        <v>684</v>
      </c>
      <c r="Q250" s="227">
        <v>1</v>
      </c>
    </row>
    <row r="251" spans="1:17" x14ac:dyDescent="0.25">
      <c r="A251" s="261">
        <v>91733871</v>
      </c>
      <c r="B251" s="261">
        <v>57432</v>
      </c>
      <c r="C251" s="262">
        <v>464157</v>
      </c>
      <c r="D251" s="263" t="s">
        <v>658</v>
      </c>
      <c r="E251" s="263" t="s">
        <v>684</v>
      </c>
      <c r="F251" s="261">
        <v>1</v>
      </c>
      <c r="J251" s="232"/>
      <c r="L251" s="227">
        <v>91826888</v>
      </c>
      <c r="M251" s="227">
        <v>57712</v>
      </c>
      <c r="N251" s="228">
        <v>464157</v>
      </c>
      <c r="O251" s="229" t="s">
        <v>658</v>
      </c>
      <c r="P251" s="229" t="s">
        <v>684</v>
      </c>
      <c r="Q251" s="227">
        <v>1</v>
      </c>
    </row>
    <row r="252" spans="1:17" x14ac:dyDescent="0.25">
      <c r="A252" s="261">
        <v>91748052</v>
      </c>
      <c r="B252" s="261">
        <v>57440</v>
      </c>
      <c r="C252" s="262">
        <v>464157</v>
      </c>
      <c r="D252" s="263" t="s">
        <v>658</v>
      </c>
      <c r="E252" s="263" t="s">
        <v>684</v>
      </c>
      <c r="F252" s="261">
        <v>1</v>
      </c>
      <c r="J252" s="232"/>
      <c r="L252" s="227">
        <v>91946341</v>
      </c>
      <c r="M252" s="227">
        <v>57305</v>
      </c>
      <c r="N252" s="228">
        <v>464157</v>
      </c>
      <c r="O252" s="229" t="s">
        <v>658</v>
      </c>
      <c r="P252" s="229" t="s">
        <v>684</v>
      </c>
      <c r="Q252" s="227">
        <v>1</v>
      </c>
    </row>
    <row r="253" spans="1:17" x14ac:dyDescent="0.25">
      <c r="A253" s="261">
        <v>91768833</v>
      </c>
      <c r="B253" s="261">
        <v>57453</v>
      </c>
      <c r="C253" s="262">
        <v>464157</v>
      </c>
      <c r="D253" s="263" t="s">
        <v>658</v>
      </c>
      <c r="E253" s="263" t="s">
        <v>684</v>
      </c>
      <c r="F253" s="261">
        <v>1</v>
      </c>
      <c r="J253" s="232"/>
      <c r="L253" s="227">
        <v>92048838</v>
      </c>
      <c r="M253" s="227">
        <v>57559</v>
      </c>
      <c r="N253" s="228">
        <v>464157</v>
      </c>
      <c r="O253" s="229" t="s">
        <v>658</v>
      </c>
      <c r="P253" s="229" t="s">
        <v>684</v>
      </c>
      <c r="Q253" s="227">
        <v>1</v>
      </c>
    </row>
    <row r="254" spans="1:17" x14ac:dyDescent="0.25">
      <c r="A254" s="261">
        <v>91791024</v>
      </c>
      <c r="B254" s="261">
        <v>57618</v>
      </c>
      <c r="C254" s="262">
        <v>464157</v>
      </c>
      <c r="D254" s="263" t="s">
        <v>658</v>
      </c>
      <c r="E254" s="263" t="s">
        <v>684</v>
      </c>
      <c r="F254" s="261">
        <v>1</v>
      </c>
      <c r="J254" s="232"/>
      <c r="L254" s="227">
        <v>92067169</v>
      </c>
      <c r="M254" s="227">
        <v>57523</v>
      </c>
      <c r="N254" s="228">
        <v>464157</v>
      </c>
      <c r="O254" s="229" t="s">
        <v>658</v>
      </c>
      <c r="P254" s="229" t="s">
        <v>684</v>
      </c>
      <c r="Q254" s="227">
        <v>1</v>
      </c>
    </row>
    <row r="255" spans="1:17" x14ac:dyDescent="0.25">
      <c r="A255" s="261">
        <v>91826888</v>
      </c>
      <c r="B255" s="261">
        <v>57712</v>
      </c>
      <c r="C255" s="262">
        <v>464157</v>
      </c>
      <c r="D255" s="263" t="s">
        <v>658</v>
      </c>
      <c r="E255" s="263" t="s">
        <v>684</v>
      </c>
      <c r="F255" s="261">
        <v>1</v>
      </c>
      <c r="J255" s="232"/>
      <c r="L255" s="227">
        <v>92199359</v>
      </c>
      <c r="M255" s="227">
        <v>57559</v>
      </c>
      <c r="N255" s="228">
        <v>464157</v>
      </c>
      <c r="O255" s="229" t="s">
        <v>658</v>
      </c>
      <c r="P255" s="229" t="s">
        <v>684</v>
      </c>
      <c r="Q255" s="227">
        <v>1</v>
      </c>
    </row>
    <row r="256" spans="1:17" x14ac:dyDescent="0.25">
      <c r="A256" s="261">
        <v>91946341</v>
      </c>
      <c r="B256" s="261">
        <v>57305</v>
      </c>
      <c r="C256" s="262">
        <v>464157</v>
      </c>
      <c r="D256" s="263" t="s">
        <v>658</v>
      </c>
      <c r="E256" s="263" t="s">
        <v>684</v>
      </c>
      <c r="F256" s="261">
        <v>1</v>
      </c>
      <c r="J256" s="232"/>
      <c r="L256" s="227">
        <v>92313640</v>
      </c>
      <c r="M256" s="227">
        <v>57105</v>
      </c>
      <c r="N256" s="228">
        <v>464157</v>
      </c>
      <c r="O256" s="229" t="s">
        <v>658</v>
      </c>
      <c r="P256" s="229" t="s">
        <v>684</v>
      </c>
      <c r="Q256" s="227">
        <v>1</v>
      </c>
    </row>
    <row r="257" spans="1:17" x14ac:dyDescent="0.25">
      <c r="A257" s="261">
        <v>92048838</v>
      </c>
      <c r="B257" s="261">
        <v>57559</v>
      </c>
      <c r="C257" s="262">
        <v>464157</v>
      </c>
      <c r="D257" s="263" t="s">
        <v>658</v>
      </c>
      <c r="E257" s="263" t="s">
        <v>684</v>
      </c>
      <c r="F257" s="261">
        <v>1</v>
      </c>
      <c r="J257" s="232"/>
      <c r="L257" s="227">
        <v>92424741</v>
      </c>
      <c r="M257" s="227">
        <v>57347</v>
      </c>
      <c r="N257" s="228">
        <v>464157</v>
      </c>
      <c r="O257" s="229" t="s">
        <v>658</v>
      </c>
      <c r="P257" s="229" t="s">
        <v>684</v>
      </c>
      <c r="Q257" s="227">
        <v>1</v>
      </c>
    </row>
    <row r="258" spans="1:17" x14ac:dyDescent="0.25">
      <c r="A258" s="261">
        <v>92067169</v>
      </c>
      <c r="B258" s="261">
        <v>57523</v>
      </c>
      <c r="C258" s="262">
        <v>464157</v>
      </c>
      <c r="D258" s="263" t="s">
        <v>658</v>
      </c>
      <c r="E258" s="263" t="s">
        <v>684</v>
      </c>
      <c r="F258" s="261">
        <v>1</v>
      </c>
      <c r="J258" s="232"/>
      <c r="L258" s="227">
        <v>92494758</v>
      </c>
      <c r="M258" s="227">
        <v>57614</v>
      </c>
      <c r="N258" s="228">
        <v>464157</v>
      </c>
      <c r="O258" s="229" t="s">
        <v>658</v>
      </c>
      <c r="P258" s="229" t="s">
        <v>684</v>
      </c>
      <c r="Q258" s="227">
        <v>1</v>
      </c>
    </row>
    <row r="259" spans="1:17" x14ac:dyDescent="0.25">
      <c r="A259" s="261">
        <v>92313640</v>
      </c>
      <c r="B259" s="261">
        <v>57105</v>
      </c>
      <c r="C259" s="262">
        <v>464157</v>
      </c>
      <c r="D259" s="263" t="s">
        <v>658</v>
      </c>
      <c r="E259" s="263" t="s">
        <v>684</v>
      </c>
      <c r="F259" s="261">
        <v>1</v>
      </c>
      <c r="J259" s="232"/>
      <c r="L259" s="227">
        <v>92497542</v>
      </c>
      <c r="M259" s="227">
        <v>57446</v>
      </c>
      <c r="N259" s="228">
        <v>464157</v>
      </c>
      <c r="O259" s="229" t="s">
        <v>658</v>
      </c>
      <c r="P259" s="229" t="s">
        <v>684</v>
      </c>
      <c r="Q259" s="227">
        <v>1</v>
      </c>
    </row>
    <row r="260" spans="1:17" x14ac:dyDescent="0.25">
      <c r="A260" s="261">
        <v>92494758</v>
      </c>
      <c r="B260" s="261">
        <v>57614</v>
      </c>
      <c r="C260" s="262">
        <v>464157</v>
      </c>
      <c r="D260" s="263" t="s">
        <v>658</v>
      </c>
      <c r="E260" s="263" t="s">
        <v>684</v>
      </c>
      <c r="F260" s="261">
        <v>1</v>
      </c>
      <c r="J260" s="232"/>
      <c r="L260" s="227">
        <v>92523562</v>
      </c>
      <c r="M260" s="227">
        <v>57113</v>
      </c>
      <c r="N260" s="228">
        <v>464157</v>
      </c>
      <c r="O260" s="229" t="s">
        <v>658</v>
      </c>
      <c r="P260" s="229" t="s">
        <v>684</v>
      </c>
      <c r="Q260" s="227">
        <v>1</v>
      </c>
    </row>
    <row r="261" spans="1:17" x14ac:dyDescent="0.25">
      <c r="A261" s="261">
        <v>92497542</v>
      </c>
      <c r="B261" s="261">
        <v>57446</v>
      </c>
      <c r="C261" s="262">
        <v>464157</v>
      </c>
      <c r="D261" s="263" t="s">
        <v>658</v>
      </c>
      <c r="E261" s="263" t="s">
        <v>684</v>
      </c>
      <c r="F261" s="261">
        <v>1</v>
      </c>
      <c r="J261" s="232"/>
      <c r="L261" s="227">
        <v>92546913</v>
      </c>
      <c r="M261" s="227">
        <v>57163</v>
      </c>
      <c r="N261" s="228">
        <v>464157</v>
      </c>
      <c r="O261" s="229" t="s">
        <v>658</v>
      </c>
      <c r="P261" s="229" t="s">
        <v>684</v>
      </c>
      <c r="Q261" s="227">
        <v>1</v>
      </c>
    </row>
    <row r="262" spans="1:17" x14ac:dyDescent="0.25">
      <c r="A262" s="261">
        <v>92523562</v>
      </c>
      <c r="B262" s="261">
        <v>57113</v>
      </c>
      <c r="C262" s="262">
        <v>464157</v>
      </c>
      <c r="D262" s="263" t="s">
        <v>658</v>
      </c>
      <c r="E262" s="263" t="s">
        <v>684</v>
      </c>
      <c r="F262" s="261">
        <v>1</v>
      </c>
      <c r="J262" s="232"/>
      <c r="L262" s="227">
        <v>92593240</v>
      </c>
      <c r="M262" s="227">
        <v>57306</v>
      </c>
      <c r="N262" s="228">
        <v>464157</v>
      </c>
      <c r="O262" s="229" t="s">
        <v>658</v>
      </c>
      <c r="P262" s="229" t="s">
        <v>684</v>
      </c>
      <c r="Q262" s="227">
        <v>1</v>
      </c>
    </row>
    <row r="263" spans="1:17" x14ac:dyDescent="0.25">
      <c r="A263" s="261">
        <v>92546913</v>
      </c>
      <c r="B263" s="261">
        <v>57163</v>
      </c>
      <c r="C263" s="262">
        <v>464157</v>
      </c>
      <c r="D263" s="263" t="s">
        <v>658</v>
      </c>
      <c r="E263" s="263" t="s">
        <v>684</v>
      </c>
      <c r="F263" s="261">
        <v>1</v>
      </c>
      <c r="J263" s="232"/>
      <c r="L263" s="227">
        <v>92604118</v>
      </c>
      <c r="M263" s="227">
        <v>57441</v>
      </c>
      <c r="N263" s="228">
        <v>464157</v>
      </c>
      <c r="O263" s="229" t="s">
        <v>658</v>
      </c>
      <c r="P263" s="229" t="s">
        <v>684</v>
      </c>
      <c r="Q263" s="227">
        <v>1</v>
      </c>
    </row>
    <row r="264" spans="1:17" x14ac:dyDescent="0.25">
      <c r="A264" s="261">
        <v>92593240</v>
      </c>
      <c r="B264" s="261">
        <v>57306</v>
      </c>
      <c r="C264" s="262">
        <v>464157</v>
      </c>
      <c r="D264" s="263" t="s">
        <v>658</v>
      </c>
      <c r="E264" s="263" t="s">
        <v>684</v>
      </c>
      <c r="F264" s="261">
        <v>1</v>
      </c>
      <c r="J264" s="232"/>
      <c r="L264" s="227">
        <v>92640809</v>
      </c>
      <c r="M264" s="227">
        <v>57163</v>
      </c>
      <c r="N264" s="228">
        <v>464157</v>
      </c>
      <c r="O264" s="229" t="s">
        <v>658</v>
      </c>
      <c r="P264" s="229" t="s">
        <v>684</v>
      </c>
      <c r="Q264" s="227">
        <v>1</v>
      </c>
    </row>
    <row r="265" spans="1:17" x14ac:dyDescent="0.25">
      <c r="A265" s="261">
        <v>92604118</v>
      </c>
      <c r="B265" s="261">
        <v>57441</v>
      </c>
      <c r="C265" s="262">
        <v>464157</v>
      </c>
      <c r="D265" s="263" t="s">
        <v>658</v>
      </c>
      <c r="E265" s="263" t="s">
        <v>684</v>
      </c>
      <c r="F265" s="261">
        <v>1</v>
      </c>
      <c r="J265" s="232"/>
      <c r="L265" s="227">
        <v>92679171</v>
      </c>
      <c r="M265" s="227">
        <v>57180</v>
      </c>
      <c r="N265" s="228">
        <v>464157</v>
      </c>
      <c r="O265" s="229" t="s">
        <v>658</v>
      </c>
      <c r="P265" s="229" t="s">
        <v>684</v>
      </c>
      <c r="Q265" s="227">
        <v>1</v>
      </c>
    </row>
    <row r="266" spans="1:17" x14ac:dyDescent="0.25">
      <c r="A266" s="261">
        <v>92640809</v>
      </c>
      <c r="B266" s="261">
        <v>57163</v>
      </c>
      <c r="C266" s="262">
        <v>464157</v>
      </c>
      <c r="D266" s="263" t="s">
        <v>658</v>
      </c>
      <c r="E266" s="263" t="s">
        <v>684</v>
      </c>
      <c r="F266" s="261">
        <v>1</v>
      </c>
      <c r="J266" s="232"/>
      <c r="L266" s="227">
        <v>92691319</v>
      </c>
      <c r="M266" s="227">
        <v>57305</v>
      </c>
      <c r="N266" s="228">
        <v>464157</v>
      </c>
      <c r="O266" s="229" t="s">
        <v>658</v>
      </c>
      <c r="P266" s="229" t="s">
        <v>684</v>
      </c>
      <c r="Q266" s="227">
        <v>1</v>
      </c>
    </row>
    <row r="267" spans="1:17" x14ac:dyDescent="0.25">
      <c r="A267" s="261">
        <v>92679171</v>
      </c>
      <c r="B267" s="261">
        <v>57180</v>
      </c>
      <c r="C267" s="262">
        <v>464157</v>
      </c>
      <c r="D267" s="263" t="s">
        <v>658</v>
      </c>
      <c r="E267" s="263" t="s">
        <v>684</v>
      </c>
      <c r="F267" s="261">
        <v>1</v>
      </c>
      <c r="J267" s="232"/>
      <c r="L267" s="227">
        <v>92820731</v>
      </c>
      <c r="M267" s="227">
        <v>57441</v>
      </c>
      <c r="N267" s="228">
        <v>464157</v>
      </c>
      <c r="O267" s="229" t="s">
        <v>658</v>
      </c>
      <c r="P267" s="229" t="s">
        <v>684</v>
      </c>
      <c r="Q267" s="227">
        <v>1</v>
      </c>
    </row>
    <row r="268" spans="1:17" x14ac:dyDescent="0.25">
      <c r="A268" s="261">
        <v>92691319</v>
      </c>
      <c r="B268" s="261">
        <v>57305</v>
      </c>
      <c r="C268" s="262">
        <v>464157</v>
      </c>
      <c r="D268" s="263" t="s">
        <v>658</v>
      </c>
      <c r="E268" s="263" t="s">
        <v>684</v>
      </c>
      <c r="F268" s="261">
        <v>1</v>
      </c>
      <c r="J268" s="232"/>
      <c r="L268" s="227">
        <v>92832664</v>
      </c>
      <c r="M268" s="227">
        <v>57632</v>
      </c>
      <c r="N268" s="228">
        <v>464157</v>
      </c>
      <c r="O268" s="229" t="s">
        <v>658</v>
      </c>
      <c r="P268" s="229" t="s">
        <v>684</v>
      </c>
      <c r="Q268" s="227">
        <v>1</v>
      </c>
    </row>
    <row r="269" spans="1:17" x14ac:dyDescent="0.25">
      <c r="A269" s="261">
        <v>92820731</v>
      </c>
      <c r="B269" s="261">
        <v>57441</v>
      </c>
      <c r="C269" s="262">
        <v>464157</v>
      </c>
      <c r="D269" s="263" t="s">
        <v>658</v>
      </c>
      <c r="E269" s="263" t="s">
        <v>684</v>
      </c>
      <c r="F269" s="261">
        <v>1</v>
      </c>
      <c r="J269" s="232"/>
      <c r="L269" s="227">
        <v>92872399</v>
      </c>
      <c r="M269" s="227">
        <v>57446</v>
      </c>
      <c r="N269" s="228">
        <v>464157</v>
      </c>
      <c r="O269" s="229" t="s">
        <v>658</v>
      </c>
      <c r="P269" s="229" t="s">
        <v>684</v>
      </c>
      <c r="Q269" s="227">
        <v>1</v>
      </c>
    </row>
    <row r="270" spans="1:17" x14ac:dyDescent="0.25">
      <c r="A270" s="261">
        <v>92832664</v>
      </c>
      <c r="B270" s="261">
        <v>57632</v>
      </c>
      <c r="C270" s="262">
        <v>464157</v>
      </c>
      <c r="D270" s="263" t="s">
        <v>658</v>
      </c>
      <c r="E270" s="263" t="s">
        <v>684</v>
      </c>
      <c r="F270" s="261">
        <v>1</v>
      </c>
      <c r="J270" s="232"/>
      <c r="L270" s="227">
        <v>92926556</v>
      </c>
      <c r="M270" s="227">
        <v>57447</v>
      </c>
      <c r="N270" s="228">
        <v>464157</v>
      </c>
      <c r="O270" s="229" t="s">
        <v>658</v>
      </c>
      <c r="P270" s="229" t="s">
        <v>684</v>
      </c>
      <c r="Q270" s="227">
        <v>1</v>
      </c>
    </row>
    <row r="271" spans="1:17" x14ac:dyDescent="0.25">
      <c r="A271" s="261">
        <v>92926556</v>
      </c>
      <c r="B271" s="261">
        <v>57105</v>
      </c>
      <c r="C271" s="262">
        <v>464157</v>
      </c>
      <c r="D271" s="263" t="s">
        <v>658</v>
      </c>
      <c r="E271" s="263" t="s">
        <v>684</v>
      </c>
      <c r="F271" s="261">
        <v>1</v>
      </c>
      <c r="J271" s="232"/>
      <c r="L271" s="227">
        <v>92975543</v>
      </c>
      <c r="M271" s="227">
        <v>57712</v>
      </c>
      <c r="N271" s="228">
        <v>464157</v>
      </c>
      <c r="O271" s="229" t="s">
        <v>658</v>
      </c>
      <c r="P271" s="229" t="s">
        <v>684</v>
      </c>
      <c r="Q271" s="227">
        <v>1</v>
      </c>
    </row>
    <row r="272" spans="1:17" x14ac:dyDescent="0.25">
      <c r="A272" s="261">
        <v>92975543</v>
      </c>
      <c r="B272" s="261">
        <v>57712</v>
      </c>
      <c r="C272" s="262">
        <v>464157</v>
      </c>
      <c r="D272" s="263" t="s">
        <v>658</v>
      </c>
      <c r="E272" s="263" t="s">
        <v>684</v>
      </c>
      <c r="F272" s="261">
        <v>1</v>
      </c>
      <c r="J272" s="232"/>
      <c r="L272" s="227">
        <v>93007018</v>
      </c>
      <c r="M272" s="227">
        <v>57583</v>
      </c>
      <c r="N272" s="228">
        <v>464157</v>
      </c>
      <c r="O272" s="229" t="s">
        <v>658</v>
      </c>
      <c r="P272" s="229" t="s">
        <v>684</v>
      </c>
      <c r="Q272" s="227">
        <v>1</v>
      </c>
    </row>
    <row r="273" spans="1:17" x14ac:dyDescent="0.25">
      <c r="A273" s="261">
        <v>93007018</v>
      </c>
      <c r="B273" s="261">
        <v>57583</v>
      </c>
      <c r="C273" s="262">
        <v>464157</v>
      </c>
      <c r="D273" s="263" t="s">
        <v>658</v>
      </c>
      <c r="E273" s="263" t="s">
        <v>684</v>
      </c>
      <c r="F273" s="261">
        <v>1</v>
      </c>
      <c r="J273" s="232"/>
      <c r="L273" s="227">
        <v>93010772</v>
      </c>
      <c r="M273" s="227">
        <v>57712</v>
      </c>
      <c r="N273" s="228">
        <v>464157</v>
      </c>
      <c r="O273" s="229" t="s">
        <v>658</v>
      </c>
      <c r="P273" s="229" t="s">
        <v>684</v>
      </c>
      <c r="Q273" s="227">
        <v>1</v>
      </c>
    </row>
    <row r="274" spans="1:17" x14ac:dyDescent="0.25">
      <c r="A274" s="261">
        <v>93010772</v>
      </c>
      <c r="B274" s="261">
        <v>57437</v>
      </c>
      <c r="C274" s="262">
        <v>464157</v>
      </c>
      <c r="D274" s="263" t="s">
        <v>658</v>
      </c>
      <c r="E274" s="263" t="s">
        <v>684</v>
      </c>
      <c r="F274" s="261">
        <v>1</v>
      </c>
      <c r="J274" s="232"/>
      <c r="L274" s="227">
        <v>93014512</v>
      </c>
      <c r="M274" s="227">
        <v>57353</v>
      </c>
      <c r="N274" s="228">
        <v>464157</v>
      </c>
      <c r="O274" s="229" t="s">
        <v>658</v>
      </c>
      <c r="P274" s="229" t="s">
        <v>684</v>
      </c>
      <c r="Q274" s="227">
        <v>1</v>
      </c>
    </row>
    <row r="275" spans="1:17" x14ac:dyDescent="0.25">
      <c r="A275" s="261">
        <v>93014512</v>
      </c>
      <c r="B275" s="261">
        <v>57353</v>
      </c>
      <c r="C275" s="262">
        <v>464157</v>
      </c>
      <c r="D275" s="263" t="s">
        <v>658</v>
      </c>
      <c r="E275" s="263" t="s">
        <v>684</v>
      </c>
      <c r="F275" s="261">
        <v>1</v>
      </c>
      <c r="J275" s="232"/>
      <c r="L275" s="227">
        <v>93123073</v>
      </c>
      <c r="M275" s="227">
        <v>57434</v>
      </c>
      <c r="N275" s="228">
        <v>464157</v>
      </c>
      <c r="O275" s="229" t="s">
        <v>658</v>
      </c>
      <c r="P275" s="229" t="s">
        <v>684</v>
      </c>
      <c r="Q275" s="227">
        <v>1</v>
      </c>
    </row>
    <row r="276" spans="1:17" x14ac:dyDescent="0.25">
      <c r="A276" s="261">
        <v>93123073</v>
      </c>
      <c r="B276" s="261">
        <v>57434</v>
      </c>
      <c r="C276" s="262">
        <v>464157</v>
      </c>
      <c r="D276" s="263" t="s">
        <v>658</v>
      </c>
      <c r="E276" s="263" t="s">
        <v>684</v>
      </c>
      <c r="F276" s="261">
        <v>1</v>
      </c>
      <c r="J276" s="232"/>
      <c r="L276" s="227">
        <v>93257285</v>
      </c>
      <c r="M276" s="227">
        <v>57444</v>
      </c>
      <c r="N276" s="228">
        <v>464157</v>
      </c>
      <c r="O276" s="229" t="s">
        <v>658</v>
      </c>
      <c r="P276" s="229" t="s">
        <v>684</v>
      </c>
      <c r="Q276" s="227">
        <v>1</v>
      </c>
    </row>
    <row r="277" spans="1:17" x14ac:dyDescent="0.25">
      <c r="A277" s="261">
        <v>93257285</v>
      </c>
      <c r="B277" s="261">
        <v>57444</v>
      </c>
      <c r="C277" s="262">
        <v>464157</v>
      </c>
      <c r="D277" s="263" t="s">
        <v>658</v>
      </c>
      <c r="E277" s="263" t="s">
        <v>684</v>
      </c>
      <c r="F277" s="261">
        <v>1</v>
      </c>
      <c r="J277" s="232"/>
      <c r="L277" s="227">
        <v>93294914</v>
      </c>
      <c r="M277" s="227">
        <v>57459</v>
      </c>
      <c r="N277" s="228">
        <v>464157</v>
      </c>
      <c r="O277" s="229" t="s">
        <v>658</v>
      </c>
      <c r="P277" s="229" t="s">
        <v>684</v>
      </c>
      <c r="Q277" s="227">
        <v>1</v>
      </c>
    </row>
    <row r="278" spans="1:17" x14ac:dyDescent="0.25">
      <c r="A278" s="261">
        <v>93294914</v>
      </c>
      <c r="B278" s="261">
        <v>57459</v>
      </c>
      <c r="C278" s="262">
        <v>464157</v>
      </c>
      <c r="D278" s="263" t="s">
        <v>658</v>
      </c>
      <c r="E278" s="263" t="s">
        <v>684</v>
      </c>
      <c r="F278" s="261">
        <v>1</v>
      </c>
      <c r="J278" s="232"/>
      <c r="L278" s="227">
        <v>93295758</v>
      </c>
      <c r="M278" s="227">
        <v>57459</v>
      </c>
      <c r="N278" s="228">
        <v>464157</v>
      </c>
      <c r="O278" s="229" t="s">
        <v>658</v>
      </c>
      <c r="P278" s="229" t="s">
        <v>684</v>
      </c>
      <c r="Q278" s="227">
        <v>1</v>
      </c>
    </row>
    <row r="279" spans="1:17" x14ac:dyDescent="0.25">
      <c r="A279" s="261">
        <v>93295758</v>
      </c>
      <c r="B279" s="261">
        <v>57459</v>
      </c>
      <c r="C279" s="262">
        <v>464157</v>
      </c>
      <c r="D279" s="263" t="s">
        <v>658</v>
      </c>
      <c r="E279" s="263" t="s">
        <v>684</v>
      </c>
      <c r="F279" s="261">
        <v>1</v>
      </c>
      <c r="J279" s="232"/>
      <c r="L279" s="227">
        <v>93306304</v>
      </c>
      <c r="M279" s="227">
        <v>57178</v>
      </c>
      <c r="N279" s="228">
        <v>464157</v>
      </c>
      <c r="O279" s="229" t="s">
        <v>658</v>
      </c>
      <c r="P279" s="229" t="s">
        <v>684</v>
      </c>
      <c r="Q279" s="227">
        <v>1</v>
      </c>
    </row>
    <row r="280" spans="1:17" x14ac:dyDescent="0.25">
      <c r="A280" s="261">
        <v>93306304</v>
      </c>
      <c r="B280" s="261">
        <v>57178</v>
      </c>
      <c r="C280" s="262">
        <v>464157</v>
      </c>
      <c r="D280" s="263" t="s">
        <v>658</v>
      </c>
      <c r="E280" s="263" t="s">
        <v>684</v>
      </c>
      <c r="F280" s="261">
        <v>1</v>
      </c>
      <c r="J280" s="232"/>
      <c r="L280" s="227">
        <v>93319105</v>
      </c>
      <c r="M280" s="227">
        <v>57543</v>
      </c>
      <c r="N280" s="228">
        <v>464157</v>
      </c>
      <c r="O280" s="229" t="s">
        <v>658</v>
      </c>
      <c r="P280" s="229" t="s">
        <v>684</v>
      </c>
      <c r="Q280" s="227">
        <v>1</v>
      </c>
    </row>
    <row r="281" spans="1:17" x14ac:dyDescent="0.25">
      <c r="A281" s="261">
        <v>93319105</v>
      </c>
      <c r="B281" s="261">
        <v>57543</v>
      </c>
      <c r="C281" s="262">
        <v>464157</v>
      </c>
      <c r="D281" s="263" t="s">
        <v>658</v>
      </c>
      <c r="E281" s="263" t="s">
        <v>684</v>
      </c>
      <c r="F281" s="261">
        <v>1</v>
      </c>
      <c r="J281" s="232"/>
      <c r="L281" s="227">
        <v>93363841</v>
      </c>
      <c r="M281" s="227">
        <v>57433</v>
      </c>
      <c r="N281" s="228">
        <v>464157</v>
      </c>
      <c r="O281" s="229" t="s">
        <v>658</v>
      </c>
      <c r="P281" s="229" t="s">
        <v>684</v>
      </c>
      <c r="Q281" s="227">
        <v>1</v>
      </c>
    </row>
    <row r="282" spans="1:17" x14ac:dyDescent="0.25">
      <c r="A282" s="261">
        <v>93363841</v>
      </c>
      <c r="B282" s="261">
        <v>57433</v>
      </c>
      <c r="C282" s="262">
        <v>464157</v>
      </c>
      <c r="D282" s="263" t="s">
        <v>658</v>
      </c>
      <c r="E282" s="263" t="s">
        <v>684</v>
      </c>
      <c r="F282" s="261">
        <v>1</v>
      </c>
      <c r="J282" s="232"/>
      <c r="L282" s="227">
        <v>93386462</v>
      </c>
      <c r="M282" s="227">
        <v>57443</v>
      </c>
      <c r="N282" s="228">
        <v>464157</v>
      </c>
      <c r="O282" s="229" t="s">
        <v>658</v>
      </c>
      <c r="P282" s="229" t="s">
        <v>684</v>
      </c>
      <c r="Q282" s="227">
        <v>1</v>
      </c>
    </row>
    <row r="283" spans="1:17" x14ac:dyDescent="0.25">
      <c r="A283" s="261">
        <v>93386462</v>
      </c>
      <c r="B283" s="261">
        <v>57443</v>
      </c>
      <c r="C283" s="262">
        <v>464157</v>
      </c>
      <c r="D283" s="263" t="s">
        <v>658</v>
      </c>
      <c r="E283" s="263" t="s">
        <v>684</v>
      </c>
      <c r="F283" s="261">
        <v>1</v>
      </c>
      <c r="J283" s="232"/>
      <c r="L283" s="227">
        <v>93387061</v>
      </c>
      <c r="M283" s="227">
        <v>57178</v>
      </c>
      <c r="N283" s="228">
        <v>464157</v>
      </c>
      <c r="O283" s="229" t="s">
        <v>658</v>
      </c>
      <c r="P283" s="229" t="s">
        <v>684</v>
      </c>
      <c r="Q283" s="227">
        <v>1</v>
      </c>
    </row>
    <row r="284" spans="1:17" x14ac:dyDescent="0.25">
      <c r="A284" s="261">
        <v>93387061</v>
      </c>
      <c r="B284" s="261">
        <v>57178</v>
      </c>
      <c r="C284" s="262">
        <v>464157</v>
      </c>
      <c r="D284" s="263" t="s">
        <v>658</v>
      </c>
      <c r="E284" s="263" t="s">
        <v>684</v>
      </c>
      <c r="F284" s="261">
        <v>1</v>
      </c>
      <c r="J284" s="232"/>
      <c r="L284" s="227">
        <v>93390579</v>
      </c>
      <c r="M284" s="227">
        <v>57712</v>
      </c>
      <c r="N284" s="228">
        <v>464157</v>
      </c>
      <c r="O284" s="229" t="s">
        <v>658</v>
      </c>
      <c r="P284" s="229" t="s">
        <v>684</v>
      </c>
      <c r="Q284" s="227">
        <v>1</v>
      </c>
    </row>
    <row r="285" spans="1:17" x14ac:dyDescent="0.25">
      <c r="A285" s="261">
        <v>93390579</v>
      </c>
      <c r="B285" s="261">
        <v>57712</v>
      </c>
      <c r="C285" s="262">
        <v>464157</v>
      </c>
      <c r="D285" s="263" t="s">
        <v>658</v>
      </c>
      <c r="E285" s="263" t="s">
        <v>684</v>
      </c>
      <c r="F285" s="261">
        <v>1</v>
      </c>
      <c r="J285" s="232"/>
      <c r="L285" s="227">
        <v>93407139</v>
      </c>
      <c r="M285" s="227">
        <v>57439</v>
      </c>
      <c r="N285" s="228">
        <v>464157</v>
      </c>
      <c r="O285" s="229" t="s">
        <v>658</v>
      </c>
      <c r="P285" s="229" t="s">
        <v>684</v>
      </c>
      <c r="Q285" s="227">
        <v>1</v>
      </c>
    </row>
    <row r="286" spans="1:17" x14ac:dyDescent="0.25">
      <c r="A286" s="261">
        <v>93407139</v>
      </c>
      <c r="B286" s="261">
        <v>57439</v>
      </c>
      <c r="C286" s="262">
        <v>464157</v>
      </c>
      <c r="D286" s="263" t="s">
        <v>658</v>
      </c>
      <c r="E286" s="263" t="s">
        <v>684</v>
      </c>
      <c r="F286" s="261">
        <v>1</v>
      </c>
      <c r="J286" s="232"/>
      <c r="L286" s="227">
        <v>93432953</v>
      </c>
      <c r="M286" s="227">
        <v>57444</v>
      </c>
      <c r="N286" s="228">
        <v>464157</v>
      </c>
      <c r="O286" s="229" t="s">
        <v>658</v>
      </c>
      <c r="P286" s="229" t="s">
        <v>684</v>
      </c>
      <c r="Q286" s="227">
        <v>1</v>
      </c>
    </row>
    <row r="287" spans="1:17" x14ac:dyDescent="0.25">
      <c r="A287" s="261">
        <v>93432953</v>
      </c>
      <c r="B287" s="261">
        <v>57444</v>
      </c>
      <c r="C287" s="262">
        <v>464157</v>
      </c>
      <c r="D287" s="263" t="s">
        <v>658</v>
      </c>
      <c r="E287" s="263" t="s">
        <v>684</v>
      </c>
      <c r="F287" s="261">
        <v>1</v>
      </c>
      <c r="J287" s="232"/>
      <c r="L287" s="227">
        <v>93439028</v>
      </c>
      <c r="M287" s="227">
        <v>57439</v>
      </c>
      <c r="N287" s="228">
        <v>464157</v>
      </c>
      <c r="O287" s="229" t="s">
        <v>658</v>
      </c>
      <c r="P287" s="229" t="s">
        <v>684</v>
      </c>
      <c r="Q287" s="227">
        <v>1</v>
      </c>
    </row>
    <row r="288" spans="1:17" x14ac:dyDescent="0.25">
      <c r="A288" s="261">
        <v>93439028</v>
      </c>
      <c r="B288" s="261">
        <v>57443</v>
      </c>
      <c r="C288" s="262">
        <v>464157</v>
      </c>
      <c r="D288" s="263" t="s">
        <v>658</v>
      </c>
      <c r="E288" s="263" t="s">
        <v>684</v>
      </c>
      <c r="F288" s="261">
        <v>1</v>
      </c>
      <c r="J288" s="232"/>
      <c r="L288" s="227">
        <v>93451061</v>
      </c>
      <c r="M288" s="227">
        <v>57712</v>
      </c>
      <c r="N288" s="228">
        <v>464157</v>
      </c>
      <c r="O288" s="229" t="s">
        <v>658</v>
      </c>
      <c r="P288" s="229" t="s">
        <v>684</v>
      </c>
      <c r="Q288" s="227">
        <v>1</v>
      </c>
    </row>
    <row r="289" spans="1:17" x14ac:dyDescent="0.25">
      <c r="A289" s="261">
        <v>93441096</v>
      </c>
      <c r="B289" s="261">
        <v>57180</v>
      </c>
      <c r="C289" s="262">
        <v>464157</v>
      </c>
      <c r="D289" s="263" t="s">
        <v>658</v>
      </c>
      <c r="E289" s="263" t="s">
        <v>684</v>
      </c>
      <c r="F289" s="261">
        <v>1</v>
      </c>
      <c r="J289" s="232"/>
      <c r="L289" s="227">
        <v>93455433</v>
      </c>
      <c r="M289" s="227">
        <v>57444</v>
      </c>
      <c r="N289" s="228">
        <v>464157</v>
      </c>
      <c r="O289" s="229" t="s">
        <v>658</v>
      </c>
      <c r="P289" s="229" t="s">
        <v>684</v>
      </c>
      <c r="Q289" s="227">
        <v>1</v>
      </c>
    </row>
    <row r="290" spans="1:17" x14ac:dyDescent="0.25">
      <c r="A290" s="261">
        <v>93455433</v>
      </c>
      <c r="B290" s="261">
        <v>57444</v>
      </c>
      <c r="C290" s="262">
        <v>464157</v>
      </c>
      <c r="D290" s="263" t="s">
        <v>658</v>
      </c>
      <c r="E290" s="263" t="s">
        <v>684</v>
      </c>
      <c r="F290" s="261">
        <v>1</v>
      </c>
      <c r="J290" s="232"/>
      <c r="L290" s="227">
        <v>93513160</v>
      </c>
      <c r="M290" s="227">
        <v>57453</v>
      </c>
      <c r="N290" s="228">
        <v>464157</v>
      </c>
      <c r="O290" s="229" t="s">
        <v>658</v>
      </c>
      <c r="P290" s="229" t="s">
        <v>684</v>
      </c>
      <c r="Q290" s="227">
        <v>1</v>
      </c>
    </row>
    <row r="291" spans="1:17" x14ac:dyDescent="0.25">
      <c r="A291" s="261">
        <v>93498041</v>
      </c>
      <c r="B291" s="261">
        <v>57439</v>
      </c>
      <c r="C291" s="262">
        <v>464157</v>
      </c>
      <c r="D291" s="263" t="s">
        <v>658</v>
      </c>
      <c r="E291" s="263" t="s">
        <v>684</v>
      </c>
      <c r="F291" s="261">
        <v>1</v>
      </c>
      <c r="J291" s="232"/>
      <c r="L291" s="227">
        <v>93527794</v>
      </c>
      <c r="M291" s="227">
        <v>57634</v>
      </c>
      <c r="N291" s="228">
        <v>464157</v>
      </c>
      <c r="O291" s="229" t="s">
        <v>658</v>
      </c>
      <c r="P291" s="229" t="s">
        <v>684</v>
      </c>
      <c r="Q291" s="227">
        <v>1</v>
      </c>
    </row>
    <row r="292" spans="1:17" x14ac:dyDescent="0.25">
      <c r="A292" s="261">
        <v>93513160</v>
      </c>
      <c r="B292" s="261">
        <v>57712</v>
      </c>
      <c r="C292" s="262">
        <v>464157</v>
      </c>
      <c r="D292" s="263" t="s">
        <v>658</v>
      </c>
      <c r="E292" s="263" t="s">
        <v>684</v>
      </c>
      <c r="F292" s="261">
        <v>1</v>
      </c>
      <c r="J292" s="232"/>
      <c r="L292" s="227">
        <v>93563806</v>
      </c>
      <c r="M292" s="227">
        <v>57437</v>
      </c>
      <c r="N292" s="228">
        <v>464157</v>
      </c>
      <c r="O292" s="229" t="s">
        <v>658</v>
      </c>
      <c r="P292" s="229" t="s">
        <v>684</v>
      </c>
      <c r="Q292" s="227">
        <v>1</v>
      </c>
    </row>
    <row r="293" spans="1:17" x14ac:dyDescent="0.25">
      <c r="A293" s="261">
        <v>93527794</v>
      </c>
      <c r="B293" s="261">
        <v>57634</v>
      </c>
      <c r="C293" s="262">
        <v>464157</v>
      </c>
      <c r="D293" s="263" t="s">
        <v>658</v>
      </c>
      <c r="E293" s="263" t="s">
        <v>684</v>
      </c>
      <c r="F293" s="261">
        <v>1</v>
      </c>
      <c r="J293" s="232"/>
      <c r="L293" s="227">
        <v>93578816</v>
      </c>
      <c r="M293" s="227">
        <v>57105</v>
      </c>
      <c r="N293" s="228">
        <v>464157</v>
      </c>
      <c r="O293" s="229" t="s">
        <v>658</v>
      </c>
      <c r="P293" s="229" t="s">
        <v>684</v>
      </c>
      <c r="Q293" s="227">
        <v>1</v>
      </c>
    </row>
    <row r="294" spans="1:17" x14ac:dyDescent="0.25">
      <c r="A294" s="261">
        <v>93578816</v>
      </c>
      <c r="B294" s="261">
        <v>57105</v>
      </c>
      <c r="C294" s="262">
        <v>464157</v>
      </c>
      <c r="D294" s="263" t="s">
        <v>658</v>
      </c>
      <c r="E294" s="263" t="s">
        <v>684</v>
      </c>
      <c r="F294" s="261">
        <v>1</v>
      </c>
      <c r="J294" s="232"/>
      <c r="L294" s="227">
        <v>93591260</v>
      </c>
      <c r="M294" s="227">
        <v>57712</v>
      </c>
      <c r="N294" s="228">
        <v>464157</v>
      </c>
      <c r="O294" s="229" t="s">
        <v>658</v>
      </c>
      <c r="P294" s="229" t="s">
        <v>684</v>
      </c>
      <c r="Q294" s="227">
        <v>1</v>
      </c>
    </row>
    <row r="295" spans="1:17" x14ac:dyDescent="0.25">
      <c r="A295" s="261">
        <v>93591260</v>
      </c>
      <c r="B295" s="261">
        <v>57712</v>
      </c>
      <c r="C295" s="262">
        <v>464157</v>
      </c>
      <c r="D295" s="263" t="s">
        <v>658</v>
      </c>
      <c r="E295" s="263" t="s">
        <v>684</v>
      </c>
      <c r="F295" s="261">
        <v>1</v>
      </c>
      <c r="J295" s="232"/>
      <c r="L295" s="227">
        <v>93611489</v>
      </c>
      <c r="M295" s="227">
        <v>57439</v>
      </c>
      <c r="N295" s="228">
        <v>464157</v>
      </c>
      <c r="O295" s="229" t="s">
        <v>658</v>
      </c>
      <c r="P295" s="229" t="s">
        <v>684</v>
      </c>
      <c r="Q295" s="227">
        <v>1</v>
      </c>
    </row>
    <row r="296" spans="1:17" x14ac:dyDescent="0.25">
      <c r="A296" s="261">
        <v>93611489</v>
      </c>
      <c r="B296" s="261">
        <v>57439</v>
      </c>
      <c r="C296" s="262">
        <v>464157</v>
      </c>
      <c r="D296" s="263" t="s">
        <v>658</v>
      </c>
      <c r="E296" s="263" t="s">
        <v>684</v>
      </c>
      <c r="F296" s="261">
        <v>1</v>
      </c>
      <c r="J296" s="232"/>
      <c r="L296" s="227">
        <v>93628504</v>
      </c>
      <c r="M296" s="227">
        <v>57712</v>
      </c>
      <c r="N296" s="228">
        <v>464157</v>
      </c>
      <c r="O296" s="229" t="s">
        <v>658</v>
      </c>
      <c r="P296" s="229" t="s">
        <v>684</v>
      </c>
      <c r="Q296" s="227">
        <v>1</v>
      </c>
    </row>
    <row r="297" spans="1:17" x14ac:dyDescent="0.25">
      <c r="A297" s="261">
        <v>93628504</v>
      </c>
      <c r="B297" s="261">
        <v>57712</v>
      </c>
      <c r="C297" s="262">
        <v>464157</v>
      </c>
      <c r="D297" s="263" t="s">
        <v>658</v>
      </c>
      <c r="E297" s="263" t="s">
        <v>684</v>
      </c>
      <c r="F297" s="261">
        <v>1</v>
      </c>
      <c r="J297" s="232"/>
      <c r="L297" s="227">
        <v>93660812</v>
      </c>
      <c r="M297" s="227">
        <v>57440</v>
      </c>
      <c r="N297" s="228">
        <v>464157</v>
      </c>
      <c r="O297" s="229" t="s">
        <v>658</v>
      </c>
      <c r="P297" s="229" t="s">
        <v>684</v>
      </c>
      <c r="Q297" s="227">
        <v>1</v>
      </c>
    </row>
    <row r="298" spans="1:17" x14ac:dyDescent="0.25">
      <c r="A298" s="261">
        <v>93660812</v>
      </c>
      <c r="B298" s="261">
        <v>57440</v>
      </c>
      <c r="C298" s="262">
        <v>464157</v>
      </c>
      <c r="D298" s="263" t="s">
        <v>658</v>
      </c>
      <c r="E298" s="263" t="s">
        <v>684</v>
      </c>
      <c r="F298" s="261">
        <v>1</v>
      </c>
      <c r="J298" s="232"/>
      <c r="L298" s="227">
        <v>93664358</v>
      </c>
      <c r="M298" s="227">
        <v>57439</v>
      </c>
      <c r="N298" s="228">
        <v>464157</v>
      </c>
      <c r="O298" s="229" t="s">
        <v>658</v>
      </c>
      <c r="P298" s="229" t="s">
        <v>684</v>
      </c>
      <c r="Q298" s="227">
        <v>1</v>
      </c>
    </row>
    <row r="299" spans="1:17" x14ac:dyDescent="0.25">
      <c r="A299" s="261">
        <v>93667215</v>
      </c>
      <c r="B299" s="261">
        <v>57258</v>
      </c>
      <c r="C299" s="262">
        <v>464157</v>
      </c>
      <c r="D299" s="263" t="s">
        <v>658</v>
      </c>
      <c r="E299" s="263" t="s">
        <v>684</v>
      </c>
      <c r="F299" s="261">
        <v>1</v>
      </c>
      <c r="J299" s="232"/>
      <c r="L299" s="227">
        <v>93667215</v>
      </c>
      <c r="M299" s="227">
        <v>57258</v>
      </c>
      <c r="N299" s="228">
        <v>464157</v>
      </c>
      <c r="O299" s="229" t="s">
        <v>658</v>
      </c>
      <c r="P299" s="229" t="s">
        <v>684</v>
      </c>
      <c r="Q299" s="227">
        <v>1</v>
      </c>
    </row>
    <row r="300" spans="1:17" x14ac:dyDescent="0.25">
      <c r="A300" s="261">
        <v>93671827</v>
      </c>
      <c r="B300" s="261">
        <v>57632</v>
      </c>
      <c r="C300" s="262">
        <v>464157</v>
      </c>
      <c r="D300" s="263" t="s">
        <v>658</v>
      </c>
      <c r="E300" s="263" t="s">
        <v>684</v>
      </c>
      <c r="F300" s="261">
        <v>1</v>
      </c>
      <c r="J300" s="232"/>
      <c r="L300" s="227">
        <v>93671827</v>
      </c>
      <c r="M300" s="227">
        <v>57632</v>
      </c>
      <c r="N300" s="228">
        <v>464157</v>
      </c>
      <c r="O300" s="229" t="s">
        <v>658</v>
      </c>
      <c r="P300" s="229" t="s">
        <v>684</v>
      </c>
      <c r="Q300" s="227">
        <v>1</v>
      </c>
    </row>
    <row r="301" spans="1:17" x14ac:dyDescent="0.25">
      <c r="A301" s="261">
        <v>93714002</v>
      </c>
      <c r="B301" s="261">
        <v>57163</v>
      </c>
      <c r="C301" s="262">
        <v>464157</v>
      </c>
      <c r="D301" s="263" t="s">
        <v>658</v>
      </c>
      <c r="E301" s="263" t="s">
        <v>684</v>
      </c>
      <c r="F301" s="261">
        <v>1</v>
      </c>
      <c r="J301" s="232"/>
      <c r="L301" s="227">
        <v>93701393</v>
      </c>
      <c r="M301" s="227">
        <v>57447</v>
      </c>
      <c r="N301" s="228">
        <v>464157</v>
      </c>
      <c r="O301" s="229" t="s">
        <v>658</v>
      </c>
      <c r="P301" s="229" t="s">
        <v>684</v>
      </c>
      <c r="Q301" s="227">
        <v>1</v>
      </c>
    </row>
    <row r="302" spans="1:17" x14ac:dyDescent="0.25">
      <c r="A302" s="261">
        <v>93714111</v>
      </c>
      <c r="B302" s="261">
        <v>57433</v>
      </c>
      <c r="C302" s="262">
        <v>464157</v>
      </c>
      <c r="D302" s="263" t="s">
        <v>658</v>
      </c>
      <c r="E302" s="263" t="s">
        <v>684</v>
      </c>
      <c r="F302" s="261">
        <v>1</v>
      </c>
      <c r="J302" s="232"/>
      <c r="L302" s="227">
        <v>93714002</v>
      </c>
      <c r="M302" s="227">
        <v>57163</v>
      </c>
      <c r="N302" s="228">
        <v>464157</v>
      </c>
      <c r="O302" s="229" t="s">
        <v>658</v>
      </c>
      <c r="P302" s="229" t="s">
        <v>684</v>
      </c>
      <c r="Q302" s="227">
        <v>1</v>
      </c>
    </row>
    <row r="303" spans="1:17" x14ac:dyDescent="0.25">
      <c r="A303" s="261">
        <v>93763671</v>
      </c>
      <c r="B303" s="261">
        <v>57543</v>
      </c>
      <c r="C303" s="262">
        <v>464157</v>
      </c>
      <c r="D303" s="263" t="s">
        <v>658</v>
      </c>
      <c r="E303" s="263" t="s">
        <v>684</v>
      </c>
      <c r="F303" s="261">
        <v>1</v>
      </c>
      <c r="J303" s="232"/>
      <c r="L303" s="227">
        <v>93746483</v>
      </c>
      <c r="M303" s="227">
        <v>57612</v>
      </c>
      <c r="N303" s="228">
        <v>464157</v>
      </c>
      <c r="O303" s="229" t="s">
        <v>658</v>
      </c>
      <c r="P303" s="229" t="s">
        <v>684</v>
      </c>
      <c r="Q303" s="227">
        <v>1</v>
      </c>
    </row>
    <row r="304" spans="1:17" x14ac:dyDescent="0.25">
      <c r="A304" s="261">
        <v>93780216</v>
      </c>
      <c r="B304" s="261">
        <v>57306</v>
      </c>
      <c r="C304" s="262">
        <v>464157</v>
      </c>
      <c r="D304" s="263" t="s">
        <v>658</v>
      </c>
      <c r="E304" s="263" t="s">
        <v>684</v>
      </c>
      <c r="F304" s="261">
        <v>1</v>
      </c>
      <c r="J304" s="232"/>
      <c r="L304" s="227">
        <v>93752162</v>
      </c>
      <c r="M304" s="227">
        <v>57192</v>
      </c>
      <c r="N304" s="228">
        <v>464157</v>
      </c>
      <c r="O304" s="229" t="s">
        <v>658</v>
      </c>
      <c r="P304" s="229" t="s">
        <v>684</v>
      </c>
      <c r="Q304" s="227">
        <v>1</v>
      </c>
    </row>
    <row r="305" spans="1:17" x14ac:dyDescent="0.25">
      <c r="A305" s="261">
        <v>93789089</v>
      </c>
      <c r="B305" s="261">
        <v>57348</v>
      </c>
      <c r="C305" s="262">
        <v>464157</v>
      </c>
      <c r="D305" s="263" t="s">
        <v>658</v>
      </c>
      <c r="E305" s="263" t="s">
        <v>684</v>
      </c>
      <c r="F305" s="261">
        <v>1</v>
      </c>
      <c r="J305" s="232"/>
      <c r="L305" s="227">
        <v>93763671</v>
      </c>
      <c r="M305" s="227">
        <v>57543</v>
      </c>
      <c r="N305" s="228">
        <v>464157</v>
      </c>
      <c r="O305" s="229" t="s">
        <v>658</v>
      </c>
      <c r="P305" s="229" t="s">
        <v>684</v>
      </c>
      <c r="Q305" s="227">
        <v>1</v>
      </c>
    </row>
    <row r="306" spans="1:17" x14ac:dyDescent="0.25">
      <c r="A306" s="261">
        <v>93806721</v>
      </c>
      <c r="B306" s="261">
        <v>57180</v>
      </c>
      <c r="C306" s="262">
        <v>464157</v>
      </c>
      <c r="D306" s="263" t="s">
        <v>658</v>
      </c>
      <c r="E306" s="263" t="s">
        <v>684</v>
      </c>
      <c r="F306" s="261">
        <v>1</v>
      </c>
      <c r="J306" s="232"/>
      <c r="L306" s="227">
        <v>93780216</v>
      </c>
      <c r="M306" s="227">
        <v>57306</v>
      </c>
      <c r="N306" s="228">
        <v>464157</v>
      </c>
      <c r="O306" s="229" t="s">
        <v>658</v>
      </c>
      <c r="P306" s="229" t="s">
        <v>684</v>
      </c>
      <c r="Q306" s="227">
        <v>1</v>
      </c>
    </row>
    <row r="307" spans="1:17" x14ac:dyDescent="0.25">
      <c r="A307" s="261">
        <v>93835022</v>
      </c>
      <c r="B307" s="261">
        <v>57444</v>
      </c>
      <c r="C307" s="262">
        <v>464157</v>
      </c>
      <c r="D307" s="263" t="s">
        <v>658</v>
      </c>
      <c r="E307" s="263" t="s">
        <v>684</v>
      </c>
      <c r="F307" s="261">
        <v>1</v>
      </c>
      <c r="J307" s="232"/>
      <c r="L307" s="227">
        <v>93789089</v>
      </c>
      <c r="M307" s="227">
        <v>57348</v>
      </c>
      <c r="N307" s="228">
        <v>464157</v>
      </c>
      <c r="O307" s="229" t="s">
        <v>658</v>
      </c>
      <c r="P307" s="229" t="s">
        <v>684</v>
      </c>
      <c r="Q307" s="227">
        <v>1</v>
      </c>
    </row>
    <row r="308" spans="1:17" x14ac:dyDescent="0.25">
      <c r="A308" s="261">
        <v>93853030</v>
      </c>
      <c r="B308" s="261">
        <v>57303</v>
      </c>
      <c r="C308" s="262">
        <v>464157</v>
      </c>
      <c r="D308" s="263" t="s">
        <v>658</v>
      </c>
      <c r="E308" s="263" t="s">
        <v>684</v>
      </c>
      <c r="F308" s="261">
        <v>1</v>
      </c>
      <c r="J308" s="232"/>
      <c r="L308" s="227">
        <v>93806721</v>
      </c>
      <c r="M308" s="227">
        <v>57180</v>
      </c>
      <c r="N308" s="228">
        <v>464157</v>
      </c>
      <c r="O308" s="229" t="s">
        <v>658</v>
      </c>
      <c r="P308" s="229" t="s">
        <v>684</v>
      </c>
      <c r="Q308" s="227">
        <v>1</v>
      </c>
    </row>
    <row r="309" spans="1:17" x14ac:dyDescent="0.25">
      <c r="A309" s="261">
        <v>93873786</v>
      </c>
      <c r="B309" s="261">
        <v>57158</v>
      </c>
      <c r="C309" s="262">
        <v>464157</v>
      </c>
      <c r="D309" s="263" t="s">
        <v>658</v>
      </c>
      <c r="E309" s="263" t="s">
        <v>684</v>
      </c>
      <c r="F309" s="261">
        <v>1</v>
      </c>
      <c r="J309" s="232"/>
      <c r="L309" s="227">
        <v>93835022</v>
      </c>
      <c r="M309" s="227">
        <v>57444</v>
      </c>
      <c r="N309" s="228">
        <v>464157</v>
      </c>
      <c r="O309" s="229" t="s">
        <v>658</v>
      </c>
      <c r="P309" s="229" t="s">
        <v>684</v>
      </c>
      <c r="Q309" s="227">
        <v>1</v>
      </c>
    </row>
    <row r="310" spans="1:17" x14ac:dyDescent="0.25">
      <c r="A310" s="261">
        <v>93877331</v>
      </c>
      <c r="B310" s="261">
        <v>57523</v>
      </c>
      <c r="C310" s="262">
        <v>464157</v>
      </c>
      <c r="D310" s="263" t="s">
        <v>658</v>
      </c>
      <c r="E310" s="263" t="s">
        <v>684</v>
      </c>
      <c r="F310" s="261">
        <v>1</v>
      </c>
      <c r="J310" s="232"/>
      <c r="L310" s="227">
        <v>93853030</v>
      </c>
      <c r="M310" s="227">
        <v>57303</v>
      </c>
      <c r="N310" s="228">
        <v>464157</v>
      </c>
      <c r="O310" s="229" t="s">
        <v>658</v>
      </c>
      <c r="P310" s="229" t="s">
        <v>684</v>
      </c>
      <c r="Q310" s="227">
        <v>1</v>
      </c>
    </row>
    <row r="311" spans="1:17" x14ac:dyDescent="0.25">
      <c r="A311" s="261">
        <v>93897811</v>
      </c>
      <c r="B311" s="261">
        <v>57158</v>
      </c>
      <c r="C311" s="262">
        <v>464157</v>
      </c>
      <c r="D311" s="263" t="s">
        <v>658</v>
      </c>
      <c r="E311" s="263" t="s">
        <v>684</v>
      </c>
      <c r="F311" s="261">
        <v>1</v>
      </c>
      <c r="J311" s="232"/>
      <c r="L311" s="227">
        <v>93877331</v>
      </c>
      <c r="M311" s="227">
        <v>57523</v>
      </c>
      <c r="N311" s="228">
        <v>464157</v>
      </c>
      <c r="O311" s="229" t="s">
        <v>658</v>
      </c>
      <c r="P311" s="229" t="s">
        <v>684</v>
      </c>
      <c r="Q311" s="227">
        <v>1</v>
      </c>
    </row>
    <row r="312" spans="1:17" x14ac:dyDescent="0.25">
      <c r="A312" s="261">
        <v>93900717</v>
      </c>
      <c r="B312" s="261">
        <v>57444</v>
      </c>
      <c r="C312" s="262">
        <v>464157</v>
      </c>
      <c r="D312" s="263" t="s">
        <v>658</v>
      </c>
      <c r="E312" s="263" t="s">
        <v>684</v>
      </c>
      <c r="F312" s="261">
        <v>1</v>
      </c>
      <c r="J312" s="232"/>
      <c r="L312" s="227">
        <v>93897811</v>
      </c>
      <c r="M312" s="227">
        <v>57158</v>
      </c>
      <c r="N312" s="228">
        <v>464157</v>
      </c>
      <c r="O312" s="229" t="s">
        <v>658</v>
      </c>
      <c r="P312" s="229" t="s">
        <v>684</v>
      </c>
      <c r="Q312" s="227">
        <v>1</v>
      </c>
    </row>
    <row r="313" spans="1:17" x14ac:dyDescent="0.25">
      <c r="A313" s="261">
        <v>93924879</v>
      </c>
      <c r="B313" s="261">
        <v>57445</v>
      </c>
      <c r="C313" s="262">
        <v>464157</v>
      </c>
      <c r="D313" s="263" t="s">
        <v>658</v>
      </c>
      <c r="E313" s="263" t="s">
        <v>684</v>
      </c>
      <c r="F313" s="261">
        <v>1</v>
      </c>
      <c r="J313" s="232"/>
      <c r="L313" s="227">
        <v>93900717</v>
      </c>
      <c r="M313" s="227">
        <v>57444</v>
      </c>
      <c r="N313" s="228">
        <v>464157</v>
      </c>
      <c r="O313" s="229" t="s">
        <v>658</v>
      </c>
      <c r="P313" s="229" t="s">
        <v>684</v>
      </c>
      <c r="Q313" s="227">
        <v>1</v>
      </c>
    </row>
    <row r="314" spans="1:17" x14ac:dyDescent="0.25">
      <c r="A314" s="261">
        <v>94008302</v>
      </c>
      <c r="B314" s="261">
        <v>57628</v>
      </c>
      <c r="C314" s="262">
        <v>464157</v>
      </c>
      <c r="D314" s="263" t="s">
        <v>658</v>
      </c>
      <c r="E314" s="263" t="s">
        <v>684</v>
      </c>
      <c r="F314" s="261">
        <v>1</v>
      </c>
      <c r="J314" s="232"/>
      <c r="L314" s="227">
        <v>93924879</v>
      </c>
      <c r="M314" s="227">
        <v>57445</v>
      </c>
      <c r="N314" s="228">
        <v>464157</v>
      </c>
      <c r="O314" s="229" t="s">
        <v>658</v>
      </c>
      <c r="P314" s="229" t="s">
        <v>684</v>
      </c>
      <c r="Q314" s="227">
        <v>1</v>
      </c>
    </row>
    <row r="315" spans="1:17" x14ac:dyDescent="0.25">
      <c r="A315" s="261">
        <v>94010618</v>
      </c>
      <c r="B315" s="261">
        <v>57434</v>
      </c>
      <c r="C315" s="262">
        <v>464157</v>
      </c>
      <c r="D315" s="263" t="s">
        <v>658</v>
      </c>
      <c r="E315" s="263" t="s">
        <v>684</v>
      </c>
      <c r="F315" s="261">
        <v>1</v>
      </c>
      <c r="J315" s="232"/>
      <c r="L315" s="227">
        <v>94010618</v>
      </c>
      <c r="M315" s="227">
        <v>57434</v>
      </c>
      <c r="N315" s="228">
        <v>464157</v>
      </c>
      <c r="O315" s="229" t="s">
        <v>658</v>
      </c>
      <c r="P315" s="229" t="s">
        <v>684</v>
      </c>
      <c r="Q315" s="227">
        <v>1</v>
      </c>
    </row>
    <row r="316" spans="1:17" x14ac:dyDescent="0.25">
      <c r="A316" s="261">
        <v>94016578</v>
      </c>
      <c r="B316" s="261">
        <v>57433</v>
      </c>
      <c r="C316" s="262">
        <v>464157</v>
      </c>
      <c r="D316" s="263" t="s">
        <v>658</v>
      </c>
      <c r="E316" s="263" t="s">
        <v>684</v>
      </c>
      <c r="F316" s="261">
        <v>1</v>
      </c>
      <c r="J316" s="232"/>
      <c r="L316" s="227">
        <v>94048060</v>
      </c>
      <c r="M316" s="227">
        <v>57612</v>
      </c>
      <c r="N316" s="228">
        <v>464157</v>
      </c>
      <c r="O316" s="229" t="s">
        <v>658</v>
      </c>
      <c r="P316" s="229" t="s">
        <v>684</v>
      </c>
      <c r="Q316" s="227">
        <v>1</v>
      </c>
    </row>
    <row r="317" spans="1:17" x14ac:dyDescent="0.25">
      <c r="A317" s="261">
        <v>94048060</v>
      </c>
      <c r="B317" s="261">
        <v>57612</v>
      </c>
      <c r="C317" s="262">
        <v>464157</v>
      </c>
      <c r="D317" s="263" t="s">
        <v>658</v>
      </c>
      <c r="E317" s="263" t="s">
        <v>684</v>
      </c>
      <c r="F317" s="261">
        <v>1</v>
      </c>
      <c r="J317" s="232"/>
      <c r="L317" s="227">
        <v>94057813</v>
      </c>
      <c r="M317" s="227">
        <v>57441</v>
      </c>
      <c r="N317" s="228">
        <v>464157</v>
      </c>
      <c r="O317" s="229" t="s">
        <v>658</v>
      </c>
      <c r="P317" s="229" t="s">
        <v>684</v>
      </c>
      <c r="Q317" s="227">
        <v>1</v>
      </c>
    </row>
    <row r="318" spans="1:17" x14ac:dyDescent="0.25">
      <c r="A318" s="261">
        <v>94057813</v>
      </c>
      <c r="B318" s="261">
        <v>57441</v>
      </c>
      <c r="C318" s="262">
        <v>464157</v>
      </c>
      <c r="D318" s="263" t="s">
        <v>658</v>
      </c>
      <c r="E318" s="263" t="s">
        <v>684</v>
      </c>
      <c r="F318" s="261">
        <v>1</v>
      </c>
      <c r="J318" s="232"/>
      <c r="L318" s="227">
        <v>94067447</v>
      </c>
      <c r="M318" s="227">
        <v>57444</v>
      </c>
      <c r="N318" s="228">
        <v>464157</v>
      </c>
      <c r="O318" s="229" t="s">
        <v>658</v>
      </c>
      <c r="P318" s="229" t="s">
        <v>684</v>
      </c>
      <c r="Q318" s="227">
        <v>1</v>
      </c>
    </row>
    <row r="319" spans="1:17" x14ac:dyDescent="0.25">
      <c r="A319" s="261">
        <v>94063864</v>
      </c>
      <c r="B319" s="261">
        <v>57437</v>
      </c>
      <c r="C319" s="262">
        <v>464157</v>
      </c>
      <c r="D319" s="263" t="s">
        <v>658</v>
      </c>
      <c r="E319" s="263" t="s">
        <v>684</v>
      </c>
      <c r="F319" s="261">
        <v>1</v>
      </c>
      <c r="J319" s="232"/>
      <c r="L319" s="227">
        <v>94105003</v>
      </c>
      <c r="M319" s="227">
        <v>57105</v>
      </c>
      <c r="N319" s="228">
        <v>464157</v>
      </c>
      <c r="O319" s="229" t="s">
        <v>658</v>
      </c>
      <c r="P319" s="229" t="s">
        <v>684</v>
      </c>
      <c r="Q319" s="227">
        <v>1</v>
      </c>
    </row>
    <row r="320" spans="1:17" x14ac:dyDescent="0.25">
      <c r="A320" s="261">
        <v>94067447</v>
      </c>
      <c r="B320" s="261">
        <v>57444</v>
      </c>
      <c r="C320" s="262">
        <v>464157</v>
      </c>
      <c r="D320" s="263" t="s">
        <v>658</v>
      </c>
      <c r="E320" s="263" t="s">
        <v>684</v>
      </c>
      <c r="F320" s="261">
        <v>1</v>
      </c>
      <c r="J320" s="232"/>
      <c r="L320" s="227">
        <v>94148336</v>
      </c>
      <c r="M320" s="227">
        <v>57224</v>
      </c>
      <c r="N320" s="228">
        <v>464157</v>
      </c>
      <c r="O320" s="229" t="s">
        <v>658</v>
      </c>
      <c r="P320" s="229" t="s">
        <v>684</v>
      </c>
      <c r="Q320" s="227">
        <v>1</v>
      </c>
    </row>
    <row r="321" spans="1:17" x14ac:dyDescent="0.25">
      <c r="A321" s="261">
        <v>94105003</v>
      </c>
      <c r="B321" s="261">
        <v>57105</v>
      </c>
      <c r="C321" s="262">
        <v>464157</v>
      </c>
      <c r="D321" s="263" t="s">
        <v>658</v>
      </c>
      <c r="E321" s="263" t="s">
        <v>684</v>
      </c>
      <c r="F321" s="261">
        <v>1</v>
      </c>
      <c r="J321" s="232"/>
      <c r="L321" s="227">
        <v>94187398</v>
      </c>
      <c r="M321" s="227">
        <v>57446</v>
      </c>
      <c r="N321" s="228">
        <v>464157</v>
      </c>
      <c r="O321" s="229" t="s">
        <v>658</v>
      </c>
      <c r="P321" s="229" t="s">
        <v>684</v>
      </c>
      <c r="Q321" s="227">
        <v>1</v>
      </c>
    </row>
    <row r="322" spans="1:17" x14ac:dyDescent="0.25">
      <c r="A322" s="261">
        <v>94148336</v>
      </c>
      <c r="B322" s="261">
        <v>57224</v>
      </c>
      <c r="C322" s="262">
        <v>464157</v>
      </c>
      <c r="D322" s="263" t="s">
        <v>658</v>
      </c>
      <c r="E322" s="263" t="s">
        <v>684</v>
      </c>
      <c r="F322" s="261">
        <v>1</v>
      </c>
      <c r="J322" s="232"/>
      <c r="L322" s="227">
        <v>94190952</v>
      </c>
      <c r="M322" s="227">
        <v>57436</v>
      </c>
      <c r="N322" s="228">
        <v>464157</v>
      </c>
      <c r="O322" s="229" t="s">
        <v>658</v>
      </c>
      <c r="P322" s="229" t="s">
        <v>684</v>
      </c>
      <c r="Q322" s="227">
        <v>1</v>
      </c>
    </row>
    <row r="323" spans="1:17" x14ac:dyDescent="0.25">
      <c r="A323" s="261">
        <v>94188309</v>
      </c>
      <c r="B323" s="261">
        <v>57347</v>
      </c>
      <c r="C323" s="262">
        <v>464157</v>
      </c>
      <c r="D323" s="263" t="s">
        <v>658</v>
      </c>
      <c r="E323" s="263" t="s">
        <v>684</v>
      </c>
      <c r="F323" s="261">
        <v>1</v>
      </c>
      <c r="J323" s="232"/>
      <c r="L323" s="227">
        <v>94207024</v>
      </c>
      <c r="M323" s="227">
        <v>57618</v>
      </c>
      <c r="N323" s="228">
        <v>464157</v>
      </c>
      <c r="O323" s="229" t="s">
        <v>658</v>
      </c>
      <c r="P323" s="229" t="s">
        <v>684</v>
      </c>
      <c r="Q323" s="227">
        <v>1</v>
      </c>
    </row>
    <row r="324" spans="1:17" x14ac:dyDescent="0.25">
      <c r="A324" s="261">
        <v>94199543</v>
      </c>
      <c r="B324" s="261">
        <v>57224</v>
      </c>
      <c r="C324" s="262">
        <v>464157</v>
      </c>
      <c r="D324" s="263" t="s">
        <v>658</v>
      </c>
      <c r="E324" s="263" t="s">
        <v>684</v>
      </c>
      <c r="F324" s="261">
        <v>1</v>
      </c>
    </row>
    <row r="325" spans="1:17" x14ac:dyDescent="0.25">
      <c r="A325" s="261">
        <v>94217096</v>
      </c>
      <c r="B325" s="261">
        <v>57712</v>
      </c>
      <c r="C325" s="262">
        <v>464157</v>
      </c>
      <c r="D325" s="263" t="s">
        <v>658</v>
      </c>
      <c r="E325" s="263" t="s">
        <v>684</v>
      </c>
      <c r="F325" s="261">
        <v>1</v>
      </c>
    </row>
    <row r="326" spans="1:17" x14ac:dyDescent="0.25">
      <c r="A326" s="261">
        <v>94232313</v>
      </c>
      <c r="B326" s="261">
        <v>57440</v>
      </c>
      <c r="C326" s="262">
        <v>464157</v>
      </c>
      <c r="D326" s="263" t="s">
        <v>658</v>
      </c>
      <c r="E326" s="263" t="s">
        <v>684</v>
      </c>
      <c r="F326" s="261">
        <v>1</v>
      </c>
    </row>
    <row r="327" spans="1:17" x14ac:dyDescent="0.25">
      <c r="A327" s="261">
        <v>94246687</v>
      </c>
      <c r="B327" s="261">
        <v>57543</v>
      </c>
      <c r="C327" s="262">
        <v>464157</v>
      </c>
      <c r="D327" s="263" t="s">
        <v>658</v>
      </c>
      <c r="E327" s="263" t="s">
        <v>684</v>
      </c>
      <c r="F327" s="261">
        <v>1</v>
      </c>
    </row>
    <row r="328" spans="1:17" x14ac:dyDescent="0.25">
      <c r="A328" s="261">
        <v>94260860</v>
      </c>
      <c r="B328" s="261">
        <v>57443</v>
      </c>
      <c r="C328" s="262">
        <v>464157</v>
      </c>
      <c r="D328" s="263" t="s">
        <v>658</v>
      </c>
      <c r="E328" s="263" t="s">
        <v>684</v>
      </c>
      <c r="F328" s="261">
        <v>1</v>
      </c>
    </row>
    <row r="329" spans="1:17" x14ac:dyDescent="0.25">
      <c r="A329" s="261">
        <v>94262141</v>
      </c>
      <c r="B329" s="261">
        <v>57447</v>
      </c>
      <c r="C329" s="262">
        <v>464157</v>
      </c>
      <c r="D329" s="263" t="s">
        <v>658</v>
      </c>
      <c r="E329" s="263" t="s">
        <v>684</v>
      </c>
      <c r="F329" s="261">
        <v>1</v>
      </c>
    </row>
    <row r="330" spans="1:17" x14ac:dyDescent="0.25">
      <c r="A330" s="261">
        <v>94282524</v>
      </c>
      <c r="B330" s="261">
        <v>57308</v>
      </c>
      <c r="C330" s="262">
        <v>464157</v>
      </c>
      <c r="D330" s="263" t="s">
        <v>658</v>
      </c>
      <c r="E330" s="263" t="s">
        <v>684</v>
      </c>
      <c r="F330" s="261">
        <v>1</v>
      </c>
    </row>
    <row r="331" spans="1:17" x14ac:dyDescent="0.25">
      <c r="A331" s="261">
        <v>94297363</v>
      </c>
      <c r="B331" s="261">
        <v>57559</v>
      </c>
      <c r="C331" s="262">
        <v>464157</v>
      </c>
      <c r="D331" s="263" t="s">
        <v>658</v>
      </c>
      <c r="E331" s="263" t="s">
        <v>684</v>
      </c>
      <c r="F331" s="261">
        <v>1</v>
      </c>
    </row>
    <row r="332" spans="1:17" x14ac:dyDescent="0.25">
      <c r="A332" s="261">
        <v>94298567</v>
      </c>
      <c r="B332" s="261">
        <v>57445</v>
      </c>
      <c r="C332" s="262">
        <v>464157</v>
      </c>
      <c r="D332" s="263" t="s">
        <v>658</v>
      </c>
      <c r="E332" s="263" t="s">
        <v>684</v>
      </c>
      <c r="F332" s="261">
        <v>1</v>
      </c>
    </row>
    <row r="333" spans="1:17" x14ac:dyDescent="0.25">
      <c r="A333" s="261">
        <v>94321389</v>
      </c>
      <c r="B333" s="261">
        <v>57105</v>
      </c>
      <c r="C333" s="262">
        <v>464157</v>
      </c>
      <c r="D333" s="263" t="s">
        <v>658</v>
      </c>
      <c r="E333" s="263" t="s">
        <v>684</v>
      </c>
      <c r="F333" s="261">
        <v>1</v>
      </c>
    </row>
    <row r="334" spans="1:17" x14ac:dyDescent="0.25">
      <c r="A334" s="261">
        <v>94339778</v>
      </c>
      <c r="B334" s="261">
        <v>57436</v>
      </c>
      <c r="C334" s="262">
        <v>464157</v>
      </c>
      <c r="D334" s="263" t="s">
        <v>658</v>
      </c>
      <c r="E334" s="263" t="s">
        <v>684</v>
      </c>
      <c r="F334" s="261">
        <v>1</v>
      </c>
    </row>
    <row r="335" spans="1:17" x14ac:dyDescent="0.25">
      <c r="A335" s="261">
        <v>94343818</v>
      </c>
      <c r="B335" s="261">
        <v>57308</v>
      </c>
      <c r="C335" s="262">
        <v>464157</v>
      </c>
      <c r="D335" s="263" t="s">
        <v>658</v>
      </c>
      <c r="E335" s="263" t="s">
        <v>684</v>
      </c>
      <c r="F335" s="261">
        <v>1</v>
      </c>
    </row>
    <row r="336" spans="1:17" x14ac:dyDescent="0.25">
      <c r="A336" s="261">
        <v>94345727</v>
      </c>
      <c r="B336" s="261">
        <v>57612</v>
      </c>
      <c r="C336" s="262">
        <v>464157</v>
      </c>
      <c r="D336" s="263" t="s">
        <v>658</v>
      </c>
      <c r="E336" s="263" t="s">
        <v>684</v>
      </c>
      <c r="F336" s="261">
        <v>1</v>
      </c>
    </row>
    <row r="337" spans="1:6" x14ac:dyDescent="0.25">
      <c r="A337" s="261">
        <v>94350082</v>
      </c>
      <c r="B337" s="261">
        <v>57446</v>
      </c>
      <c r="C337" s="262">
        <v>464157</v>
      </c>
      <c r="D337" s="263" t="s">
        <v>658</v>
      </c>
      <c r="E337" s="263" t="s">
        <v>684</v>
      </c>
      <c r="F337" s="261">
        <v>1</v>
      </c>
    </row>
    <row r="338" spans="1:6" x14ac:dyDescent="0.25">
      <c r="A338" s="261">
        <v>94353611</v>
      </c>
      <c r="B338" s="261">
        <v>57559</v>
      </c>
      <c r="C338" s="262">
        <v>464157</v>
      </c>
      <c r="D338" s="263" t="s">
        <v>658</v>
      </c>
      <c r="E338" s="263" t="s">
        <v>684</v>
      </c>
      <c r="F338" s="261">
        <v>1</v>
      </c>
    </row>
    <row r="339" spans="1:6" x14ac:dyDescent="0.25">
      <c r="A339" s="261">
        <v>94359809</v>
      </c>
      <c r="B339" s="261">
        <v>57445</v>
      </c>
      <c r="C339" s="262">
        <v>464157</v>
      </c>
      <c r="D339" s="263" t="s">
        <v>658</v>
      </c>
      <c r="E339" s="263" t="s">
        <v>684</v>
      </c>
      <c r="F339" s="261">
        <v>1</v>
      </c>
    </row>
    <row r="340" spans="1:6" x14ac:dyDescent="0.25">
      <c r="A340" s="261">
        <v>94375899</v>
      </c>
      <c r="B340" s="261">
        <v>57523</v>
      </c>
      <c r="C340" s="262">
        <v>464157</v>
      </c>
      <c r="D340" s="263" t="s">
        <v>658</v>
      </c>
      <c r="E340" s="263" t="s">
        <v>684</v>
      </c>
      <c r="F340" s="261">
        <v>1</v>
      </c>
    </row>
    <row r="341" spans="1:6" x14ac:dyDescent="0.25">
      <c r="A341" s="261">
        <v>94385285</v>
      </c>
      <c r="B341" s="261">
        <v>57437</v>
      </c>
      <c r="C341" s="262">
        <v>464157</v>
      </c>
      <c r="D341" s="263" t="s">
        <v>658</v>
      </c>
      <c r="E341" s="263" t="s">
        <v>684</v>
      </c>
      <c r="F341" s="261">
        <v>1</v>
      </c>
    </row>
    <row r="342" spans="1:6" x14ac:dyDescent="0.25">
      <c r="A342" s="261">
        <v>94434665</v>
      </c>
      <c r="B342" s="261">
        <v>57180</v>
      </c>
      <c r="C342" s="262">
        <v>464157</v>
      </c>
      <c r="D342" s="263" t="s">
        <v>658</v>
      </c>
      <c r="E342" s="263" t="s">
        <v>684</v>
      </c>
      <c r="F342" s="261">
        <v>1</v>
      </c>
    </row>
    <row r="343" spans="1:6" x14ac:dyDescent="0.25">
      <c r="A343" s="261">
        <v>94445520</v>
      </c>
      <c r="B343" s="261">
        <v>57178</v>
      </c>
      <c r="C343" s="262">
        <v>464157</v>
      </c>
      <c r="D343" s="263" t="s">
        <v>658</v>
      </c>
      <c r="E343" s="263" t="s">
        <v>684</v>
      </c>
      <c r="F343" s="261">
        <v>1</v>
      </c>
    </row>
    <row r="344" spans="1:6" x14ac:dyDescent="0.25">
      <c r="A344" s="261">
        <v>94449894</v>
      </c>
      <c r="B344" s="261">
        <v>57523</v>
      </c>
      <c r="C344" s="262">
        <v>464157</v>
      </c>
      <c r="D344" s="263" t="s">
        <v>658</v>
      </c>
      <c r="E344" s="263" t="s">
        <v>684</v>
      </c>
      <c r="F344" s="261">
        <v>1</v>
      </c>
    </row>
    <row r="345" spans="1:6" x14ac:dyDescent="0.25">
      <c r="A345" s="261">
        <v>94477044</v>
      </c>
      <c r="B345" s="261">
        <v>57443</v>
      </c>
      <c r="C345" s="262">
        <v>464157</v>
      </c>
      <c r="D345" s="263" t="s">
        <v>658</v>
      </c>
      <c r="E345" s="263" t="s">
        <v>684</v>
      </c>
      <c r="F345" s="261">
        <v>1</v>
      </c>
    </row>
    <row r="346" spans="1:6" x14ac:dyDescent="0.25">
      <c r="A346" s="261">
        <v>94493098</v>
      </c>
      <c r="B346" s="261">
        <v>57508</v>
      </c>
      <c r="C346" s="262">
        <v>464157</v>
      </c>
      <c r="D346" s="263" t="s">
        <v>658</v>
      </c>
      <c r="E346" s="263" t="s">
        <v>684</v>
      </c>
      <c r="F346" s="261">
        <v>1</v>
      </c>
    </row>
    <row r="347" spans="1:6" x14ac:dyDescent="0.25">
      <c r="A347" s="261">
        <v>94509109</v>
      </c>
      <c r="B347" s="261">
        <v>57443</v>
      </c>
      <c r="C347" s="262">
        <v>464157</v>
      </c>
      <c r="D347" s="263" t="s">
        <v>658</v>
      </c>
      <c r="E347" s="263" t="s">
        <v>684</v>
      </c>
      <c r="F347" s="261">
        <v>1</v>
      </c>
    </row>
    <row r="348" spans="1:6" x14ac:dyDescent="0.25">
      <c r="A348" s="261">
        <v>94514965</v>
      </c>
      <c r="B348" s="261">
        <v>57559</v>
      </c>
      <c r="C348" s="262">
        <v>464157</v>
      </c>
      <c r="D348" s="263" t="s">
        <v>658</v>
      </c>
      <c r="E348" s="263" t="s">
        <v>684</v>
      </c>
      <c r="F348" s="261">
        <v>1</v>
      </c>
    </row>
    <row r="349" spans="1:6" x14ac:dyDescent="0.25">
      <c r="A349" s="261">
        <v>94529994</v>
      </c>
      <c r="B349" s="261">
        <v>57559</v>
      </c>
      <c r="C349" s="262">
        <v>464157</v>
      </c>
      <c r="D349" s="263" t="s">
        <v>658</v>
      </c>
      <c r="E349" s="263" t="s">
        <v>684</v>
      </c>
      <c r="F349" s="261">
        <v>1</v>
      </c>
    </row>
    <row r="350" spans="1:6" x14ac:dyDescent="0.25">
      <c r="A350" s="261">
        <v>94551144</v>
      </c>
      <c r="B350" s="261">
        <v>57347</v>
      </c>
      <c r="C350" s="262">
        <v>464157</v>
      </c>
      <c r="D350" s="263" t="s">
        <v>658</v>
      </c>
      <c r="E350" s="263" t="s">
        <v>684</v>
      </c>
      <c r="F350" s="261">
        <v>1</v>
      </c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I339"/>
  <sheetViews>
    <sheetView workbookViewId="0">
      <selection activeCell="C1" sqref="C1"/>
    </sheetView>
  </sheetViews>
  <sheetFormatPr baseColWidth="10" defaultRowHeight="15" x14ac:dyDescent="0.25"/>
  <cols>
    <col min="2" max="2" width="31" customWidth="1"/>
    <col min="3" max="3" width="13.140625" customWidth="1"/>
  </cols>
  <sheetData>
    <row r="1" spans="1:9" ht="18.75" x14ac:dyDescent="0.3">
      <c r="A1" s="233" t="s">
        <v>698</v>
      </c>
      <c r="D1">
        <f>SUM(D5:D638)</f>
        <v>294</v>
      </c>
      <c r="E1">
        <f>SUM(E5:E638)</f>
        <v>261</v>
      </c>
      <c r="F1" s="234">
        <f>+E1/D1</f>
        <v>0.88775510204081631</v>
      </c>
      <c r="G1">
        <f>SUM(G5:G638)</f>
        <v>14528</v>
      </c>
      <c r="H1">
        <f>SUM(H5:H638)</f>
        <v>4541</v>
      </c>
      <c r="I1" s="234">
        <f>+H1/G1</f>
        <v>0.31256883259911894</v>
      </c>
    </row>
    <row r="2" spans="1:9" x14ac:dyDescent="0.25">
      <c r="F2" s="52" t="s">
        <v>696</v>
      </c>
      <c r="G2" s="52"/>
      <c r="H2" s="52"/>
      <c r="I2" s="52" t="s">
        <v>697</v>
      </c>
    </row>
    <row r="5" spans="1:9" x14ac:dyDescent="0.25">
      <c r="A5" s="264" t="s">
        <v>686</v>
      </c>
      <c r="B5" s="264" t="s">
        <v>687</v>
      </c>
      <c r="C5" s="264" t="s">
        <v>688</v>
      </c>
      <c r="D5" s="264" t="s">
        <v>689</v>
      </c>
      <c r="E5" s="264" t="s">
        <v>690</v>
      </c>
      <c r="F5" s="264" t="s">
        <v>691</v>
      </c>
      <c r="G5" s="264" t="s">
        <v>692</v>
      </c>
      <c r="H5" s="264" t="s">
        <v>693</v>
      </c>
      <c r="I5" s="264" t="s">
        <v>694</v>
      </c>
    </row>
    <row r="6" spans="1:9" x14ac:dyDescent="0.25">
      <c r="A6" s="265" t="s">
        <v>724</v>
      </c>
      <c r="B6" s="265" t="s">
        <v>684</v>
      </c>
      <c r="C6" s="266">
        <v>57712</v>
      </c>
      <c r="D6" s="266">
        <v>0</v>
      </c>
      <c r="E6" s="266">
        <v>0</v>
      </c>
      <c r="F6" s="266">
        <v>0</v>
      </c>
      <c r="G6" s="266">
        <v>41</v>
      </c>
      <c r="H6" s="266">
        <v>20</v>
      </c>
      <c r="I6" s="266">
        <v>0.48780000000000001</v>
      </c>
    </row>
    <row r="7" spans="1:9" x14ac:dyDescent="0.25">
      <c r="A7" s="265" t="s">
        <v>724</v>
      </c>
      <c r="B7" s="265" t="s">
        <v>684</v>
      </c>
      <c r="C7" s="266">
        <v>55456</v>
      </c>
      <c r="D7" s="266">
        <v>1</v>
      </c>
      <c r="E7" s="266">
        <v>1</v>
      </c>
      <c r="F7" s="266">
        <v>1</v>
      </c>
      <c r="G7" s="266">
        <v>59</v>
      </c>
      <c r="H7" s="266">
        <v>23</v>
      </c>
      <c r="I7" s="266">
        <v>0.38979999999999998</v>
      </c>
    </row>
    <row r="8" spans="1:9" x14ac:dyDescent="0.25">
      <c r="A8" s="265" t="s">
        <v>724</v>
      </c>
      <c r="B8" s="265" t="s">
        <v>684</v>
      </c>
      <c r="C8" s="266">
        <v>88451</v>
      </c>
      <c r="D8" s="266">
        <v>0</v>
      </c>
      <c r="E8" s="266">
        <v>0</v>
      </c>
      <c r="F8" s="266">
        <v>0</v>
      </c>
      <c r="G8" s="266">
        <v>102</v>
      </c>
      <c r="H8" s="266">
        <v>18</v>
      </c>
      <c r="I8" s="266">
        <v>0.17649999999999999</v>
      </c>
    </row>
    <row r="9" spans="1:9" x14ac:dyDescent="0.25">
      <c r="A9" s="265" t="s">
        <v>724</v>
      </c>
      <c r="B9" s="265" t="s">
        <v>684</v>
      </c>
      <c r="C9" s="266">
        <v>88346</v>
      </c>
      <c r="D9" s="266">
        <v>0</v>
      </c>
      <c r="E9" s="266">
        <v>0</v>
      </c>
      <c r="F9" s="266">
        <v>0</v>
      </c>
      <c r="G9" s="266">
        <v>25</v>
      </c>
      <c r="H9" s="266">
        <v>7</v>
      </c>
      <c r="I9" s="266">
        <v>0.28000000000000003</v>
      </c>
    </row>
    <row r="10" spans="1:9" x14ac:dyDescent="0.25">
      <c r="A10" s="265" t="s">
        <v>724</v>
      </c>
      <c r="B10" s="265" t="s">
        <v>684</v>
      </c>
      <c r="C10" s="266">
        <v>54171</v>
      </c>
      <c r="D10" s="266">
        <v>1</v>
      </c>
      <c r="E10" s="266">
        <v>1</v>
      </c>
      <c r="F10" s="266">
        <v>1</v>
      </c>
      <c r="G10" s="266">
        <v>30</v>
      </c>
      <c r="H10" s="266">
        <v>4</v>
      </c>
      <c r="I10" s="266">
        <v>0.1333</v>
      </c>
    </row>
    <row r="11" spans="1:9" x14ac:dyDescent="0.25">
      <c r="A11" s="265" t="s">
        <v>724</v>
      </c>
      <c r="B11" s="265" t="s">
        <v>684</v>
      </c>
      <c r="C11" s="266">
        <v>88286</v>
      </c>
      <c r="D11" s="266">
        <v>2</v>
      </c>
      <c r="E11" s="266">
        <v>2</v>
      </c>
      <c r="F11" s="266">
        <v>1</v>
      </c>
      <c r="G11" s="266">
        <v>161</v>
      </c>
      <c r="H11" s="266">
        <v>46</v>
      </c>
      <c r="I11" s="266">
        <v>0.28570000000000001</v>
      </c>
    </row>
    <row r="12" spans="1:9" x14ac:dyDescent="0.25">
      <c r="A12" s="265" t="s">
        <v>724</v>
      </c>
      <c r="B12" s="265" t="s">
        <v>684</v>
      </c>
      <c r="C12" s="266">
        <v>54491</v>
      </c>
      <c r="D12" s="266">
        <v>0</v>
      </c>
      <c r="E12" s="266">
        <v>0</v>
      </c>
      <c r="F12" s="266">
        <v>0</v>
      </c>
      <c r="G12" s="266">
        <v>25</v>
      </c>
      <c r="H12" s="266">
        <v>5</v>
      </c>
      <c r="I12" s="266">
        <v>0.2</v>
      </c>
    </row>
    <row r="13" spans="1:9" x14ac:dyDescent="0.25">
      <c r="A13" s="265" t="s">
        <v>724</v>
      </c>
      <c r="B13" s="265" t="s">
        <v>684</v>
      </c>
      <c r="C13" s="266">
        <v>54611</v>
      </c>
      <c r="D13" s="266">
        <v>0</v>
      </c>
      <c r="E13" s="266">
        <v>0</v>
      </c>
      <c r="F13" s="266">
        <v>0</v>
      </c>
      <c r="G13" s="266">
        <v>32</v>
      </c>
      <c r="H13" s="266">
        <v>5</v>
      </c>
      <c r="I13" s="266">
        <v>0.15629999999999999</v>
      </c>
    </row>
    <row r="14" spans="1:9" x14ac:dyDescent="0.25">
      <c r="A14" s="265" t="s">
        <v>724</v>
      </c>
      <c r="B14" s="265" t="s">
        <v>684</v>
      </c>
      <c r="C14" s="266">
        <v>54116</v>
      </c>
      <c r="D14" s="266">
        <v>1</v>
      </c>
      <c r="E14" s="266">
        <v>1</v>
      </c>
      <c r="F14" s="266">
        <v>1</v>
      </c>
      <c r="G14" s="266">
        <v>31</v>
      </c>
      <c r="H14" s="266">
        <v>7</v>
      </c>
      <c r="I14" s="266">
        <v>0.2258</v>
      </c>
    </row>
    <row r="15" spans="1:9" x14ac:dyDescent="0.25">
      <c r="A15" s="265" t="s">
        <v>724</v>
      </c>
      <c r="B15" s="265" t="s">
        <v>684</v>
      </c>
      <c r="C15" s="266">
        <v>55606</v>
      </c>
      <c r="D15" s="266">
        <v>1</v>
      </c>
      <c r="E15" s="266">
        <v>1</v>
      </c>
      <c r="F15" s="266">
        <v>1</v>
      </c>
      <c r="G15" s="266">
        <v>39</v>
      </c>
      <c r="H15" s="266">
        <v>4</v>
      </c>
      <c r="I15" s="266">
        <v>0.1026</v>
      </c>
    </row>
    <row r="16" spans="1:9" x14ac:dyDescent="0.25">
      <c r="A16" s="265" t="s">
        <v>724</v>
      </c>
      <c r="B16" s="265" t="s">
        <v>684</v>
      </c>
      <c r="C16" s="266">
        <v>54601</v>
      </c>
      <c r="D16" s="266">
        <v>2</v>
      </c>
      <c r="E16" s="266">
        <v>1</v>
      </c>
      <c r="F16" s="266">
        <v>0.5</v>
      </c>
      <c r="G16" s="266">
        <v>27</v>
      </c>
      <c r="H16" s="266">
        <v>9</v>
      </c>
      <c r="I16" s="266">
        <v>0.33329999999999999</v>
      </c>
    </row>
    <row r="17" spans="1:9" x14ac:dyDescent="0.25">
      <c r="A17" s="265" t="s">
        <v>724</v>
      </c>
      <c r="B17" s="265" t="s">
        <v>684</v>
      </c>
      <c r="C17" s="266">
        <v>57307</v>
      </c>
      <c r="D17" s="266">
        <v>1</v>
      </c>
      <c r="E17" s="266">
        <v>1</v>
      </c>
      <c r="F17" s="266">
        <v>1</v>
      </c>
      <c r="G17" s="266">
        <v>16</v>
      </c>
      <c r="H17" s="266">
        <v>4</v>
      </c>
      <c r="I17" s="266">
        <v>0.25</v>
      </c>
    </row>
    <row r="18" spans="1:9" x14ac:dyDescent="0.25">
      <c r="A18" s="265" t="s">
        <v>724</v>
      </c>
      <c r="B18" s="265" t="s">
        <v>684</v>
      </c>
      <c r="C18" s="266">
        <v>54412</v>
      </c>
      <c r="D18" s="266">
        <v>3</v>
      </c>
      <c r="E18" s="266">
        <v>3</v>
      </c>
      <c r="F18" s="266">
        <v>1</v>
      </c>
      <c r="G18" s="266">
        <v>21</v>
      </c>
      <c r="H18" s="266">
        <v>6</v>
      </c>
      <c r="I18" s="266">
        <v>0.28570000000000001</v>
      </c>
    </row>
    <row r="19" spans="1:9" x14ac:dyDescent="0.25">
      <c r="A19" s="265" t="s">
        <v>724</v>
      </c>
      <c r="B19" s="265" t="s">
        <v>684</v>
      </c>
      <c r="C19" s="266">
        <v>57258</v>
      </c>
      <c r="D19" s="266">
        <v>1</v>
      </c>
      <c r="E19" s="266">
        <v>0</v>
      </c>
      <c r="F19" s="266">
        <v>0</v>
      </c>
      <c r="G19" s="266">
        <v>60</v>
      </c>
      <c r="H19" s="266">
        <v>16</v>
      </c>
      <c r="I19" s="266">
        <v>0.26669999999999999</v>
      </c>
    </row>
    <row r="20" spans="1:9" x14ac:dyDescent="0.25">
      <c r="A20" s="265" t="s">
        <v>724</v>
      </c>
      <c r="B20" s="265" t="s">
        <v>684</v>
      </c>
      <c r="C20" s="266">
        <v>57305</v>
      </c>
      <c r="D20" s="266">
        <v>0</v>
      </c>
      <c r="E20" s="266">
        <v>0</v>
      </c>
      <c r="F20" s="266">
        <v>0</v>
      </c>
      <c r="G20" s="266">
        <v>23</v>
      </c>
      <c r="H20" s="266">
        <v>9</v>
      </c>
      <c r="I20" s="266">
        <v>0.39129999999999998</v>
      </c>
    </row>
    <row r="21" spans="1:9" x14ac:dyDescent="0.25">
      <c r="A21" s="265" t="s">
        <v>724</v>
      </c>
      <c r="B21" s="265" t="s">
        <v>684</v>
      </c>
      <c r="C21" s="266">
        <v>57433</v>
      </c>
      <c r="D21" s="266">
        <v>2</v>
      </c>
      <c r="E21" s="266">
        <v>2</v>
      </c>
      <c r="F21" s="266">
        <v>1</v>
      </c>
      <c r="G21" s="266">
        <v>34</v>
      </c>
      <c r="H21" s="266">
        <v>23</v>
      </c>
      <c r="I21" s="266">
        <v>0.67649999999999999</v>
      </c>
    </row>
    <row r="22" spans="1:9" x14ac:dyDescent="0.25">
      <c r="A22" s="265" t="s">
        <v>724</v>
      </c>
      <c r="B22" s="265" t="s">
        <v>684</v>
      </c>
      <c r="C22" s="266">
        <v>57449</v>
      </c>
      <c r="D22" s="266">
        <v>0</v>
      </c>
      <c r="E22" s="266">
        <v>0</v>
      </c>
      <c r="F22" s="266">
        <v>0</v>
      </c>
      <c r="G22" s="266">
        <v>10</v>
      </c>
      <c r="H22" s="266">
        <v>3</v>
      </c>
      <c r="I22" s="266">
        <v>0.3</v>
      </c>
    </row>
    <row r="23" spans="1:9" x14ac:dyDescent="0.25">
      <c r="A23" s="265" t="s">
        <v>724</v>
      </c>
      <c r="B23" s="265" t="s">
        <v>684</v>
      </c>
      <c r="C23" s="266">
        <v>57633</v>
      </c>
      <c r="D23" s="266">
        <v>0</v>
      </c>
      <c r="E23" s="266">
        <v>0</v>
      </c>
      <c r="F23" s="266">
        <v>0</v>
      </c>
      <c r="G23" s="266">
        <v>10</v>
      </c>
      <c r="H23" s="266">
        <v>6</v>
      </c>
      <c r="I23" s="266">
        <v>0.6</v>
      </c>
    </row>
    <row r="24" spans="1:9" x14ac:dyDescent="0.25">
      <c r="A24" s="265" t="s">
        <v>724</v>
      </c>
      <c r="B24" s="265" t="s">
        <v>684</v>
      </c>
      <c r="C24" s="266">
        <v>57612</v>
      </c>
      <c r="D24" s="266">
        <v>3</v>
      </c>
      <c r="E24" s="266">
        <v>3</v>
      </c>
      <c r="F24" s="266">
        <v>1</v>
      </c>
      <c r="G24" s="266">
        <v>33</v>
      </c>
      <c r="H24" s="266">
        <v>14</v>
      </c>
      <c r="I24" s="266">
        <v>0.42420000000000002</v>
      </c>
    </row>
    <row r="25" spans="1:9" x14ac:dyDescent="0.25">
      <c r="A25" s="265" t="s">
        <v>724</v>
      </c>
      <c r="B25" s="265" t="s">
        <v>684</v>
      </c>
      <c r="C25" s="266">
        <v>51341</v>
      </c>
      <c r="D25" s="266">
        <v>0</v>
      </c>
      <c r="E25" s="266">
        <v>0</v>
      </c>
      <c r="F25" s="266">
        <v>0</v>
      </c>
      <c r="G25" s="266">
        <v>26</v>
      </c>
      <c r="H25" s="266">
        <v>12</v>
      </c>
      <c r="I25" s="266">
        <v>0.46150000000000002</v>
      </c>
    </row>
    <row r="26" spans="1:9" x14ac:dyDescent="0.25">
      <c r="A26" s="265" t="s">
        <v>724</v>
      </c>
      <c r="B26" s="265" t="s">
        <v>684</v>
      </c>
      <c r="C26" s="266">
        <v>79</v>
      </c>
      <c r="D26" s="266">
        <v>0</v>
      </c>
      <c r="E26" s="266">
        <v>0</v>
      </c>
      <c r="F26" s="266">
        <v>0</v>
      </c>
      <c r="G26" s="266">
        <v>37</v>
      </c>
      <c r="H26" s="266">
        <v>6</v>
      </c>
      <c r="I26" s="266">
        <v>0.16220000000000001</v>
      </c>
    </row>
    <row r="27" spans="1:9" x14ac:dyDescent="0.25">
      <c r="A27" s="265" t="s">
        <v>724</v>
      </c>
      <c r="B27" s="265" t="s">
        <v>684</v>
      </c>
      <c r="C27" s="266">
        <v>6</v>
      </c>
      <c r="D27" s="266">
        <v>3</v>
      </c>
      <c r="E27" s="266">
        <v>2</v>
      </c>
      <c r="F27" s="266">
        <v>0.66669999999999996</v>
      </c>
      <c r="G27" s="266">
        <v>83</v>
      </c>
      <c r="H27" s="266">
        <v>47</v>
      </c>
      <c r="I27" s="266">
        <v>0.56630000000000003</v>
      </c>
    </row>
    <row r="28" spans="1:9" x14ac:dyDescent="0.25">
      <c r="A28" s="265" t="s">
        <v>724</v>
      </c>
      <c r="B28" s="265" t="s">
        <v>684</v>
      </c>
      <c r="C28" s="266">
        <v>111</v>
      </c>
      <c r="D28" s="266">
        <v>2</v>
      </c>
      <c r="E28" s="266">
        <v>2</v>
      </c>
      <c r="F28" s="266">
        <v>1</v>
      </c>
      <c r="G28" s="266">
        <v>131</v>
      </c>
      <c r="H28" s="266">
        <v>18</v>
      </c>
      <c r="I28" s="266">
        <v>0.13739999999999999</v>
      </c>
    </row>
    <row r="29" spans="1:9" x14ac:dyDescent="0.25">
      <c r="A29" s="265" t="s">
        <v>724</v>
      </c>
      <c r="B29" s="265" t="s">
        <v>684</v>
      </c>
      <c r="C29" s="266">
        <v>129</v>
      </c>
      <c r="D29" s="266">
        <v>0</v>
      </c>
      <c r="E29" s="266">
        <v>0</v>
      </c>
      <c r="F29" s="266">
        <v>0</v>
      </c>
      <c r="G29" s="266">
        <v>11</v>
      </c>
      <c r="H29" s="266">
        <v>0</v>
      </c>
      <c r="I29" s="266">
        <v>0</v>
      </c>
    </row>
    <row r="30" spans="1:9" x14ac:dyDescent="0.25">
      <c r="A30" s="265" t="s">
        <v>724</v>
      </c>
      <c r="B30" s="265" t="s">
        <v>684</v>
      </c>
      <c r="C30" s="266">
        <v>28</v>
      </c>
      <c r="D30" s="266">
        <v>0</v>
      </c>
      <c r="E30" s="266">
        <v>0</v>
      </c>
      <c r="F30" s="266">
        <v>0</v>
      </c>
      <c r="G30" s="266">
        <v>39</v>
      </c>
      <c r="H30" s="266">
        <v>9</v>
      </c>
      <c r="I30" s="266">
        <v>0.23080000000000001</v>
      </c>
    </row>
    <row r="31" spans="1:9" x14ac:dyDescent="0.25">
      <c r="A31" s="265" t="s">
        <v>724</v>
      </c>
      <c r="B31" s="265" t="s">
        <v>684</v>
      </c>
      <c r="C31" s="266">
        <v>86</v>
      </c>
      <c r="D31" s="266">
        <v>0</v>
      </c>
      <c r="E31" s="266">
        <v>0</v>
      </c>
      <c r="F31" s="266">
        <v>0</v>
      </c>
      <c r="G31" s="266">
        <v>13</v>
      </c>
      <c r="H31" s="266">
        <v>5</v>
      </c>
      <c r="I31" s="266">
        <v>0.3846</v>
      </c>
    </row>
    <row r="32" spans="1:9" x14ac:dyDescent="0.25">
      <c r="A32" s="265" t="s">
        <v>724</v>
      </c>
      <c r="B32" s="265" t="s">
        <v>684</v>
      </c>
      <c r="C32" s="266">
        <v>107</v>
      </c>
      <c r="D32" s="266">
        <v>0</v>
      </c>
      <c r="E32" s="266">
        <v>0</v>
      </c>
      <c r="F32" s="266">
        <v>0</v>
      </c>
      <c r="G32" s="266">
        <v>30</v>
      </c>
      <c r="H32" s="266">
        <v>10</v>
      </c>
      <c r="I32" s="266">
        <v>0.33329999999999999</v>
      </c>
    </row>
    <row r="33" spans="1:9" x14ac:dyDescent="0.25">
      <c r="A33" s="265" t="s">
        <v>724</v>
      </c>
      <c r="B33" s="265" t="s">
        <v>684</v>
      </c>
      <c r="C33" s="266">
        <v>109</v>
      </c>
      <c r="D33" s="266">
        <v>0</v>
      </c>
      <c r="E33" s="266">
        <v>0</v>
      </c>
      <c r="F33" s="266">
        <v>0</v>
      </c>
      <c r="G33" s="266">
        <v>41</v>
      </c>
      <c r="H33" s="266">
        <v>8</v>
      </c>
      <c r="I33" s="266">
        <v>0.1951</v>
      </c>
    </row>
    <row r="34" spans="1:9" x14ac:dyDescent="0.25">
      <c r="A34" s="265" t="s">
        <v>724</v>
      </c>
      <c r="B34" s="265" t="s">
        <v>684</v>
      </c>
      <c r="C34" s="266">
        <v>25</v>
      </c>
      <c r="D34" s="266">
        <v>2</v>
      </c>
      <c r="E34" s="266">
        <v>2</v>
      </c>
      <c r="F34" s="266">
        <v>1</v>
      </c>
      <c r="G34" s="266">
        <v>26</v>
      </c>
      <c r="H34" s="266">
        <v>18</v>
      </c>
      <c r="I34" s="266">
        <v>0.69230000000000003</v>
      </c>
    </row>
    <row r="35" spans="1:9" x14ac:dyDescent="0.25">
      <c r="A35" s="265" t="s">
        <v>724</v>
      </c>
      <c r="B35" s="265" t="s">
        <v>684</v>
      </c>
      <c r="C35" s="266">
        <v>23</v>
      </c>
      <c r="D35" s="266">
        <v>0</v>
      </c>
      <c r="E35" s="266">
        <v>0</v>
      </c>
      <c r="F35" s="266">
        <v>0</v>
      </c>
      <c r="G35" s="266">
        <v>58</v>
      </c>
      <c r="H35" s="266">
        <v>20</v>
      </c>
      <c r="I35" s="266">
        <v>0.3448</v>
      </c>
    </row>
    <row r="36" spans="1:9" x14ac:dyDescent="0.25">
      <c r="A36" s="265" t="s">
        <v>724</v>
      </c>
      <c r="B36" s="265" t="s">
        <v>684</v>
      </c>
      <c r="C36" s="266">
        <v>134</v>
      </c>
      <c r="D36" s="266">
        <v>1</v>
      </c>
      <c r="E36" s="266">
        <v>1</v>
      </c>
      <c r="F36" s="266">
        <v>1</v>
      </c>
      <c r="G36" s="266">
        <v>36</v>
      </c>
      <c r="H36" s="266">
        <v>18</v>
      </c>
      <c r="I36" s="266">
        <v>0.5</v>
      </c>
    </row>
    <row r="37" spans="1:9" x14ac:dyDescent="0.25">
      <c r="A37" s="265" t="s">
        <v>724</v>
      </c>
      <c r="B37" s="265" t="s">
        <v>684</v>
      </c>
      <c r="C37" s="266">
        <v>147</v>
      </c>
      <c r="D37" s="266">
        <v>1</v>
      </c>
      <c r="E37" s="266">
        <v>1</v>
      </c>
      <c r="F37" s="266">
        <v>1</v>
      </c>
      <c r="G37" s="266">
        <v>34</v>
      </c>
      <c r="H37" s="266">
        <v>9</v>
      </c>
      <c r="I37" s="266">
        <v>0.26469999999999999</v>
      </c>
    </row>
    <row r="38" spans="1:9" x14ac:dyDescent="0.25">
      <c r="A38" s="265" t="s">
        <v>724</v>
      </c>
      <c r="B38" s="265" t="s">
        <v>684</v>
      </c>
      <c r="C38" s="266">
        <v>78</v>
      </c>
      <c r="D38" s="266">
        <v>0</v>
      </c>
      <c r="E38" s="266">
        <v>0</v>
      </c>
      <c r="F38" s="266">
        <v>0</v>
      </c>
      <c r="G38" s="266">
        <v>7</v>
      </c>
      <c r="H38" s="266">
        <v>1</v>
      </c>
      <c r="I38" s="266">
        <v>0.1429</v>
      </c>
    </row>
    <row r="39" spans="1:9" x14ac:dyDescent="0.25">
      <c r="A39" s="265" t="s">
        <v>724</v>
      </c>
      <c r="B39" s="265" t="s">
        <v>684</v>
      </c>
      <c r="C39" s="266">
        <v>186</v>
      </c>
      <c r="D39" s="266">
        <v>1</v>
      </c>
      <c r="E39" s="266">
        <v>0</v>
      </c>
      <c r="F39" s="266">
        <v>0</v>
      </c>
      <c r="G39" s="266">
        <v>13</v>
      </c>
      <c r="H39" s="266">
        <v>2</v>
      </c>
      <c r="I39" s="266">
        <v>0.15379999999999999</v>
      </c>
    </row>
    <row r="40" spans="1:9" x14ac:dyDescent="0.25">
      <c r="A40" s="265" t="s">
        <v>724</v>
      </c>
      <c r="B40" s="265" t="s">
        <v>684</v>
      </c>
      <c r="C40" s="266">
        <v>70</v>
      </c>
      <c r="D40" s="266">
        <v>0</v>
      </c>
      <c r="E40" s="266">
        <v>0</v>
      </c>
      <c r="F40" s="266">
        <v>0</v>
      </c>
      <c r="G40" s="266">
        <v>10</v>
      </c>
      <c r="H40" s="266">
        <v>4</v>
      </c>
      <c r="I40" s="266">
        <v>0.4</v>
      </c>
    </row>
    <row r="41" spans="1:9" x14ac:dyDescent="0.25">
      <c r="A41" s="265" t="s">
        <v>724</v>
      </c>
      <c r="B41" s="265" t="s">
        <v>684</v>
      </c>
      <c r="C41" s="266">
        <v>73</v>
      </c>
      <c r="D41" s="266">
        <v>0</v>
      </c>
      <c r="E41" s="266">
        <v>0</v>
      </c>
      <c r="F41" s="266">
        <v>0</v>
      </c>
      <c r="G41" s="266">
        <v>10</v>
      </c>
      <c r="H41" s="266">
        <v>0</v>
      </c>
      <c r="I41" s="266">
        <v>0</v>
      </c>
    </row>
    <row r="42" spans="1:9" x14ac:dyDescent="0.25">
      <c r="A42" s="265" t="s">
        <v>724</v>
      </c>
      <c r="B42" s="265" t="s">
        <v>684</v>
      </c>
      <c r="C42" s="266">
        <v>110</v>
      </c>
      <c r="D42" s="266">
        <v>0</v>
      </c>
      <c r="E42" s="266">
        <v>0</v>
      </c>
      <c r="F42" s="266">
        <v>0</v>
      </c>
      <c r="G42" s="266">
        <v>14</v>
      </c>
      <c r="H42" s="266">
        <v>5</v>
      </c>
      <c r="I42" s="266">
        <v>0.35709999999999997</v>
      </c>
    </row>
    <row r="43" spans="1:9" x14ac:dyDescent="0.25">
      <c r="A43" s="265" t="s">
        <v>724</v>
      </c>
      <c r="B43" s="265" t="s">
        <v>684</v>
      </c>
      <c r="C43" s="266">
        <v>8806</v>
      </c>
      <c r="D43" s="266">
        <v>1</v>
      </c>
      <c r="E43" s="266">
        <v>1</v>
      </c>
      <c r="F43" s="266">
        <v>1</v>
      </c>
      <c r="G43" s="266">
        <v>137</v>
      </c>
      <c r="H43" s="266">
        <v>42</v>
      </c>
      <c r="I43" s="266">
        <v>0.30659999999999998</v>
      </c>
    </row>
    <row r="44" spans="1:9" x14ac:dyDescent="0.25">
      <c r="A44" s="265" t="s">
        <v>724</v>
      </c>
      <c r="B44" s="265" t="s">
        <v>684</v>
      </c>
      <c r="C44" s="266">
        <v>8815</v>
      </c>
      <c r="D44" s="266">
        <v>2</v>
      </c>
      <c r="E44" s="266">
        <v>2</v>
      </c>
      <c r="F44" s="266">
        <v>1</v>
      </c>
      <c r="G44" s="266">
        <v>80</v>
      </c>
      <c r="H44" s="266">
        <v>37</v>
      </c>
      <c r="I44" s="266">
        <v>0.46250000000000002</v>
      </c>
    </row>
    <row r="45" spans="1:9" x14ac:dyDescent="0.25">
      <c r="A45" s="265" t="s">
        <v>724</v>
      </c>
      <c r="B45" s="265" t="s">
        <v>684</v>
      </c>
      <c r="C45" s="266">
        <v>8817</v>
      </c>
      <c r="D45" s="266">
        <v>2</v>
      </c>
      <c r="E45" s="266">
        <v>2</v>
      </c>
      <c r="F45" s="266">
        <v>1</v>
      </c>
      <c r="G45" s="266">
        <v>18</v>
      </c>
      <c r="H45" s="266">
        <v>6</v>
      </c>
      <c r="I45" s="266">
        <v>0.33329999999999999</v>
      </c>
    </row>
    <row r="46" spans="1:9" x14ac:dyDescent="0.25">
      <c r="A46" s="265" t="s">
        <v>724</v>
      </c>
      <c r="B46" s="265" t="s">
        <v>684</v>
      </c>
      <c r="C46" s="266">
        <v>10560</v>
      </c>
      <c r="D46" s="266">
        <v>1</v>
      </c>
      <c r="E46" s="266">
        <v>1</v>
      </c>
      <c r="F46" s="266">
        <v>1</v>
      </c>
      <c r="G46" s="266">
        <v>40</v>
      </c>
      <c r="H46" s="266">
        <v>15</v>
      </c>
      <c r="I46" s="266">
        <v>0.375</v>
      </c>
    </row>
    <row r="47" spans="1:9" x14ac:dyDescent="0.25">
      <c r="A47" s="265" t="s">
        <v>724</v>
      </c>
      <c r="B47" s="265" t="s">
        <v>684</v>
      </c>
      <c r="C47" s="266">
        <v>10556</v>
      </c>
      <c r="D47" s="266">
        <v>1</v>
      </c>
      <c r="E47" s="266">
        <v>1</v>
      </c>
      <c r="F47" s="266">
        <v>1</v>
      </c>
      <c r="G47" s="266">
        <v>88</v>
      </c>
      <c r="H47" s="266">
        <v>27</v>
      </c>
      <c r="I47" s="266">
        <v>0.30680000000000002</v>
      </c>
    </row>
    <row r="48" spans="1:9" x14ac:dyDescent="0.25">
      <c r="A48" s="265" t="s">
        <v>724</v>
      </c>
      <c r="B48" s="265" t="s">
        <v>684</v>
      </c>
      <c r="C48" s="266">
        <v>51157</v>
      </c>
      <c r="D48" s="266">
        <v>0</v>
      </c>
      <c r="E48" s="266">
        <v>0</v>
      </c>
      <c r="F48" s="266">
        <v>0</v>
      </c>
      <c r="G48" s="266">
        <v>46</v>
      </c>
      <c r="H48" s="266">
        <v>15</v>
      </c>
      <c r="I48" s="266">
        <v>0.3261</v>
      </c>
    </row>
    <row r="49" spans="1:9" x14ac:dyDescent="0.25">
      <c r="A49" s="265" t="s">
        <v>724</v>
      </c>
      <c r="B49" s="265" t="s">
        <v>684</v>
      </c>
      <c r="C49" s="266">
        <v>51156</v>
      </c>
      <c r="D49" s="266">
        <v>3</v>
      </c>
      <c r="E49" s="266">
        <v>3</v>
      </c>
      <c r="F49" s="266">
        <v>1</v>
      </c>
      <c r="G49" s="266">
        <v>76</v>
      </c>
      <c r="H49" s="266">
        <v>23</v>
      </c>
      <c r="I49" s="266">
        <v>0.30259999999999998</v>
      </c>
    </row>
    <row r="50" spans="1:9" x14ac:dyDescent="0.25">
      <c r="A50" s="265" t="s">
        <v>724</v>
      </c>
      <c r="B50" s="265" t="s">
        <v>684</v>
      </c>
      <c r="C50" s="266">
        <v>51336</v>
      </c>
      <c r="D50" s="266">
        <v>4</v>
      </c>
      <c r="E50" s="266">
        <v>3</v>
      </c>
      <c r="F50" s="266">
        <v>0.75</v>
      </c>
      <c r="G50" s="266">
        <v>61</v>
      </c>
      <c r="H50" s="266">
        <v>18</v>
      </c>
      <c r="I50" s="266">
        <v>0.29509999999999997</v>
      </c>
    </row>
    <row r="51" spans="1:9" x14ac:dyDescent="0.25">
      <c r="A51" s="265" t="s">
        <v>724</v>
      </c>
      <c r="B51" s="265" t="s">
        <v>684</v>
      </c>
      <c r="C51" s="266">
        <v>51314</v>
      </c>
      <c r="D51" s="266">
        <v>1</v>
      </c>
      <c r="E51" s="266">
        <v>1</v>
      </c>
      <c r="F51" s="266">
        <v>1</v>
      </c>
      <c r="G51" s="266">
        <v>28</v>
      </c>
      <c r="H51" s="266">
        <v>14</v>
      </c>
      <c r="I51" s="266">
        <v>0.5</v>
      </c>
    </row>
    <row r="52" spans="1:9" x14ac:dyDescent="0.25">
      <c r="A52" s="265" t="s">
        <v>724</v>
      </c>
      <c r="B52" s="265" t="s">
        <v>684</v>
      </c>
      <c r="C52" s="266">
        <v>57614</v>
      </c>
      <c r="D52" s="266">
        <v>3</v>
      </c>
      <c r="E52" s="266">
        <v>2</v>
      </c>
      <c r="F52" s="266">
        <v>0.66669999999999996</v>
      </c>
      <c r="G52" s="266">
        <v>66</v>
      </c>
      <c r="H52" s="266">
        <v>22</v>
      </c>
      <c r="I52" s="266">
        <v>0.33329999999999999</v>
      </c>
    </row>
    <row r="53" spans="1:9" x14ac:dyDescent="0.25">
      <c r="A53" s="265" t="s">
        <v>724</v>
      </c>
      <c r="B53" s="265" t="s">
        <v>684</v>
      </c>
      <c r="C53" s="266">
        <v>57618</v>
      </c>
      <c r="D53" s="266">
        <v>2</v>
      </c>
      <c r="E53" s="266">
        <v>2</v>
      </c>
      <c r="F53" s="266">
        <v>1</v>
      </c>
      <c r="G53" s="266">
        <v>92</v>
      </c>
      <c r="H53" s="266">
        <v>30</v>
      </c>
      <c r="I53" s="266">
        <v>0.3261</v>
      </c>
    </row>
    <row r="54" spans="1:9" x14ac:dyDescent="0.25">
      <c r="A54" s="265" t="s">
        <v>724</v>
      </c>
      <c r="B54" s="265" t="s">
        <v>684</v>
      </c>
      <c r="C54" s="266">
        <v>57439</v>
      </c>
      <c r="D54" s="266">
        <v>2</v>
      </c>
      <c r="E54" s="266">
        <v>2</v>
      </c>
      <c r="F54" s="266">
        <v>1</v>
      </c>
      <c r="G54" s="266">
        <v>29</v>
      </c>
      <c r="H54" s="266">
        <v>18</v>
      </c>
      <c r="I54" s="266">
        <v>0.62070000000000003</v>
      </c>
    </row>
    <row r="55" spans="1:9" x14ac:dyDescent="0.25">
      <c r="A55" s="265" t="s">
        <v>724</v>
      </c>
      <c r="B55" s="265" t="s">
        <v>684</v>
      </c>
      <c r="C55" s="266">
        <v>57523</v>
      </c>
      <c r="D55" s="266">
        <v>2</v>
      </c>
      <c r="E55" s="266">
        <v>2</v>
      </c>
      <c r="F55" s="266">
        <v>1</v>
      </c>
      <c r="G55" s="266">
        <v>34</v>
      </c>
      <c r="H55" s="266">
        <v>22</v>
      </c>
      <c r="I55" s="266">
        <v>0.64710000000000001</v>
      </c>
    </row>
    <row r="56" spans="1:9" x14ac:dyDescent="0.25">
      <c r="A56" s="265" t="s">
        <v>724</v>
      </c>
      <c r="B56" s="265" t="s">
        <v>684</v>
      </c>
      <c r="C56" s="266">
        <v>54696</v>
      </c>
      <c r="D56" s="266">
        <v>1</v>
      </c>
      <c r="E56" s="266">
        <v>0</v>
      </c>
      <c r="F56" s="266">
        <v>0</v>
      </c>
      <c r="G56" s="266">
        <v>86</v>
      </c>
      <c r="H56" s="266">
        <v>28</v>
      </c>
      <c r="I56" s="266">
        <v>0.3256</v>
      </c>
    </row>
    <row r="57" spans="1:9" x14ac:dyDescent="0.25">
      <c r="A57" s="265" t="s">
        <v>724</v>
      </c>
      <c r="B57" s="265" t="s">
        <v>684</v>
      </c>
      <c r="C57" s="266">
        <v>54486</v>
      </c>
      <c r="D57" s="266">
        <v>3</v>
      </c>
      <c r="E57" s="266">
        <v>3</v>
      </c>
      <c r="F57" s="266">
        <v>1</v>
      </c>
      <c r="G57" s="266">
        <v>48</v>
      </c>
      <c r="H57" s="266">
        <v>17</v>
      </c>
      <c r="I57" s="266">
        <v>0.35420000000000001</v>
      </c>
    </row>
    <row r="58" spans="1:9" x14ac:dyDescent="0.25">
      <c r="A58" s="265" t="s">
        <v>724</v>
      </c>
      <c r="B58" s="265" t="s">
        <v>684</v>
      </c>
      <c r="C58" s="266">
        <v>54357</v>
      </c>
      <c r="D58" s="266">
        <v>2</v>
      </c>
      <c r="E58" s="266">
        <v>1</v>
      </c>
      <c r="F58" s="266">
        <v>0.5</v>
      </c>
      <c r="G58" s="266">
        <v>51</v>
      </c>
      <c r="H58" s="266">
        <v>16</v>
      </c>
      <c r="I58" s="266">
        <v>0.31369999999999998</v>
      </c>
    </row>
    <row r="59" spans="1:9" x14ac:dyDescent="0.25">
      <c r="A59" s="265" t="s">
        <v>724</v>
      </c>
      <c r="B59" s="265" t="s">
        <v>684</v>
      </c>
      <c r="C59" s="266">
        <v>88616</v>
      </c>
      <c r="D59" s="266">
        <v>1</v>
      </c>
      <c r="E59" s="266">
        <v>1</v>
      </c>
      <c r="F59" s="266">
        <v>1</v>
      </c>
      <c r="G59" s="266">
        <v>57</v>
      </c>
      <c r="H59" s="266">
        <v>14</v>
      </c>
      <c r="I59" s="266">
        <v>0.24560000000000001</v>
      </c>
    </row>
    <row r="60" spans="1:9" x14ac:dyDescent="0.25">
      <c r="A60" s="265" t="s">
        <v>724</v>
      </c>
      <c r="B60" s="265" t="s">
        <v>684</v>
      </c>
      <c r="C60" s="266">
        <v>54381</v>
      </c>
      <c r="D60" s="266">
        <v>2</v>
      </c>
      <c r="E60" s="266">
        <v>0</v>
      </c>
      <c r="F60" s="266">
        <v>0</v>
      </c>
      <c r="G60" s="266">
        <v>57</v>
      </c>
      <c r="H60" s="266">
        <v>10</v>
      </c>
      <c r="I60" s="266">
        <v>0.1754</v>
      </c>
    </row>
    <row r="61" spans="1:9" x14ac:dyDescent="0.25">
      <c r="A61" s="265" t="s">
        <v>724</v>
      </c>
      <c r="B61" s="265" t="s">
        <v>684</v>
      </c>
      <c r="C61" s="266">
        <v>88326</v>
      </c>
      <c r="D61" s="266">
        <v>2</v>
      </c>
      <c r="E61" s="266">
        <v>2</v>
      </c>
      <c r="F61" s="266">
        <v>1</v>
      </c>
      <c r="G61" s="266">
        <v>80</v>
      </c>
      <c r="H61" s="266">
        <v>21</v>
      </c>
      <c r="I61" s="266">
        <v>0.26250000000000001</v>
      </c>
    </row>
    <row r="62" spans="1:9" x14ac:dyDescent="0.25">
      <c r="A62" s="265" t="s">
        <v>724</v>
      </c>
      <c r="B62" s="265" t="s">
        <v>684</v>
      </c>
      <c r="C62" s="266">
        <v>54476</v>
      </c>
      <c r="D62" s="266">
        <v>4</v>
      </c>
      <c r="E62" s="266">
        <v>3</v>
      </c>
      <c r="F62" s="266">
        <v>0.75</v>
      </c>
      <c r="G62" s="266">
        <v>33</v>
      </c>
      <c r="H62" s="266">
        <v>12</v>
      </c>
      <c r="I62" s="266">
        <v>0.36359999999999998</v>
      </c>
    </row>
    <row r="63" spans="1:9" x14ac:dyDescent="0.25">
      <c r="A63" s="265" t="s">
        <v>724</v>
      </c>
      <c r="B63" s="265" t="s">
        <v>684</v>
      </c>
      <c r="C63" s="266">
        <v>54196</v>
      </c>
      <c r="D63" s="266">
        <v>2</v>
      </c>
      <c r="E63" s="266">
        <v>1</v>
      </c>
      <c r="F63" s="266">
        <v>0.5</v>
      </c>
      <c r="G63" s="266">
        <v>36</v>
      </c>
      <c r="H63" s="266">
        <v>12</v>
      </c>
      <c r="I63" s="266">
        <v>0.33329999999999999</v>
      </c>
    </row>
    <row r="64" spans="1:9" x14ac:dyDescent="0.25">
      <c r="A64" s="265" t="s">
        <v>724</v>
      </c>
      <c r="B64" s="265" t="s">
        <v>684</v>
      </c>
      <c r="C64" s="266">
        <v>57574</v>
      </c>
      <c r="D64" s="266">
        <v>1</v>
      </c>
      <c r="E64" s="266">
        <v>1</v>
      </c>
      <c r="F64" s="266">
        <v>1</v>
      </c>
      <c r="G64" s="266">
        <v>27</v>
      </c>
      <c r="H64" s="266">
        <v>9</v>
      </c>
      <c r="I64" s="266">
        <v>0.33329999999999999</v>
      </c>
    </row>
    <row r="65" spans="1:9" x14ac:dyDescent="0.25">
      <c r="A65" s="265" t="s">
        <v>724</v>
      </c>
      <c r="B65" s="265" t="s">
        <v>684</v>
      </c>
      <c r="C65" s="266">
        <v>57437</v>
      </c>
      <c r="D65" s="266">
        <v>3</v>
      </c>
      <c r="E65" s="266">
        <v>2</v>
      </c>
      <c r="F65" s="266">
        <v>0.66669999999999996</v>
      </c>
      <c r="G65" s="266">
        <v>27</v>
      </c>
      <c r="H65" s="266">
        <v>14</v>
      </c>
      <c r="I65" s="266">
        <v>0.51849999999999996</v>
      </c>
    </row>
    <row r="66" spans="1:9" x14ac:dyDescent="0.25">
      <c r="A66" s="265" t="s">
        <v>724</v>
      </c>
      <c r="B66" s="265" t="s">
        <v>684</v>
      </c>
      <c r="C66" s="266">
        <v>54700</v>
      </c>
      <c r="D66" s="266">
        <v>0</v>
      </c>
      <c r="E66" s="266">
        <v>0</v>
      </c>
      <c r="F66" s="266">
        <v>0</v>
      </c>
      <c r="G66" s="266">
        <v>20</v>
      </c>
      <c r="H66" s="266">
        <v>4</v>
      </c>
      <c r="I66" s="266">
        <v>0.2</v>
      </c>
    </row>
    <row r="67" spans="1:9" x14ac:dyDescent="0.25">
      <c r="A67" s="265" t="s">
        <v>724</v>
      </c>
      <c r="B67" s="265" t="s">
        <v>684</v>
      </c>
      <c r="C67" s="266">
        <v>55298</v>
      </c>
      <c r="D67" s="266">
        <v>0</v>
      </c>
      <c r="E67" s="266">
        <v>0</v>
      </c>
      <c r="F67" s="266">
        <v>0</v>
      </c>
      <c r="G67" s="266">
        <v>22</v>
      </c>
      <c r="H67" s="266">
        <v>12</v>
      </c>
      <c r="I67" s="266">
        <v>0.54549999999999998</v>
      </c>
    </row>
    <row r="68" spans="1:9" x14ac:dyDescent="0.25">
      <c r="A68" s="265" t="s">
        <v>724</v>
      </c>
      <c r="B68" s="265" t="s">
        <v>684</v>
      </c>
      <c r="C68" s="266">
        <v>55624</v>
      </c>
      <c r="D68" s="266">
        <v>0</v>
      </c>
      <c r="E68" s="266">
        <v>0</v>
      </c>
      <c r="F68" s="266">
        <v>0</v>
      </c>
      <c r="G68" s="266">
        <v>18</v>
      </c>
      <c r="H68" s="266">
        <v>6</v>
      </c>
      <c r="I68" s="266">
        <v>0.33329999999999999</v>
      </c>
    </row>
    <row r="69" spans="1:9" x14ac:dyDescent="0.25">
      <c r="A69" s="265" t="s">
        <v>724</v>
      </c>
      <c r="B69" s="265" t="s">
        <v>684</v>
      </c>
      <c r="C69" s="266">
        <v>141</v>
      </c>
      <c r="D69" s="266">
        <v>2</v>
      </c>
      <c r="E69" s="266">
        <v>1</v>
      </c>
      <c r="F69" s="266">
        <v>0.5</v>
      </c>
      <c r="G69" s="266">
        <v>27</v>
      </c>
      <c r="H69" s="266">
        <v>6</v>
      </c>
      <c r="I69" s="266">
        <v>0.22220000000000001</v>
      </c>
    </row>
    <row r="70" spans="1:9" x14ac:dyDescent="0.25">
      <c r="A70" s="265" t="s">
        <v>724</v>
      </c>
      <c r="B70" s="265" t="s">
        <v>684</v>
      </c>
      <c r="C70" s="266">
        <v>37</v>
      </c>
      <c r="D70" s="266">
        <v>0</v>
      </c>
      <c r="E70" s="266">
        <v>0</v>
      </c>
      <c r="F70" s="266">
        <v>0</v>
      </c>
      <c r="G70" s="266">
        <v>14</v>
      </c>
      <c r="H70" s="266">
        <v>7</v>
      </c>
      <c r="I70" s="266">
        <v>0.5</v>
      </c>
    </row>
    <row r="71" spans="1:9" x14ac:dyDescent="0.25">
      <c r="A71" s="265" t="s">
        <v>724</v>
      </c>
      <c r="B71" s="265" t="s">
        <v>684</v>
      </c>
      <c r="C71" s="266">
        <v>113</v>
      </c>
      <c r="D71" s="266">
        <v>0</v>
      </c>
      <c r="E71" s="266">
        <v>0</v>
      </c>
      <c r="F71" s="266">
        <v>0</v>
      </c>
      <c r="G71" s="266">
        <v>73</v>
      </c>
      <c r="H71" s="266">
        <v>12</v>
      </c>
      <c r="I71" s="266">
        <v>0.16439999999999999</v>
      </c>
    </row>
    <row r="72" spans="1:9" x14ac:dyDescent="0.25">
      <c r="A72" s="265" t="s">
        <v>724</v>
      </c>
      <c r="B72" s="265" t="s">
        <v>684</v>
      </c>
      <c r="C72" s="266">
        <v>45</v>
      </c>
      <c r="D72" s="266">
        <v>2</v>
      </c>
      <c r="E72" s="266">
        <v>2</v>
      </c>
      <c r="F72" s="266">
        <v>1</v>
      </c>
      <c r="G72" s="266">
        <v>64</v>
      </c>
      <c r="H72" s="266">
        <v>24</v>
      </c>
      <c r="I72" s="266">
        <v>0.375</v>
      </c>
    </row>
    <row r="73" spans="1:9" x14ac:dyDescent="0.25">
      <c r="A73" s="265" t="s">
        <v>724</v>
      </c>
      <c r="B73" s="265" t="s">
        <v>684</v>
      </c>
      <c r="C73" s="266">
        <v>15</v>
      </c>
      <c r="D73" s="266">
        <v>1</v>
      </c>
      <c r="E73" s="266">
        <v>1</v>
      </c>
      <c r="F73" s="266">
        <v>1</v>
      </c>
      <c r="G73" s="266">
        <v>15</v>
      </c>
      <c r="H73" s="266">
        <v>4</v>
      </c>
      <c r="I73" s="266">
        <v>0.26669999999999999</v>
      </c>
    </row>
    <row r="74" spans="1:9" x14ac:dyDescent="0.25">
      <c r="A74" s="265" t="s">
        <v>724</v>
      </c>
      <c r="B74" s="265" t="s">
        <v>684</v>
      </c>
      <c r="C74" s="266">
        <v>87</v>
      </c>
      <c r="D74" s="266">
        <v>2</v>
      </c>
      <c r="E74" s="266">
        <v>2</v>
      </c>
      <c r="F74" s="266">
        <v>1</v>
      </c>
      <c r="G74" s="266">
        <v>131</v>
      </c>
      <c r="H74" s="266">
        <v>57</v>
      </c>
      <c r="I74" s="266">
        <v>0.43509999999999999</v>
      </c>
    </row>
    <row r="75" spans="1:9" x14ac:dyDescent="0.25">
      <c r="A75" s="265" t="s">
        <v>724</v>
      </c>
      <c r="B75" s="265" t="s">
        <v>684</v>
      </c>
      <c r="C75" s="266">
        <v>126</v>
      </c>
      <c r="D75" s="266">
        <v>0</v>
      </c>
      <c r="E75" s="266">
        <v>0</v>
      </c>
      <c r="F75" s="266">
        <v>0</v>
      </c>
      <c r="G75" s="266">
        <v>28</v>
      </c>
      <c r="H75" s="266">
        <v>8</v>
      </c>
      <c r="I75" s="266">
        <v>0.28570000000000001</v>
      </c>
    </row>
    <row r="76" spans="1:9" x14ac:dyDescent="0.25">
      <c r="A76" s="265" t="s">
        <v>724</v>
      </c>
      <c r="B76" s="265" t="s">
        <v>684</v>
      </c>
      <c r="C76" s="266">
        <v>140</v>
      </c>
      <c r="D76" s="266">
        <v>2</v>
      </c>
      <c r="E76" s="266">
        <v>2</v>
      </c>
      <c r="F76" s="266">
        <v>1</v>
      </c>
      <c r="G76" s="266">
        <v>25</v>
      </c>
      <c r="H76" s="266">
        <v>16</v>
      </c>
      <c r="I76" s="266">
        <v>0.64</v>
      </c>
    </row>
    <row r="77" spans="1:9" x14ac:dyDescent="0.25">
      <c r="A77" s="265" t="s">
        <v>724</v>
      </c>
      <c r="B77" s="265" t="s">
        <v>684</v>
      </c>
      <c r="C77" s="266">
        <v>195</v>
      </c>
      <c r="D77" s="266">
        <v>2</v>
      </c>
      <c r="E77" s="266">
        <v>2</v>
      </c>
      <c r="F77" s="266">
        <v>1</v>
      </c>
      <c r="G77" s="266">
        <v>32</v>
      </c>
      <c r="H77" s="266">
        <v>14</v>
      </c>
      <c r="I77" s="266">
        <v>0.4375</v>
      </c>
    </row>
    <row r="78" spans="1:9" x14ac:dyDescent="0.25">
      <c r="A78" s="265" t="s">
        <v>724</v>
      </c>
      <c r="B78" s="265" t="s">
        <v>684</v>
      </c>
      <c r="C78" s="266">
        <v>193</v>
      </c>
      <c r="D78" s="266">
        <v>0</v>
      </c>
      <c r="E78" s="266">
        <v>0</v>
      </c>
      <c r="F78" s="266">
        <v>0</v>
      </c>
      <c r="G78" s="266">
        <v>17</v>
      </c>
      <c r="H78" s="266">
        <v>9</v>
      </c>
      <c r="I78" s="266">
        <v>0.52939999999999998</v>
      </c>
    </row>
    <row r="79" spans="1:9" x14ac:dyDescent="0.25">
      <c r="A79" s="265" t="s">
        <v>724</v>
      </c>
      <c r="B79" s="265" t="s">
        <v>684</v>
      </c>
      <c r="C79" s="266">
        <v>64</v>
      </c>
      <c r="D79" s="266">
        <v>0</v>
      </c>
      <c r="E79" s="266">
        <v>0</v>
      </c>
      <c r="F79" s="266">
        <v>0</v>
      </c>
      <c r="G79" s="266">
        <v>17</v>
      </c>
      <c r="H79" s="266">
        <v>7</v>
      </c>
      <c r="I79" s="266">
        <v>0.4118</v>
      </c>
    </row>
    <row r="80" spans="1:9" x14ac:dyDescent="0.25">
      <c r="A80" s="265" t="s">
        <v>724</v>
      </c>
      <c r="B80" s="265" t="s">
        <v>684</v>
      </c>
      <c r="C80" s="266">
        <v>57</v>
      </c>
      <c r="D80" s="266">
        <v>0</v>
      </c>
      <c r="E80" s="266">
        <v>0</v>
      </c>
      <c r="F80" s="266">
        <v>0</v>
      </c>
      <c r="G80" s="266">
        <v>34</v>
      </c>
      <c r="H80" s="266">
        <v>14</v>
      </c>
      <c r="I80" s="266">
        <v>0.4118</v>
      </c>
    </row>
    <row r="81" spans="1:9" x14ac:dyDescent="0.25">
      <c r="A81" s="265" t="s">
        <v>724</v>
      </c>
      <c r="B81" s="265" t="s">
        <v>684</v>
      </c>
      <c r="C81" s="266">
        <v>54321</v>
      </c>
      <c r="D81" s="266">
        <v>0</v>
      </c>
      <c r="E81" s="266">
        <v>0</v>
      </c>
      <c r="F81" s="266">
        <v>0</v>
      </c>
      <c r="G81" s="266">
        <v>20</v>
      </c>
      <c r="H81" s="266">
        <v>3</v>
      </c>
      <c r="I81" s="266">
        <v>0.15</v>
      </c>
    </row>
    <row r="82" spans="1:9" x14ac:dyDescent="0.25">
      <c r="A82" s="265" t="s">
        <v>724</v>
      </c>
      <c r="B82" s="265" t="s">
        <v>684</v>
      </c>
      <c r="C82" s="266">
        <v>88206</v>
      </c>
      <c r="D82" s="266">
        <v>1</v>
      </c>
      <c r="E82" s="266">
        <v>1</v>
      </c>
      <c r="F82" s="266">
        <v>1</v>
      </c>
      <c r="G82" s="266">
        <v>45</v>
      </c>
      <c r="H82" s="266">
        <v>6</v>
      </c>
      <c r="I82" s="266">
        <v>0.1333</v>
      </c>
    </row>
    <row r="83" spans="1:9" x14ac:dyDescent="0.25">
      <c r="A83" s="265" t="s">
        <v>724</v>
      </c>
      <c r="B83" s="265" t="s">
        <v>684</v>
      </c>
      <c r="C83" s="266">
        <v>51114</v>
      </c>
      <c r="D83" s="266">
        <v>0</v>
      </c>
      <c r="E83" s="266">
        <v>0</v>
      </c>
      <c r="F83" s="266">
        <v>0</v>
      </c>
      <c r="G83" s="266">
        <v>13</v>
      </c>
      <c r="H83" s="266">
        <v>4</v>
      </c>
      <c r="I83" s="266">
        <v>0.30769999999999997</v>
      </c>
    </row>
    <row r="84" spans="1:9" x14ac:dyDescent="0.25">
      <c r="A84" s="265" t="s">
        <v>724</v>
      </c>
      <c r="B84" s="265" t="s">
        <v>684</v>
      </c>
      <c r="C84" s="266">
        <v>40</v>
      </c>
      <c r="D84" s="266">
        <v>1</v>
      </c>
      <c r="E84" s="266">
        <v>0</v>
      </c>
      <c r="F84" s="266">
        <v>0</v>
      </c>
      <c r="G84" s="266">
        <v>17</v>
      </c>
      <c r="H84" s="266">
        <v>9</v>
      </c>
      <c r="I84" s="266">
        <v>0.52939999999999998</v>
      </c>
    </row>
    <row r="85" spans="1:9" x14ac:dyDescent="0.25">
      <c r="A85" s="265" t="s">
        <v>724</v>
      </c>
      <c r="B85" s="265" t="s">
        <v>684</v>
      </c>
      <c r="C85" s="266">
        <v>17</v>
      </c>
      <c r="D85" s="266">
        <v>1</v>
      </c>
      <c r="E85" s="266">
        <v>1</v>
      </c>
      <c r="F85" s="266">
        <v>1</v>
      </c>
      <c r="G85" s="266">
        <v>3</v>
      </c>
      <c r="H85" s="266">
        <v>1</v>
      </c>
      <c r="I85" s="266">
        <v>0.33329999999999999</v>
      </c>
    </row>
    <row r="86" spans="1:9" x14ac:dyDescent="0.25">
      <c r="A86" s="265" t="s">
        <v>724</v>
      </c>
      <c r="B86" s="265" t="s">
        <v>684</v>
      </c>
      <c r="C86" s="266">
        <v>10524</v>
      </c>
      <c r="D86" s="266">
        <v>0</v>
      </c>
      <c r="E86" s="266">
        <v>0</v>
      </c>
      <c r="F86" s="266">
        <v>0</v>
      </c>
      <c r="G86" s="266">
        <v>75</v>
      </c>
      <c r="H86" s="266">
        <v>29</v>
      </c>
      <c r="I86" s="266">
        <v>0.38669999999999999</v>
      </c>
    </row>
    <row r="87" spans="1:9" x14ac:dyDescent="0.25">
      <c r="A87" s="265" t="s">
        <v>724</v>
      </c>
      <c r="B87" s="265" t="s">
        <v>684</v>
      </c>
      <c r="C87" s="266">
        <v>10530</v>
      </c>
      <c r="D87" s="266">
        <v>0</v>
      </c>
      <c r="E87" s="266">
        <v>0</v>
      </c>
      <c r="F87" s="266">
        <v>0</v>
      </c>
      <c r="G87" s="266">
        <v>147</v>
      </c>
      <c r="H87" s="266">
        <v>29</v>
      </c>
      <c r="I87" s="266">
        <v>0.1973</v>
      </c>
    </row>
    <row r="88" spans="1:9" x14ac:dyDescent="0.25">
      <c r="A88" s="265" t="s">
        <v>724</v>
      </c>
      <c r="B88" s="265" t="s">
        <v>684</v>
      </c>
      <c r="C88" s="266">
        <v>10520</v>
      </c>
      <c r="D88" s="266">
        <v>2</v>
      </c>
      <c r="E88" s="266">
        <v>2</v>
      </c>
      <c r="F88" s="266">
        <v>1</v>
      </c>
      <c r="G88" s="266">
        <v>68</v>
      </c>
      <c r="H88" s="266">
        <v>17</v>
      </c>
      <c r="I88" s="266">
        <v>0.25</v>
      </c>
    </row>
    <row r="89" spans="1:9" x14ac:dyDescent="0.25">
      <c r="A89" s="265" t="s">
        <v>724</v>
      </c>
      <c r="B89" s="265" t="s">
        <v>684</v>
      </c>
      <c r="C89" s="266">
        <v>10590</v>
      </c>
      <c r="D89" s="266">
        <v>2</v>
      </c>
      <c r="E89" s="266">
        <v>2</v>
      </c>
      <c r="F89" s="266">
        <v>1</v>
      </c>
      <c r="G89" s="266">
        <v>50</v>
      </c>
      <c r="H89" s="266">
        <v>15</v>
      </c>
      <c r="I89" s="266">
        <v>0.3</v>
      </c>
    </row>
    <row r="90" spans="1:9" x14ac:dyDescent="0.25">
      <c r="A90" s="265" t="s">
        <v>724</v>
      </c>
      <c r="B90" s="265" t="s">
        <v>684</v>
      </c>
      <c r="C90" s="266">
        <v>10570</v>
      </c>
      <c r="D90" s="266">
        <v>1</v>
      </c>
      <c r="E90" s="266">
        <v>1</v>
      </c>
      <c r="F90" s="266">
        <v>1</v>
      </c>
      <c r="G90" s="266">
        <v>80</v>
      </c>
      <c r="H90" s="266">
        <v>27</v>
      </c>
      <c r="I90" s="266">
        <v>0.33750000000000002</v>
      </c>
    </row>
    <row r="91" spans="1:9" x14ac:dyDescent="0.25">
      <c r="A91" s="265" t="s">
        <v>724</v>
      </c>
      <c r="B91" s="265" t="s">
        <v>684</v>
      </c>
      <c r="C91" s="266">
        <v>51367</v>
      </c>
      <c r="D91" s="266">
        <v>1</v>
      </c>
      <c r="E91" s="266">
        <v>0</v>
      </c>
      <c r="F91" s="266">
        <v>0</v>
      </c>
      <c r="G91" s="266">
        <v>38</v>
      </c>
      <c r="H91" s="266">
        <v>11</v>
      </c>
      <c r="I91" s="266">
        <v>0.28949999999999998</v>
      </c>
    </row>
    <row r="92" spans="1:9" x14ac:dyDescent="0.25">
      <c r="A92" s="265" t="s">
        <v>724</v>
      </c>
      <c r="B92" s="265" t="s">
        <v>684</v>
      </c>
      <c r="C92" s="266">
        <v>57352</v>
      </c>
      <c r="D92" s="266">
        <v>1</v>
      </c>
      <c r="E92" s="266">
        <v>0</v>
      </c>
      <c r="F92" s="266">
        <v>0</v>
      </c>
      <c r="G92" s="266">
        <v>18</v>
      </c>
      <c r="H92" s="266">
        <v>4</v>
      </c>
      <c r="I92" s="266">
        <v>0.22220000000000001</v>
      </c>
    </row>
    <row r="93" spans="1:9" x14ac:dyDescent="0.25">
      <c r="A93" s="265" t="s">
        <v>724</v>
      </c>
      <c r="B93" s="265" t="s">
        <v>684</v>
      </c>
      <c r="C93" s="266">
        <v>57192</v>
      </c>
      <c r="D93" s="266">
        <v>0</v>
      </c>
      <c r="E93" s="266">
        <v>0</v>
      </c>
      <c r="F93" s="266">
        <v>0</v>
      </c>
      <c r="G93" s="266">
        <v>24</v>
      </c>
      <c r="H93" s="266">
        <v>6</v>
      </c>
      <c r="I93" s="266">
        <v>0.25</v>
      </c>
    </row>
    <row r="94" spans="1:9" x14ac:dyDescent="0.25">
      <c r="A94" s="265" t="s">
        <v>724</v>
      </c>
      <c r="B94" s="265" t="s">
        <v>684</v>
      </c>
      <c r="C94" s="266">
        <v>57453</v>
      </c>
      <c r="D94" s="266">
        <v>4</v>
      </c>
      <c r="E94" s="266">
        <v>4</v>
      </c>
      <c r="F94" s="266">
        <v>1</v>
      </c>
      <c r="G94" s="266">
        <v>57</v>
      </c>
      <c r="H94" s="266">
        <v>26</v>
      </c>
      <c r="I94" s="266">
        <v>0.45610000000000001</v>
      </c>
    </row>
    <row r="95" spans="1:9" x14ac:dyDescent="0.25">
      <c r="A95" s="265" t="s">
        <v>724</v>
      </c>
      <c r="B95" s="265" t="s">
        <v>684</v>
      </c>
      <c r="C95" s="266">
        <v>88586</v>
      </c>
      <c r="D95" s="266">
        <v>0</v>
      </c>
      <c r="E95" s="266">
        <v>0</v>
      </c>
      <c r="F95" s="266">
        <v>0</v>
      </c>
      <c r="G95" s="266">
        <v>205</v>
      </c>
      <c r="H95" s="266">
        <v>47</v>
      </c>
      <c r="I95" s="266">
        <v>0.2293</v>
      </c>
    </row>
    <row r="96" spans="1:9" x14ac:dyDescent="0.25">
      <c r="A96" s="265" t="s">
        <v>724</v>
      </c>
      <c r="B96" s="265" t="s">
        <v>684</v>
      </c>
      <c r="C96" s="266">
        <v>88386</v>
      </c>
      <c r="D96" s="266">
        <v>0</v>
      </c>
      <c r="E96" s="266">
        <v>0</v>
      </c>
      <c r="F96" s="266">
        <v>0</v>
      </c>
      <c r="G96" s="266">
        <v>40</v>
      </c>
      <c r="H96" s="266">
        <v>5</v>
      </c>
      <c r="I96" s="266">
        <v>0.125</v>
      </c>
    </row>
    <row r="97" spans="1:9" x14ac:dyDescent="0.25">
      <c r="A97" s="265" t="s">
        <v>724</v>
      </c>
      <c r="B97" s="265" t="s">
        <v>684</v>
      </c>
      <c r="C97" s="266">
        <v>57443</v>
      </c>
      <c r="D97" s="266">
        <v>7</v>
      </c>
      <c r="E97" s="266">
        <v>7</v>
      </c>
      <c r="F97" s="266">
        <v>1</v>
      </c>
      <c r="G97" s="266">
        <v>32</v>
      </c>
      <c r="H97" s="266">
        <v>19</v>
      </c>
      <c r="I97" s="266">
        <v>0.59379999999999999</v>
      </c>
    </row>
    <row r="98" spans="1:9" x14ac:dyDescent="0.25">
      <c r="A98" s="265" t="s">
        <v>724</v>
      </c>
      <c r="B98" s="265" t="s">
        <v>684</v>
      </c>
      <c r="C98" s="266">
        <v>54431</v>
      </c>
      <c r="D98" s="266">
        <v>0</v>
      </c>
      <c r="E98" s="266">
        <v>0</v>
      </c>
      <c r="F98" s="266">
        <v>0</v>
      </c>
      <c r="G98" s="266">
        <v>43</v>
      </c>
      <c r="H98" s="266">
        <v>20</v>
      </c>
      <c r="I98" s="266">
        <v>0.46510000000000001</v>
      </c>
    </row>
    <row r="99" spans="1:9" x14ac:dyDescent="0.25">
      <c r="A99" s="265" t="s">
        <v>724</v>
      </c>
      <c r="B99" s="265" t="s">
        <v>684</v>
      </c>
      <c r="C99" s="266">
        <v>54166</v>
      </c>
      <c r="D99" s="266">
        <v>1</v>
      </c>
      <c r="E99" s="266">
        <v>1</v>
      </c>
      <c r="F99" s="266">
        <v>1</v>
      </c>
      <c r="G99" s="266">
        <v>38</v>
      </c>
      <c r="H99" s="266">
        <v>12</v>
      </c>
      <c r="I99" s="266">
        <v>0.31580000000000003</v>
      </c>
    </row>
    <row r="100" spans="1:9" x14ac:dyDescent="0.25">
      <c r="A100" s="265" t="s">
        <v>724</v>
      </c>
      <c r="B100" s="265" t="s">
        <v>684</v>
      </c>
      <c r="C100" s="266">
        <v>54376</v>
      </c>
      <c r="D100" s="266">
        <v>0</v>
      </c>
      <c r="E100" s="266">
        <v>0</v>
      </c>
      <c r="F100" s="266">
        <v>0</v>
      </c>
      <c r="G100" s="266">
        <v>27</v>
      </c>
      <c r="H100" s="266">
        <v>6</v>
      </c>
      <c r="I100" s="266">
        <v>0.22220000000000001</v>
      </c>
    </row>
    <row r="101" spans="1:9" x14ac:dyDescent="0.25">
      <c r="A101" s="265" t="s">
        <v>724</v>
      </c>
      <c r="B101" s="265" t="s">
        <v>684</v>
      </c>
      <c r="C101" s="266">
        <v>54636</v>
      </c>
      <c r="D101" s="266">
        <v>0</v>
      </c>
      <c r="E101" s="266">
        <v>0</v>
      </c>
      <c r="F101" s="266">
        <v>0</v>
      </c>
      <c r="G101" s="266">
        <v>24</v>
      </c>
      <c r="H101" s="266">
        <v>7</v>
      </c>
      <c r="I101" s="266">
        <v>0.29170000000000001</v>
      </c>
    </row>
    <row r="102" spans="1:9" x14ac:dyDescent="0.25">
      <c r="A102" s="265" t="s">
        <v>724</v>
      </c>
      <c r="B102" s="265" t="s">
        <v>684</v>
      </c>
      <c r="C102" s="266">
        <v>88631</v>
      </c>
      <c r="D102" s="266">
        <v>1</v>
      </c>
      <c r="E102" s="266">
        <v>1</v>
      </c>
      <c r="F102" s="266">
        <v>1</v>
      </c>
      <c r="G102" s="266">
        <v>46</v>
      </c>
      <c r="H102" s="266">
        <v>18</v>
      </c>
      <c r="I102" s="266">
        <v>0.39129999999999998</v>
      </c>
    </row>
    <row r="103" spans="1:9" x14ac:dyDescent="0.25">
      <c r="A103" s="265" t="s">
        <v>724</v>
      </c>
      <c r="B103" s="265" t="s">
        <v>684</v>
      </c>
      <c r="C103" s="266">
        <v>57250</v>
      </c>
      <c r="D103" s="266">
        <v>0</v>
      </c>
      <c r="E103" s="266">
        <v>0</v>
      </c>
      <c r="F103" s="266">
        <v>0</v>
      </c>
      <c r="G103" s="266">
        <v>17</v>
      </c>
      <c r="H103" s="266">
        <v>3</v>
      </c>
      <c r="I103" s="266">
        <v>0.17649999999999999</v>
      </c>
    </row>
    <row r="104" spans="1:9" x14ac:dyDescent="0.25">
      <c r="A104" s="265" t="s">
        <v>724</v>
      </c>
      <c r="B104" s="265" t="s">
        <v>684</v>
      </c>
      <c r="C104" s="266">
        <v>54535</v>
      </c>
      <c r="D104" s="266">
        <v>0</v>
      </c>
      <c r="E104" s="266">
        <v>0</v>
      </c>
      <c r="F104" s="266">
        <v>0</v>
      </c>
      <c r="G104" s="266">
        <v>109</v>
      </c>
      <c r="H104" s="266">
        <v>35</v>
      </c>
      <c r="I104" s="266">
        <v>0.3211</v>
      </c>
    </row>
    <row r="105" spans="1:9" x14ac:dyDescent="0.25">
      <c r="A105" s="265" t="s">
        <v>724</v>
      </c>
      <c r="B105" s="265" t="s">
        <v>684</v>
      </c>
      <c r="C105" s="266">
        <v>57347</v>
      </c>
      <c r="D105" s="266">
        <v>1</v>
      </c>
      <c r="E105" s="266">
        <v>1</v>
      </c>
      <c r="F105" s="266">
        <v>1</v>
      </c>
      <c r="G105" s="266">
        <v>32</v>
      </c>
      <c r="H105" s="266">
        <v>19</v>
      </c>
      <c r="I105" s="266">
        <v>0.59379999999999999</v>
      </c>
    </row>
    <row r="106" spans="1:9" x14ac:dyDescent="0.25">
      <c r="A106" s="265" t="s">
        <v>724</v>
      </c>
      <c r="B106" s="265" t="s">
        <v>684</v>
      </c>
      <c r="C106" s="266">
        <v>104</v>
      </c>
      <c r="D106" s="266">
        <v>0</v>
      </c>
      <c r="E106" s="266">
        <v>0</v>
      </c>
      <c r="F106" s="266">
        <v>0</v>
      </c>
      <c r="G106" s="266">
        <v>90</v>
      </c>
      <c r="H106" s="266">
        <v>23</v>
      </c>
      <c r="I106" s="266">
        <v>0.25559999999999999</v>
      </c>
    </row>
    <row r="107" spans="1:9" x14ac:dyDescent="0.25">
      <c r="A107" s="265" t="s">
        <v>724</v>
      </c>
      <c r="B107" s="265" t="s">
        <v>684</v>
      </c>
      <c r="C107" s="266">
        <v>133</v>
      </c>
      <c r="D107" s="266">
        <v>0</v>
      </c>
      <c r="E107" s="266">
        <v>0</v>
      </c>
      <c r="F107" s="266">
        <v>0</v>
      </c>
      <c r="G107" s="266">
        <v>25</v>
      </c>
      <c r="H107" s="266">
        <v>4</v>
      </c>
      <c r="I107" s="266">
        <v>0.16</v>
      </c>
    </row>
    <row r="108" spans="1:9" x14ac:dyDescent="0.25">
      <c r="A108" s="265" t="s">
        <v>724</v>
      </c>
      <c r="B108" s="265" t="s">
        <v>684</v>
      </c>
      <c r="C108" s="266">
        <v>30</v>
      </c>
      <c r="D108" s="266">
        <v>0</v>
      </c>
      <c r="E108" s="266">
        <v>0</v>
      </c>
      <c r="F108" s="266">
        <v>0</v>
      </c>
      <c r="G108" s="266">
        <v>62</v>
      </c>
      <c r="H108" s="266">
        <v>12</v>
      </c>
      <c r="I108" s="266">
        <v>0.19350000000000001</v>
      </c>
    </row>
    <row r="109" spans="1:9" x14ac:dyDescent="0.25">
      <c r="A109" s="265" t="s">
        <v>724</v>
      </c>
      <c r="B109" s="265" t="s">
        <v>684</v>
      </c>
      <c r="C109" s="266">
        <v>135</v>
      </c>
      <c r="D109" s="266">
        <v>0</v>
      </c>
      <c r="E109" s="266">
        <v>0</v>
      </c>
      <c r="F109" s="266">
        <v>0</v>
      </c>
      <c r="G109" s="266">
        <v>40</v>
      </c>
      <c r="H109" s="266">
        <v>14</v>
      </c>
      <c r="I109" s="266">
        <v>0.35</v>
      </c>
    </row>
    <row r="110" spans="1:9" x14ac:dyDescent="0.25">
      <c r="A110" s="265" t="s">
        <v>724</v>
      </c>
      <c r="B110" s="265" t="s">
        <v>684</v>
      </c>
      <c r="C110" s="266">
        <v>170</v>
      </c>
      <c r="D110" s="266">
        <v>1</v>
      </c>
      <c r="E110" s="266">
        <v>1</v>
      </c>
      <c r="F110" s="266">
        <v>1</v>
      </c>
      <c r="G110" s="266">
        <v>39</v>
      </c>
      <c r="H110" s="266">
        <v>19</v>
      </c>
      <c r="I110" s="266">
        <v>0.48720000000000002</v>
      </c>
    </row>
    <row r="111" spans="1:9" x14ac:dyDescent="0.25">
      <c r="A111" s="265" t="s">
        <v>724</v>
      </c>
      <c r="B111" s="265" t="s">
        <v>684</v>
      </c>
      <c r="C111" s="266">
        <v>34</v>
      </c>
      <c r="D111" s="266">
        <v>0</v>
      </c>
      <c r="E111" s="266">
        <v>0</v>
      </c>
      <c r="F111" s="266">
        <v>0</v>
      </c>
      <c r="G111" s="266">
        <v>15</v>
      </c>
      <c r="H111" s="266">
        <v>8</v>
      </c>
      <c r="I111" s="266">
        <v>0.5333</v>
      </c>
    </row>
    <row r="112" spans="1:9" x14ac:dyDescent="0.25">
      <c r="A112" s="265" t="s">
        <v>724</v>
      </c>
      <c r="B112" s="265" t="s">
        <v>684</v>
      </c>
      <c r="C112" s="266">
        <v>179</v>
      </c>
      <c r="D112" s="266">
        <v>0</v>
      </c>
      <c r="E112" s="266">
        <v>0</v>
      </c>
      <c r="F112" s="266">
        <v>0</v>
      </c>
      <c r="G112" s="266">
        <v>10</v>
      </c>
      <c r="H112" s="266">
        <v>5</v>
      </c>
      <c r="I112" s="266">
        <v>0.5</v>
      </c>
    </row>
    <row r="113" spans="1:9" x14ac:dyDescent="0.25">
      <c r="A113" s="265" t="s">
        <v>724</v>
      </c>
      <c r="B113" s="265" t="s">
        <v>684</v>
      </c>
      <c r="C113" s="266">
        <v>39</v>
      </c>
      <c r="D113" s="266">
        <v>0</v>
      </c>
      <c r="E113" s="266">
        <v>0</v>
      </c>
      <c r="F113" s="266">
        <v>0</v>
      </c>
      <c r="G113" s="266">
        <v>9</v>
      </c>
      <c r="H113" s="266">
        <v>3</v>
      </c>
      <c r="I113" s="266">
        <v>0.33329999999999999</v>
      </c>
    </row>
    <row r="114" spans="1:9" x14ac:dyDescent="0.25">
      <c r="A114" s="265" t="s">
        <v>724</v>
      </c>
      <c r="B114" s="265" t="s">
        <v>684</v>
      </c>
      <c r="C114" s="266">
        <v>121</v>
      </c>
      <c r="D114" s="266">
        <v>2</v>
      </c>
      <c r="E114" s="266">
        <v>2</v>
      </c>
      <c r="F114" s="266">
        <v>1</v>
      </c>
      <c r="G114" s="266">
        <v>49</v>
      </c>
      <c r="H114" s="266">
        <v>25</v>
      </c>
      <c r="I114" s="266">
        <v>0.51019999999999999</v>
      </c>
    </row>
    <row r="115" spans="1:9" x14ac:dyDescent="0.25">
      <c r="A115" s="265" t="s">
        <v>724</v>
      </c>
      <c r="B115" s="265" t="s">
        <v>684</v>
      </c>
      <c r="C115" s="266">
        <v>80</v>
      </c>
      <c r="D115" s="266">
        <v>0</v>
      </c>
      <c r="E115" s="266">
        <v>0</v>
      </c>
      <c r="F115" s="266">
        <v>0</v>
      </c>
      <c r="G115" s="266">
        <v>29</v>
      </c>
      <c r="H115" s="266">
        <v>8</v>
      </c>
      <c r="I115" s="266">
        <v>0.27589999999999998</v>
      </c>
    </row>
    <row r="116" spans="1:9" x14ac:dyDescent="0.25">
      <c r="A116" s="265" t="s">
        <v>724</v>
      </c>
      <c r="B116" s="265" t="s">
        <v>684</v>
      </c>
      <c r="C116" s="266">
        <v>8</v>
      </c>
      <c r="D116" s="266">
        <v>0</v>
      </c>
      <c r="E116" s="266">
        <v>0</v>
      </c>
      <c r="F116" s="266">
        <v>0</v>
      </c>
      <c r="G116" s="266">
        <v>17</v>
      </c>
      <c r="H116" s="266">
        <v>2</v>
      </c>
      <c r="I116" s="266">
        <v>0.1176</v>
      </c>
    </row>
    <row r="117" spans="1:9" x14ac:dyDescent="0.25">
      <c r="A117" s="265" t="s">
        <v>724</v>
      </c>
      <c r="B117" s="265" t="s">
        <v>684</v>
      </c>
      <c r="C117" s="266">
        <v>163</v>
      </c>
      <c r="D117" s="266">
        <v>1</v>
      </c>
      <c r="E117" s="266">
        <v>1</v>
      </c>
      <c r="F117" s="266">
        <v>1</v>
      </c>
      <c r="G117" s="266">
        <v>22</v>
      </c>
      <c r="H117" s="266">
        <v>9</v>
      </c>
      <c r="I117" s="266">
        <v>0.40910000000000002</v>
      </c>
    </row>
    <row r="118" spans="1:9" x14ac:dyDescent="0.25">
      <c r="A118" s="265" t="s">
        <v>724</v>
      </c>
      <c r="B118" s="265" t="s">
        <v>684</v>
      </c>
      <c r="C118" s="266">
        <v>57634</v>
      </c>
      <c r="D118" s="266">
        <v>0</v>
      </c>
      <c r="E118" s="266">
        <v>0</v>
      </c>
      <c r="F118" s="266">
        <v>0</v>
      </c>
      <c r="G118" s="266">
        <v>8</v>
      </c>
      <c r="H118" s="266">
        <v>3</v>
      </c>
      <c r="I118" s="266">
        <v>0.375</v>
      </c>
    </row>
    <row r="119" spans="1:9" x14ac:dyDescent="0.25">
      <c r="A119" s="265" t="s">
        <v>724</v>
      </c>
      <c r="B119" s="265" t="s">
        <v>684</v>
      </c>
      <c r="C119" s="266">
        <v>59</v>
      </c>
      <c r="D119" s="266">
        <v>0</v>
      </c>
      <c r="E119" s="266">
        <v>0</v>
      </c>
      <c r="F119" s="266">
        <v>0</v>
      </c>
      <c r="G119" s="266">
        <v>3</v>
      </c>
      <c r="H119" s="266">
        <v>1</v>
      </c>
      <c r="I119" s="266">
        <v>0.33329999999999999</v>
      </c>
    </row>
    <row r="120" spans="1:9" x14ac:dyDescent="0.25">
      <c r="A120" s="265" t="s">
        <v>724</v>
      </c>
      <c r="B120" s="265" t="s">
        <v>684</v>
      </c>
      <c r="C120" s="266">
        <v>10512</v>
      </c>
      <c r="D120" s="266">
        <v>2</v>
      </c>
      <c r="E120" s="266">
        <v>1</v>
      </c>
      <c r="F120" s="266">
        <v>0.5</v>
      </c>
      <c r="G120" s="266">
        <v>45</v>
      </c>
      <c r="H120" s="266">
        <v>19</v>
      </c>
      <c r="I120" s="266">
        <v>0.42220000000000002</v>
      </c>
    </row>
    <row r="121" spans="1:9" x14ac:dyDescent="0.25">
      <c r="A121" s="265" t="s">
        <v>724</v>
      </c>
      <c r="B121" s="265" t="s">
        <v>684</v>
      </c>
      <c r="C121" s="266">
        <v>51101</v>
      </c>
      <c r="D121" s="266">
        <v>9</v>
      </c>
      <c r="E121" s="266">
        <v>9</v>
      </c>
      <c r="F121" s="266">
        <v>1</v>
      </c>
      <c r="G121" s="266">
        <v>149</v>
      </c>
      <c r="H121" s="266">
        <v>63</v>
      </c>
      <c r="I121" s="266">
        <v>0.42280000000000001</v>
      </c>
    </row>
    <row r="122" spans="1:9" x14ac:dyDescent="0.25">
      <c r="A122" s="265" t="s">
        <v>724</v>
      </c>
      <c r="B122" s="265" t="s">
        <v>684</v>
      </c>
      <c r="C122" s="266">
        <v>51310</v>
      </c>
      <c r="D122" s="266">
        <v>0</v>
      </c>
      <c r="E122" s="266">
        <v>0</v>
      </c>
      <c r="F122" s="266">
        <v>0</v>
      </c>
      <c r="G122" s="266">
        <v>26</v>
      </c>
      <c r="H122" s="266">
        <v>10</v>
      </c>
      <c r="I122" s="266">
        <v>0.3846</v>
      </c>
    </row>
    <row r="123" spans="1:9" x14ac:dyDescent="0.25">
      <c r="A123" s="265" t="s">
        <v>724</v>
      </c>
      <c r="B123" s="265" t="s">
        <v>684</v>
      </c>
      <c r="C123" s="266">
        <v>51103</v>
      </c>
      <c r="D123" s="266">
        <v>3</v>
      </c>
      <c r="E123" s="266">
        <v>3</v>
      </c>
      <c r="F123" s="266">
        <v>1</v>
      </c>
      <c r="G123" s="266">
        <v>28</v>
      </c>
      <c r="H123" s="266">
        <v>9</v>
      </c>
      <c r="I123" s="266">
        <v>0.32140000000000002</v>
      </c>
    </row>
    <row r="124" spans="1:9" x14ac:dyDescent="0.25">
      <c r="A124" s="265" t="s">
        <v>724</v>
      </c>
      <c r="B124" s="265" t="s">
        <v>684</v>
      </c>
      <c r="C124" s="266">
        <v>57508</v>
      </c>
      <c r="D124" s="266">
        <v>2</v>
      </c>
      <c r="E124" s="266">
        <v>2</v>
      </c>
      <c r="F124" s="266">
        <v>1</v>
      </c>
      <c r="G124" s="266">
        <v>24</v>
      </c>
      <c r="H124" s="266">
        <v>11</v>
      </c>
      <c r="I124" s="266">
        <v>0.45829999999999999</v>
      </c>
    </row>
    <row r="125" spans="1:9" x14ac:dyDescent="0.25">
      <c r="A125" s="265" t="s">
        <v>724</v>
      </c>
      <c r="B125" s="265" t="s">
        <v>684</v>
      </c>
      <c r="C125" s="266">
        <v>57210</v>
      </c>
      <c r="D125" s="266">
        <v>2</v>
      </c>
      <c r="E125" s="266">
        <v>2</v>
      </c>
      <c r="F125" s="266">
        <v>1</v>
      </c>
      <c r="G125" s="266">
        <v>49</v>
      </c>
      <c r="H125" s="266">
        <v>14</v>
      </c>
      <c r="I125" s="266">
        <v>0.28570000000000001</v>
      </c>
    </row>
    <row r="126" spans="1:9" x14ac:dyDescent="0.25">
      <c r="A126" s="265" t="s">
        <v>724</v>
      </c>
      <c r="B126" s="265" t="s">
        <v>684</v>
      </c>
      <c r="C126" s="266">
        <v>57163</v>
      </c>
      <c r="D126" s="266">
        <v>0</v>
      </c>
      <c r="E126" s="266">
        <v>0</v>
      </c>
      <c r="F126" s="266">
        <v>0</v>
      </c>
      <c r="G126" s="266">
        <v>17</v>
      </c>
      <c r="H126" s="266">
        <v>6</v>
      </c>
      <c r="I126" s="266">
        <v>0.35289999999999999</v>
      </c>
    </row>
    <row r="127" spans="1:9" x14ac:dyDescent="0.25">
      <c r="A127" s="265" t="s">
        <v>724</v>
      </c>
      <c r="B127" s="265" t="s">
        <v>684</v>
      </c>
      <c r="C127" s="266">
        <v>57441</v>
      </c>
      <c r="D127" s="266">
        <v>1</v>
      </c>
      <c r="E127" s="266">
        <v>1</v>
      </c>
      <c r="F127" s="266">
        <v>1</v>
      </c>
      <c r="G127" s="266">
        <v>29</v>
      </c>
      <c r="H127" s="266">
        <v>15</v>
      </c>
      <c r="I127" s="266">
        <v>0.51719999999999999</v>
      </c>
    </row>
    <row r="128" spans="1:9" x14ac:dyDescent="0.25">
      <c r="A128" s="265" t="s">
        <v>724</v>
      </c>
      <c r="B128" s="265" t="s">
        <v>684</v>
      </c>
      <c r="C128" s="266">
        <v>57306</v>
      </c>
      <c r="D128" s="266">
        <v>1</v>
      </c>
      <c r="E128" s="266">
        <v>1</v>
      </c>
      <c r="F128" s="266">
        <v>1</v>
      </c>
      <c r="G128" s="266">
        <v>31</v>
      </c>
      <c r="H128" s="266">
        <v>9</v>
      </c>
      <c r="I128" s="266">
        <v>0.2903</v>
      </c>
    </row>
    <row r="129" spans="1:9" x14ac:dyDescent="0.25">
      <c r="A129" s="265" t="s">
        <v>724</v>
      </c>
      <c r="B129" s="265" t="s">
        <v>684</v>
      </c>
      <c r="C129" s="266">
        <v>88706</v>
      </c>
      <c r="D129" s="266">
        <v>0</v>
      </c>
      <c r="E129" s="266">
        <v>0</v>
      </c>
      <c r="F129" s="266">
        <v>0</v>
      </c>
      <c r="G129" s="266">
        <v>51</v>
      </c>
      <c r="H129" s="266">
        <v>13</v>
      </c>
      <c r="I129" s="266">
        <v>0.25490000000000002</v>
      </c>
    </row>
    <row r="130" spans="1:9" x14ac:dyDescent="0.25">
      <c r="A130" s="265" t="s">
        <v>724</v>
      </c>
      <c r="B130" s="265" t="s">
        <v>684</v>
      </c>
      <c r="C130" s="266">
        <v>88716</v>
      </c>
      <c r="D130" s="266">
        <v>0</v>
      </c>
      <c r="E130" s="266">
        <v>0</v>
      </c>
      <c r="F130" s="266">
        <v>0</v>
      </c>
      <c r="G130" s="266">
        <v>47</v>
      </c>
      <c r="H130" s="266">
        <v>15</v>
      </c>
      <c r="I130" s="266">
        <v>0.31909999999999999</v>
      </c>
    </row>
    <row r="131" spans="1:9" x14ac:dyDescent="0.25">
      <c r="A131" s="265" t="s">
        <v>724</v>
      </c>
      <c r="B131" s="265" t="s">
        <v>684</v>
      </c>
      <c r="C131" s="266">
        <v>54471</v>
      </c>
      <c r="D131" s="266">
        <v>0</v>
      </c>
      <c r="E131" s="266">
        <v>0</v>
      </c>
      <c r="F131" s="266">
        <v>0</v>
      </c>
      <c r="G131" s="266">
        <v>23</v>
      </c>
      <c r="H131" s="266">
        <v>7</v>
      </c>
      <c r="I131" s="266">
        <v>0.30430000000000001</v>
      </c>
    </row>
    <row r="132" spans="1:9" x14ac:dyDescent="0.25">
      <c r="A132" s="265" t="s">
        <v>724</v>
      </c>
      <c r="B132" s="265" t="s">
        <v>684</v>
      </c>
      <c r="C132" s="266">
        <v>54506</v>
      </c>
      <c r="D132" s="266">
        <v>0</v>
      </c>
      <c r="E132" s="266">
        <v>0</v>
      </c>
      <c r="F132" s="266">
        <v>0</v>
      </c>
      <c r="G132" s="266">
        <v>35</v>
      </c>
      <c r="H132" s="266">
        <v>10</v>
      </c>
      <c r="I132" s="266">
        <v>0.28570000000000001</v>
      </c>
    </row>
    <row r="133" spans="1:9" x14ac:dyDescent="0.25">
      <c r="A133" s="265" t="s">
        <v>724</v>
      </c>
      <c r="B133" s="265" t="s">
        <v>684</v>
      </c>
      <c r="C133" s="266">
        <v>54413</v>
      </c>
      <c r="D133" s="266">
        <v>0</v>
      </c>
      <c r="E133" s="266">
        <v>0</v>
      </c>
      <c r="F133" s="266">
        <v>0</v>
      </c>
      <c r="G133" s="266">
        <v>12</v>
      </c>
      <c r="H133" s="266">
        <v>3</v>
      </c>
      <c r="I133" s="266">
        <v>0.25</v>
      </c>
    </row>
    <row r="134" spans="1:9" x14ac:dyDescent="0.25">
      <c r="A134" s="265" t="s">
        <v>724</v>
      </c>
      <c r="B134" s="265" t="s">
        <v>684</v>
      </c>
      <c r="C134" s="266">
        <v>88261</v>
      </c>
      <c r="D134" s="266">
        <v>1</v>
      </c>
      <c r="E134" s="266">
        <v>1</v>
      </c>
      <c r="F134" s="266">
        <v>1</v>
      </c>
      <c r="G134" s="266">
        <v>31</v>
      </c>
      <c r="H134" s="266">
        <v>8</v>
      </c>
      <c r="I134" s="266">
        <v>0.2581</v>
      </c>
    </row>
    <row r="135" spans="1:9" x14ac:dyDescent="0.25">
      <c r="A135" s="265" t="s">
        <v>724</v>
      </c>
      <c r="B135" s="265" t="s">
        <v>684</v>
      </c>
      <c r="C135" s="266">
        <v>88666</v>
      </c>
      <c r="D135" s="266">
        <v>3</v>
      </c>
      <c r="E135" s="266">
        <v>3</v>
      </c>
      <c r="F135" s="266">
        <v>1</v>
      </c>
      <c r="G135" s="266">
        <v>83</v>
      </c>
      <c r="H135" s="266">
        <v>33</v>
      </c>
      <c r="I135" s="266">
        <v>0.39760000000000001</v>
      </c>
    </row>
    <row r="136" spans="1:9" x14ac:dyDescent="0.25">
      <c r="A136" s="265" t="s">
        <v>724</v>
      </c>
      <c r="B136" s="265" t="s">
        <v>684</v>
      </c>
      <c r="C136" s="266">
        <v>54686</v>
      </c>
      <c r="D136" s="266">
        <v>2</v>
      </c>
      <c r="E136" s="266">
        <v>2</v>
      </c>
      <c r="F136" s="266">
        <v>1</v>
      </c>
      <c r="G136" s="266">
        <v>20</v>
      </c>
      <c r="H136" s="266">
        <v>6</v>
      </c>
      <c r="I136" s="266">
        <v>0.3</v>
      </c>
    </row>
    <row r="137" spans="1:9" x14ac:dyDescent="0.25">
      <c r="A137" s="265" t="s">
        <v>724</v>
      </c>
      <c r="B137" s="265" t="s">
        <v>684</v>
      </c>
      <c r="C137" s="266">
        <v>88288</v>
      </c>
      <c r="D137" s="266">
        <v>1</v>
      </c>
      <c r="E137" s="266">
        <v>1</v>
      </c>
      <c r="F137" s="266">
        <v>1</v>
      </c>
      <c r="G137" s="266">
        <v>8</v>
      </c>
      <c r="H137" s="266">
        <v>3</v>
      </c>
      <c r="I137" s="266">
        <v>0.375</v>
      </c>
    </row>
    <row r="138" spans="1:9" x14ac:dyDescent="0.25">
      <c r="A138" s="265" t="s">
        <v>724</v>
      </c>
      <c r="B138" s="265" t="s">
        <v>684</v>
      </c>
      <c r="C138" s="266">
        <v>57113</v>
      </c>
      <c r="D138" s="266">
        <v>0</v>
      </c>
      <c r="E138" s="266">
        <v>0</v>
      </c>
      <c r="F138" s="266">
        <v>0</v>
      </c>
      <c r="G138" s="266">
        <v>20</v>
      </c>
      <c r="H138" s="266">
        <v>5</v>
      </c>
      <c r="I138" s="266">
        <v>0.25</v>
      </c>
    </row>
    <row r="139" spans="1:9" x14ac:dyDescent="0.25">
      <c r="A139" s="265" t="s">
        <v>724</v>
      </c>
      <c r="B139" s="265" t="s">
        <v>684</v>
      </c>
      <c r="C139" s="266">
        <v>54533</v>
      </c>
      <c r="D139" s="266">
        <v>0</v>
      </c>
      <c r="E139" s="266">
        <v>0</v>
      </c>
      <c r="F139" s="266">
        <v>0</v>
      </c>
      <c r="G139" s="266">
        <v>34</v>
      </c>
      <c r="H139" s="266">
        <v>7</v>
      </c>
      <c r="I139" s="266">
        <v>0.2059</v>
      </c>
    </row>
    <row r="140" spans="1:9" x14ac:dyDescent="0.25">
      <c r="A140" s="265" t="s">
        <v>724</v>
      </c>
      <c r="B140" s="265" t="s">
        <v>684</v>
      </c>
      <c r="C140" s="266">
        <v>57660</v>
      </c>
      <c r="D140" s="266">
        <v>0</v>
      </c>
      <c r="E140" s="266">
        <v>0</v>
      </c>
      <c r="F140" s="266">
        <v>0</v>
      </c>
      <c r="G140" s="266">
        <v>21</v>
      </c>
      <c r="H140" s="266">
        <v>5</v>
      </c>
      <c r="I140" s="266">
        <v>0.23810000000000001</v>
      </c>
    </row>
    <row r="141" spans="1:9" x14ac:dyDescent="0.25">
      <c r="A141" s="265" t="s">
        <v>724</v>
      </c>
      <c r="B141" s="265" t="s">
        <v>684</v>
      </c>
      <c r="C141" s="266">
        <v>101</v>
      </c>
      <c r="D141" s="266">
        <v>0</v>
      </c>
      <c r="E141" s="266">
        <v>0</v>
      </c>
      <c r="F141" s="266">
        <v>0</v>
      </c>
      <c r="G141" s="266">
        <v>81</v>
      </c>
      <c r="H141" s="266">
        <v>32</v>
      </c>
      <c r="I141" s="266">
        <v>0.39510000000000001</v>
      </c>
    </row>
    <row r="142" spans="1:9" x14ac:dyDescent="0.25">
      <c r="A142" s="265" t="s">
        <v>724</v>
      </c>
      <c r="B142" s="265" t="s">
        <v>684</v>
      </c>
      <c r="C142" s="266">
        <v>43</v>
      </c>
      <c r="D142" s="266">
        <v>7</v>
      </c>
      <c r="E142" s="266">
        <v>6</v>
      </c>
      <c r="F142" s="266">
        <v>0.85709999999999997</v>
      </c>
      <c r="G142" s="266">
        <v>78</v>
      </c>
      <c r="H142" s="266">
        <v>17</v>
      </c>
      <c r="I142" s="266">
        <v>0.21790000000000001</v>
      </c>
    </row>
    <row r="143" spans="1:9" x14ac:dyDescent="0.25">
      <c r="A143" s="265" t="s">
        <v>724</v>
      </c>
      <c r="B143" s="265" t="s">
        <v>684</v>
      </c>
      <c r="C143" s="266">
        <v>48</v>
      </c>
      <c r="D143" s="266">
        <v>1</v>
      </c>
      <c r="E143" s="266">
        <v>0</v>
      </c>
      <c r="F143" s="266">
        <v>0</v>
      </c>
      <c r="G143" s="266">
        <v>21</v>
      </c>
      <c r="H143" s="266">
        <v>5</v>
      </c>
      <c r="I143" s="266">
        <v>0.23810000000000001</v>
      </c>
    </row>
    <row r="144" spans="1:9" x14ac:dyDescent="0.25">
      <c r="A144" s="265" t="s">
        <v>724</v>
      </c>
      <c r="B144" s="265" t="s">
        <v>684</v>
      </c>
      <c r="C144" s="266">
        <v>169</v>
      </c>
      <c r="D144" s="266">
        <v>0</v>
      </c>
      <c r="E144" s="266">
        <v>0</v>
      </c>
      <c r="F144" s="266">
        <v>0</v>
      </c>
      <c r="G144" s="266">
        <v>77</v>
      </c>
      <c r="H144" s="266">
        <v>27</v>
      </c>
      <c r="I144" s="266">
        <v>0.35060000000000002</v>
      </c>
    </row>
    <row r="145" spans="1:9" x14ac:dyDescent="0.25">
      <c r="A145" s="265" t="s">
        <v>724</v>
      </c>
      <c r="B145" s="265" t="s">
        <v>684</v>
      </c>
      <c r="C145" s="266">
        <v>71</v>
      </c>
      <c r="D145" s="266">
        <v>1</v>
      </c>
      <c r="E145" s="266">
        <v>1</v>
      </c>
      <c r="F145" s="266">
        <v>1</v>
      </c>
      <c r="G145" s="266">
        <v>60</v>
      </c>
      <c r="H145" s="266">
        <v>28</v>
      </c>
      <c r="I145" s="266">
        <v>0.4667</v>
      </c>
    </row>
    <row r="146" spans="1:9" x14ac:dyDescent="0.25">
      <c r="A146" s="265" t="s">
        <v>724</v>
      </c>
      <c r="B146" s="265" t="s">
        <v>684</v>
      </c>
      <c r="C146" s="266">
        <v>157</v>
      </c>
      <c r="D146" s="266">
        <v>0</v>
      </c>
      <c r="E146" s="266">
        <v>0</v>
      </c>
      <c r="F146" s="266">
        <v>0</v>
      </c>
      <c r="G146" s="266">
        <v>14</v>
      </c>
      <c r="H146" s="266">
        <v>6</v>
      </c>
      <c r="I146" s="266">
        <v>0.42859999999999998</v>
      </c>
    </row>
    <row r="147" spans="1:9" x14ac:dyDescent="0.25">
      <c r="A147" s="265" t="s">
        <v>724</v>
      </c>
      <c r="B147" s="265" t="s">
        <v>684</v>
      </c>
      <c r="C147" s="266">
        <v>188</v>
      </c>
      <c r="D147" s="266">
        <v>1</v>
      </c>
      <c r="E147" s="266">
        <v>1</v>
      </c>
      <c r="F147" s="266">
        <v>1</v>
      </c>
      <c r="G147" s="266">
        <v>22</v>
      </c>
      <c r="H147" s="266">
        <v>5</v>
      </c>
      <c r="I147" s="266">
        <v>0.2273</v>
      </c>
    </row>
    <row r="148" spans="1:9" x14ac:dyDescent="0.25">
      <c r="A148" s="265" t="s">
        <v>724</v>
      </c>
      <c r="B148" s="265" t="s">
        <v>684</v>
      </c>
      <c r="C148" s="266">
        <v>50</v>
      </c>
      <c r="D148" s="266">
        <v>0</v>
      </c>
      <c r="E148" s="266">
        <v>0</v>
      </c>
      <c r="F148" s="266">
        <v>0</v>
      </c>
      <c r="G148" s="266">
        <v>9</v>
      </c>
      <c r="H148" s="266">
        <v>3</v>
      </c>
      <c r="I148" s="266">
        <v>0.33329999999999999</v>
      </c>
    </row>
    <row r="149" spans="1:9" x14ac:dyDescent="0.25">
      <c r="A149" s="265" t="s">
        <v>724</v>
      </c>
      <c r="B149" s="265" t="s">
        <v>684</v>
      </c>
      <c r="C149" s="266">
        <v>74</v>
      </c>
      <c r="D149" s="266">
        <v>0</v>
      </c>
      <c r="E149" s="266">
        <v>0</v>
      </c>
      <c r="F149" s="266">
        <v>0</v>
      </c>
      <c r="G149" s="266">
        <v>10</v>
      </c>
      <c r="H149" s="266">
        <v>1</v>
      </c>
      <c r="I149" s="266">
        <v>0.1</v>
      </c>
    </row>
    <row r="150" spans="1:9" x14ac:dyDescent="0.25">
      <c r="A150" s="265" t="s">
        <v>724</v>
      </c>
      <c r="B150" s="265" t="s">
        <v>684</v>
      </c>
      <c r="C150" s="266">
        <v>58</v>
      </c>
      <c r="D150" s="266">
        <v>0</v>
      </c>
      <c r="E150" s="266">
        <v>0</v>
      </c>
      <c r="F150" s="266">
        <v>0</v>
      </c>
      <c r="G150" s="266">
        <v>4</v>
      </c>
      <c r="H150" s="266">
        <v>2</v>
      </c>
      <c r="I150" s="266">
        <v>0.5</v>
      </c>
    </row>
    <row r="151" spans="1:9" x14ac:dyDescent="0.25">
      <c r="A151" s="265" t="s">
        <v>724</v>
      </c>
      <c r="B151" s="265" t="s">
        <v>684</v>
      </c>
      <c r="C151" s="266">
        <v>116</v>
      </c>
      <c r="D151" s="266">
        <v>0</v>
      </c>
      <c r="E151" s="266">
        <v>0</v>
      </c>
      <c r="F151" s="266">
        <v>0</v>
      </c>
      <c r="G151" s="266">
        <v>66</v>
      </c>
      <c r="H151" s="266">
        <v>18</v>
      </c>
      <c r="I151" s="266">
        <v>0.2727</v>
      </c>
    </row>
    <row r="152" spans="1:9" x14ac:dyDescent="0.25">
      <c r="A152" s="265" t="s">
        <v>724</v>
      </c>
      <c r="B152" s="265" t="s">
        <v>684</v>
      </c>
      <c r="C152" s="266">
        <v>10</v>
      </c>
      <c r="D152" s="266">
        <v>0</v>
      </c>
      <c r="E152" s="266">
        <v>0</v>
      </c>
      <c r="F152" s="266">
        <v>0</v>
      </c>
      <c r="G152" s="266">
        <v>27</v>
      </c>
      <c r="H152" s="266">
        <v>7</v>
      </c>
      <c r="I152" s="266">
        <v>0.25929999999999997</v>
      </c>
    </row>
    <row r="153" spans="1:9" x14ac:dyDescent="0.25">
      <c r="A153" s="265" t="s">
        <v>724</v>
      </c>
      <c r="B153" s="265" t="s">
        <v>684</v>
      </c>
      <c r="C153" s="266">
        <v>89</v>
      </c>
      <c r="D153" s="266">
        <v>0</v>
      </c>
      <c r="E153" s="266">
        <v>0</v>
      </c>
      <c r="F153" s="266">
        <v>0</v>
      </c>
      <c r="G153" s="266">
        <v>24</v>
      </c>
      <c r="H153" s="266">
        <v>6</v>
      </c>
      <c r="I153" s="266">
        <v>0.25</v>
      </c>
    </row>
    <row r="154" spans="1:9" x14ac:dyDescent="0.25">
      <c r="A154" s="265" t="s">
        <v>724</v>
      </c>
      <c r="B154" s="265" t="s">
        <v>684</v>
      </c>
      <c r="C154" s="266">
        <v>8814</v>
      </c>
      <c r="D154" s="266">
        <v>0</v>
      </c>
      <c r="E154" s="266">
        <v>0</v>
      </c>
      <c r="F154" s="266">
        <v>0</v>
      </c>
      <c r="G154" s="266">
        <v>23</v>
      </c>
      <c r="H154" s="266">
        <v>12</v>
      </c>
      <c r="I154" s="266">
        <v>0.52170000000000005</v>
      </c>
    </row>
    <row r="155" spans="1:9" x14ac:dyDescent="0.25">
      <c r="A155" s="265" t="s">
        <v>724</v>
      </c>
      <c r="B155" s="265" t="s">
        <v>684</v>
      </c>
      <c r="C155" s="266">
        <v>10521</v>
      </c>
      <c r="D155" s="266">
        <v>2</v>
      </c>
      <c r="E155" s="266">
        <v>2</v>
      </c>
      <c r="F155" s="266">
        <v>1</v>
      </c>
      <c r="G155" s="266">
        <v>44</v>
      </c>
      <c r="H155" s="266">
        <v>12</v>
      </c>
      <c r="I155" s="266">
        <v>0.2727</v>
      </c>
    </row>
    <row r="156" spans="1:9" x14ac:dyDescent="0.25">
      <c r="A156" s="265" t="s">
        <v>724</v>
      </c>
      <c r="B156" s="265" t="s">
        <v>684</v>
      </c>
      <c r="C156" s="266">
        <v>10522</v>
      </c>
      <c r="D156" s="266">
        <v>0</v>
      </c>
      <c r="E156" s="266">
        <v>0</v>
      </c>
      <c r="F156" s="266">
        <v>0</v>
      </c>
      <c r="G156" s="266">
        <v>31</v>
      </c>
      <c r="H156" s="266">
        <v>7</v>
      </c>
      <c r="I156" s="266">
        <v>0.2258</v>
      </c>
    </row>
    <row r="157" spans="1:9" x14ac:dyDescent="0.25">
      <c r="A157" s="265" t="s">
        <v>724</v>
      </c>
      <c r="B157" s="265" t="s">
        <v>684</v>
      </c>
      <c r="C157" s="266">
        <v>10583</v>
      </c>
      <c r="D157" s="266">
        <v>1</v>
      </c>
      <c r="E157" s="266">
        <v>1</v>
      </c>
      <c r="F157" s="266">
        <v>1</v>
      </c>
      <c r="G157" s="266">
        <v>38</v>
      </c>
      <c r="H157" s="266">
        <v>10</v>
      </c>
      <c r="I157" s="266">
        <v>0.26319999999999999</v>
      </c>
    </row>
    <row r="158" spans="1:9" x14ac:dyDescent="0.25">
      <c r="A158" s="265" t="s">
        <v>724</v>
      </c>
      <c r="B158" s="265" t="s">
        <v>684</v>
      </c>
      <c r="C158" s="266">
        <v>10541</v>
      </c>
      <c r="D158" s="266">
        <v>2</v>
      </c>
      <c r="E158" s="266">
        <v>2</v>
      </c>
      <c r="F158" s="266">
        <v>1</v>
      </c>
      <c r="G158" s="266">
        <v>120</v>
      </c>
      <c r="H158" s="266">
        <v>28</v>
      </c>
      <c r="I158" s="266">
        <v>0.23330000000000001</v>
      </c>
    </row>
    <row r="159" spans="1:9" x14ac:dyDescent="0.25">
      <c r="A159" s="265" t="s">
        <v>724</v>
      </c>
      <c r="B159" s="265" t="s">
        <v>684</v>
      </c>
      <c r="C159" s="266">
        <v>10539</v>
      </c>
      <c r="D159" s="266">
        <v>0</v>
      </c>
      <c r="E159" s="266">
        <v>0</v>
      </c>
      <c r="F159" s="266">
        <v>0</v>
      </c>
      <c r="G159" s="266">
        <v>19</v>
      </c>
      <c r="H159" s="266">
        <v>6</v>
      </c>
      <c r="I159" s="266">
        <v>0.31580000000000003</v>
      </c>
    </row>
    <row r="160" spans="1:9" x14ac:dyDescent="0.25">
      <c r="A160" s="265" t="s">
        <v>724</v>
      </c>
      <c r="B160" s="265" t="s">
        <v>684</v>
      </c>
      <c r="C160" s="266">
        <v>51110</v>
      </c>
      <c r="D160" s="266">
        <v>0</v>
      </c>
      <c r="E160" s="266">
        <v>0</v>
      </c>
      <c r="F160" s="266">
        <v>0</v>
      </c>
      <c r="G160" s="266">
        <v>35</v>
      </c>
      <c r="H160" s="266">
        <v>6</v>
      </c>
      <c r="I160" s="266">
        <v>0.1714</v>
      </c>
    </row>
    <row r="161" spans="1:9" x14ac:dyDescent="0.25">
      <c r="A161" s="265" t="s">
        <v>724</v>
      </c>
      <c r="B161" s="265" t="s">
        <v>684</v>
      </c>
      <c r="C161" s="266">
        <v>51306</v>
      </c>
      <c r="D161" s="266">
        <v>0</v>
      </c>
      <c r="E161" s="266">
        <v>0</v>
      </c>
      <c r="F161" s="266">
        <v>0</v>
      </c>
      <c r="G161" s="266">
        <v>39</v>
      </c>
      <c r="H161" s="266">
        <v>14</v>
      </c>
      <c r="I161" s="266">
        <v>0.35899999999999999</v>
      </c>
    </row>
    <row r="162" spans="1:9" x14ac:dyDescent="0.25">
      <c r="A162" s="265" t="s">
        <v>724</v>
      </c>
      <c r="B162" s="265" t="s">
        <v>684</v>
      </c>
      <c r="C162" s="266">
        <v>51370</v>
      </c>
      <c r="D162" s="266">
        <v>2</v>
      </c>
      <c r="E162" s="266">
        <v>2</v>
      </c>
      <c r="F162" s="266">
        <v>1</v>
      </c>
      <c r="G162" s="266">
        <v>141</v>
      </c>
      <c r="H162" s="266">
        <v>58</v>
      </c>
      <c r="I162" s="266">
        <v>0.4113</v>
      </c>
    </row>
    <row r="163" spans="1:9" x14ac:dyDescent="0.25">
      <c r="A163" s="265" t="s">
        <v>724</v>
      </c>
      <c r="B163" s="265" t="s">
        <v>684</v>
      </c>
      <c r="C163" s="266">
        <v>57503</v>
      </c>
      <c r="D163" s="266">
        <v>0</v>
      </c>
      <c r="E163" s="266">
        <v>0</v>
      </c>
      <c r="F163" s="266">
        <v>0</v>
      </c>
      <c r="G163" s="266">
        <v>21</v>
      </c>
      <c r="H163" s="266">
        <v>2</v>
      </c>
      <c r="I163" s="266">
        <v>9.5200000000000007E-2</v>
      </c>
    </row>
    <row r="164" spans="1:9" x14ac:dyDescent="0.25">
      <c r="A164" s="265" t="s">
        <v>724</v>
      </c>
      <c r="B164" s="265" t="s">
        <v>684</v>
      </c>
      <c r="C164" s="266">
        <v>57632</v>
      </c>
      <c r="D164" s="266">
        <v>0</v>
      </c>
      <c r="E164" s="266">
        <v>0</v>
      </c>
      <c r="F164" s="266">
        <v>0</v>
      </c>
      <c r="G164" s="266">
        <v>66</v>
      </c>
      <c r="H164" s="266">
        <v>29</v>
      </c>
      <c r="I164" s="266">
        <v>0.43940000000000001</v>
      </c>
    </row>
    <row r="165" spans="1:9" x14ac:dyDescent="0.25">
      <c r="A165" s="265" t="s">
        <v>724</v>
      </c>
      <c r="B165" s="265" t="s">
        <v>684</v>
      </c>
      <c r="C165" s="266">
        <v>57308</v>
      </c>
      <c r="D165" s="266">
        <v>2</v>
      </c>
      <c r="E165" s="266">
        <v>2</v>
      </c>
      <c r="F165" s="266">
        <v>1</v>
      </c>
      <c r="G165" s="266">
        <v>82</v>
      </c>
      <c r="H165" s="266">
        <v>31</v>
      </c>
      <c r="I165" s="266">
        <v>0.378</v>
      </c>
    </row>
    <row r="166" spans="1:9" x14ac:dyDescent="0.25">
      <c r="A166" s="265" t="s">
        <v>724</v>
      </c>
      <c r="B166" s="265" t="s">
        <v>684</v>
      </c>
      <c r="C166" s="266">
        <v>57224</v>
      </c>
      <c r="D166" s="266">
        <v>0</v>
      </c>
      <c r="E166" s="266">
        <v>0</v>
      </c>
      <c r="F166" s="266">
        <v>0</v>
      </c>
      <c r="G166" s="266">
        <v>29</v>
      </c>
      <c r="H166" s="266">
        <v>11</v>
      </c>
      <c r="I166" s="266">
        <v>0.37930000000000003</v>
      </c>
    </row>
    <row r="167" spans="1:9" x14ac:dyDescent="0.25">
      <c r="A167" s="265" t="s">
        <v>724</v>
      </c>
      <c r="B167" s="265" t="s">
        <v>684</v>
      </c>
      <c r="C167" s="266">
        <v>57458</v>
      </c>
      <c r="D167" s="266">
        <v>0</v>
      </c>
      <c r="E167" s="266">
        <v>0</v>
      </c>
      <c r="F167" s="266">
        <v>0</v>
      </c>
      <c r="G167" s="266">
        <v>30</v>
      </c>
      <c r="H167" s="266">
        <v>10</v>
      </c>
      <c r="I167" s="266">
        <v>0.33329999999999999</v>
      </c>
    </row>
    <row r="168" spans="1:9" x14ac:dyDescent="0.25">
      <c r="A168" s="265" t="s">
        <v>724</v>
      </c>
      <c r="B168" s="265" t="s">
        <v>684</v>
      </c>
      <c r="C168" s="266">
        <v>54651</v>
      </c>
      <c r="D168" s="266">
        <v>3</v>
      </c>
      <c r="E168" s="266">
        <v>2</v>
      </c>
      <c r="F168" s="266">
        <v>0.66669999999999996</v>
      </c>
      <c r="G168" s="266">
        <v>123</v>
      </c>
      <c r="H168" s="266">
        <v>27</v>
      </c>
      <c r="I168" s="266">
        <v>0.2195</v>
      </c>
    </row>
    <row r="169" spans="1:9" x14ac:dyDescent="0.25">
      <c r="A169" s="265" t="s">
        <v>724</v>
      </c>
      <c r="B169" s="265" t="s">
        <v>684</v>
      </c>
      <c r="C169" s="266">
        <v>55679</v>
      </c>
      <c r="D169" s="266">
        <v>1</v>
      </c>
      <c r="E169" s="266">
        <v>1</v>
      </c>
      <c r="F169" s="266">
        <v>1</v>
      </c>
      <c r="G169" s="266">
        <v>44</v>
      </c>
      <c r="H169" s="266">
        <v>25</v>
      </c>
      <c r="I169" s="266">
        <v>0.56820000000000004</v>
      </c>
    </row>
    <row r="170" spans="1:9" x14ac:dyDescent="0.25">
      <c r="A170" s="265" t="s">
        <v>724</v>
      </c>
      <c r="B170" s="265" t="s">
        <v>684</v>
      </c>
      <c r="C170" s="266">
        <v>55151</v>
      </c>
      <c r="D170" s="266">
        <v>3</v>
      </c>
      <c r="E170" s="266">
        <v>3</v>
      </c>
      <c r="F170" s="266">
        <v>1</v>
      </c>
      <c r="G170" s="266">
        <v>158</v>
      </c>
      <c r="H170" s="266">
        <v>47</v>
      </c>
      <c r="I170" s="266">
        <v>0.29749999999999999</v>
      </c>
    </row>
    <row r="171" spans="1:9" x14ac:dyDescent="0.25">
      <c r="A171" s="265" t="s">
        <v>724</v>
      </c>
      <c r="B171" s="265" t="s">
        <v>684</v>
      </c>
      <c r="C171" s="266">
        <v>54296</v>
      </c>
      <c r="D171" s="266">
        <v>2</v>
      </c>
      <c r="E171" s="266">
        <v>2</v>
      </c>
      <c r="F171" s="266">
        <v>1</v>
      </c>
      <c r="G171" s="266">
        <v>37</v>
      </c>
      <c r="H171" s="266">
        <v>15</v>
      </c>
      <c r="I171" s="266">
        <v>0.40539999999999998</v>
      </c>
    </row>
    <row r="172" spans="1:9" x14ac:dyDescent="0.25">
      <c r="A172" s="265" t="s">
        <v>724</v>
      </c>
      <c r="B172" s="265" t="s">
        <v>684</v>
      </c>
      <c r="C172" s="266">
        <v>54414</v>
      </c>
      <c r="D172" s="266">
        <v>1</v>
      </c>
      <c r="E172" s="266">
        <v>1</v>
      </c>
      <c r="F172" s="266">
        <v>1</v>
      </c>
      <c r="G172" s="266">
        <v>21</v>
      </c>
      <c r="H172" s="266">
        <v>5</v>
      </c>
      <c r="I172" s="266">
        <v>0.23810000000000001</v>
      </c>
    </row>
    <row r="173" spans="1:9" x14ac:dyDescent="0.25">
      <c r="A173" s="265" t="s">
        <v>724</v>
      </c>
      <c r="B173" s="265" t="s">
        <v>684</v>
      </c>
      <c r="C173" s="266">
        <v>54266</v>
      </c>
      <c r="D173" s="266">
        <v>0</v>
      </c>
      <c r="E173" s="266">
        <v>0</v>
      </c>
      <c r="F173" s="266">
        <v>0</v>
      </c>
      <c r="G173" s="266">
        <v>31</v>
      </c>
      <c r="H173" s="266">
        <v>6</v>
      </c>
      <c r="I173" s="266">
        <v>0.19350000000000001</v>
      </c>
    </row>
    <row r="174" spans="1:9" x14ac:dyDescent="0.25">
      <c r="A174" s="265" t="s">
        <v>724</v>
      </c>
      <c r="B174" s="265" t="s">
        <v>684</v>
      </c>
      <c r="C174" s="266">
        <v>54531</v>
      </c>
      <c r="D174" s="266">
        <v>0</v>
      </c>
      <c r="E174" s="266">
        <v>0</v>
      </c>
      <c r="F174" s="266">
        <v>0</v>
      </c>
      <c r="G174" s="266">
        <v>21</v>
      </c>
      <c r="H174" s="266">
        <v>9</v>
      </c>
      <c r="I174" s="266">
        <v>0.42859999999999998</v>
      </c>
    </row>
    <row r="175" spans="1:9" x14ac:dyDescent="0.25">
      <c r="A175" s="265" t="s">
        <v>724</v>
      </c>
      <c r="B175" s="265" t="s">
        <v>684</v>
      </c>
      <c r="C175" s="266">
        <v>88216</v>
      </c>
      <c r="D175" s="266">
        <v>0</v>
      </c>
      <c r="E175" s="266">
        <v>0</v>
      </c>
      <c r="F175" s="266">
        <v>0</v>
      </c>
      <c r="G175" s="266">
        <v>21</v>
      </c>
      <c r="H175" s="266">
        <v>5</v>
      </c>
      <c r="I175" s="266">
        <v>0.23810000000000001</v>
      </c>
    </row>
    <row r="176" spans="1:9" x14ac:dyDescent="0.25">
      <c r="A176" s="265" t="s">
        <v>724</v>
      </c>
      <c r="B176" s="265" t="s">
        <v>684</v>
      </c>
      <c r="C176" s="266">
        <v>54257</v>
      </c>
      <c r="D176" s="266">
        <v>3</v>
      </c>
      <c r="E176" s="266">
        <v>3</v>
      </c>
      <c r="F176" s="266">
        <v>1</v>
      </c>
      <c r="G176" s="266">
        <v>24</v>
      </c>
      <c r="H176" s="266">
        <v>14</v>
      </c>
      <c r="I176" s="266">
        <v>0.58330000000000004</v>
      </c>
    </row>
    <row r="177" spans="1:9" x14ac:dyDescent="0.25">
      <c r="A177" s="265" t="s">
        <v>724</v>
      </c>
      <c r="B177" s="265" t="s">
        <v>684</v>
      </c>
      <c r="C177" s="266">
        <v>54356</v>
      </c>
      <c r="D177" s="266">
        <v>0</v>
      </c>
      <c r="E177" s="266">
        <v>0</v>
      </c>
      <c r="F177" s="266">
        <v>0</v>
      </c>
      <c r="G177" s="266">
        <v>29</v>
      </c>
      <c r="H177" s="266">
        <v>7</v>
      </c>
      <c r="I177" s="266">
        <v>0.2414</v>
      </c>
    </row>
    <row r="178" spans="1:9" x14ac:dyDescent="0.25">
      <c r="A178" s="265" t="s">
        <v>724</v>
      </c>
      <c r="B178" s="265" t="s">
        <v>684</v>
      </c>
      <c r="C178" s="266">
        <v>57432</v>
      </c>
      <c r="D178" s="266">
        <v>0</v>
      </c>
      <c r="E178" s="266">
        <v>0</v>
      </c>
      <c r="F178" s="266">
        <v>0</v>
      </c>
      <c r="G178" s="266">
        <v>27</v>
      </c>
      <c r="H178" s="266">
        <v>8</v>
      </c>
      <c r="I178" s="266">
        <v>0.29630000000000001</v>
      </c>
    </row>
    <row r="179" spans="1:9" x14ac:dyDescent="0.25">
      <c r="A179" s="265" t="s">
        <v>724</v>
      </c>
      <c r="B179" s="265" t="s">
        <v>684</v>
      </c>
      <c r="C179" s="266">
        <v>65</v>
      </c>
      <c r="D179" s="266">
        <v>0</v>
      </c>
      <c r="E179" s="266">
        <v>0</v>
      </c>
      <c r="F179" s="266">
        <v>0</v>
      </c>
      <c r="G179" s="266">
        <v>20</v>
      </c>
      <c r="H179" s="266">
        <v>6</v>
      </c>
      <c r="I179" s="266">
        <v>0.3</v>
      </c>
    </row>
    <row r="180" spans="1:9" x14ac:dyDescent="0.25">
      <c r="A180" s="265" t="s">
        <v>724</v>
      </c>
      <c r="B180" s="265" t="s">
        <v>684</v>
      </c>
      <c r="C180" s="266">
        <v>95</v>
      </c>
      <c r="D180" s="266">
        <v>0</v>
      </c>
      <c r="E180" s="266">
        <v>0</v>
      </c>
      <c r="F180" s="266">
        <v>0</v>
      </c>
      <c r="G180" s="266">
        <v>43</v>
      </c>
      <c r="H180" s="266">
        <v>6</v>
      </c>
      <c r="I180" s="266">
        <v>0.13950000000000001</v>
      </c>
    </row>
    <row r="181" spans="1:9" x14ac:dyDescent="0.25">
      <c r="A181" s="265" t="s">
        <v>724</v>
      </c>
      <c r="B181" s="265" t="s">
        <v>684</v>
      </c>
      <c r="C181" s="266">
        <v>184</v>
      </c>
      <c r="D181" s="266">
        <v>1</v>
      </c>
      <c r="E181" s="266">
        <v>0</v>
      </c>
      <c r="F181" s="266">
        <v>0</v>
      </c>
      <c r="G181" s="266">
        <v>18</v>
      </c>
      <c r="H181" s="266">
        <v>3</v>
      </c>
      <c r="I181" s="266">
        <v>0.16669999999999999</v>
      </c>
    </row>
    <row r="182" spans="1:9" x14ac:dyDescent="0.25">
      <c r="A182" s="265" t="s">
        <v>724</v>
      </c>
      <c r="B182" s="265" t="s">
        <v>684</v>
      </c>
      <c r="C182" s="266">
        <v>143</v>
      </c>
      <c r="D182" s="266">
        <v>1</v>
      </c>
      <c r="E182" s="266">
        <v>1</v>
      </c>
      <c r="F182" s="266">
        <v>1</v>
      </c>
      <c r="G182" s="266">
        <v>79</v>
      </c>
      <c r="H182" s="266">
        <v>26</v>
      </c>
      <c r="I182" s="266">
        <v>0.3291</v>
      </c>
    </row>
    <row r="183" spans="1:9" x14ac:dyDescent="0.25">
      <c r="A183" s="265" t="s">
        <v>724</v>
      </c>
      <c r="B183" s="265" t="s">
        <v>684</v>
      </c>
      <c r="C183" s="266">
        <v>187</v>
      </c>
      <c r="D183" s="266">
        <v>0</v>
      </c>
      <c r="E183" s="266">
        <v>0</v>
      </c>
      <c r="F183" s="266">
        <v>0</v>
      </c>
      <c r="G183" s="266">
        <v>8</v>
      </c>
      <c r="H183" s="266">
        <v>1</v>
      </c>
      <c r="I183" s="266">
        <v>0.125</v>
      </c>
    </row>
    <row r="184" spans="1:9" x14ac:dyDescent="0.25">
      <c r="A184" s="265" t="s">
        <v>724</v>
      </c>
      <c r="B184" s="265" t="s">
        <v>684</v>
      </c>
      <c r="C184" s="266">
        <v>19</v>
      </c>
      <c r="D184" s="266">
        <v>0</v>
      </c>
      <c r="E184" s="266">
        <v>0</v>
      </c>
      <c r="F184" s="266">
        <v>0</v>
      </c>
      <c r="G184" s="266">
        <v>51</v>
      </c>
      <c r="H184" s="266">
        <v>23</v>
      </c>
      <c r="I184" s="266">
        <v>0.45100000000000001</v>
      </c>
    </row>
    <row r="185" spans="1:9" x14ac:dyDescent="0.25">
      <c r="A185" s="265" t="s">
        <v>724</v>
      </c>
      <c r="B185" s="265" t="s">
        <v>684</v>
      </c>
      <c r="C185" s="266">
        <v>12</v>
      </c>
      <c r="D185" s="266">
        <v>0</v>
      </c>
      <c r="E185" s="266">
        <v>0</v>
      </c>
      <c r="F185" s="266">
        <v>0</v>
      </c>
      <c r="G185" s="266">
        <v>15</v>
      </c>
      <c r="H185" s="266">
        <v>3</v>
      </c>
      <c r="I185" s="266">
        <v>0.2</v>
      </c>
    </row>
    <row r="186" spans="1:9" x14ac:dyDescent="0.25">
      <c r="A186" s="265" t="s">
        <v>724</v>
      </c>
      <c r="B186" s="265" t="s">
        <v>684</v>
      </c>
      <c r="C186" s="266">
        <v>51115</v>
      </c>
      <c r="D186" s="266">
        <v>0</v>
      </c>
      <c r="E186" s="266">
        <v>0</v>
      </c>
      <c r="F186" s="266">
        <v>0</v>
      </c>
      <c r="G186" s="266">
        <v>12</v>
      </c>
      <c r="H186" s="266">
        <v>5</v>
      </c>
      <c r="I186" s="266">
        <v>0.41670000000000001</v>
      </c>
    </row>
    <row r="187" spans="1:9" x14ac:dyDescent="0.25">
      <c r="A187" s="265" t="s">
        <v>724</v>
      </c>
      <c r="B187" s="265" t="s">
        <v>684</v>
      </c>
      <c r="C187" s="266">
        <v>51307</v>
      </c>
      <c r="D187" s="266">
        <v>0</v>
      </c>
      <c r="E187" s="266">
        <v>0</v>
      </c>
      <c r="F187" s="266">
        <v>0</v>
      </c>
      <c r="G187" s="266">
        <v>16</v>
      </c>
      <c r="H187" s="266">
        <v>5</v>
      </c>
      <c r="I187" s="266">
        <v>0.3125</v>
      </c>
    </row>
    <row r="188" spans="1:9" x14ac:dyDescent="0.25">
      <c r="A188" s="265" t="s">
        <v>724</v>
      </c>
      <c r="B188" s="265" t="s">
        <v>684</v>
      </c>
      <c r="C188" s="266">
        <v>26</v>
      </c>
      <c r="D188" s="266">
        <v>1</v>
      </c>
      <c r="E188" s="266">
        <v>1</v>
      </c>
      <c r="F188" s="266">
        <v>1</v>
      </c>
      <c r="G188" s="266">
        <v>1</v>
      </c>
      <c r="H188" s="266">
        <v>1</v>
      </c>
      <c r="I188" s="266">
        <v>1</v>
      </c>
    </row>
    <row r="189" spans="1:9" x14ac:dyDescent="0.25">
      <c r="A189" s="265" t="s">
        <v>724</v>
      </c>
      <c r="B189" s="265" t="s">
        <v>684</v>
      </c>
      <c r="C189" s="266">
        <v>8801</v>
      </c>
      <c r="D189" s="266">
        <v>4</v>
      </c>
      <c r="E189" s="266">
        <v>4</v>
      </c>
      <c r="F189" s="266">
        <v>1</v>
      </c>
      <c r="G189" s="266">
        <v>117</v>
      </c>
      <c r="H189" s="266">
        <v>52</v>
      </c>
      <c r="I189" s="266">
        <v>0.44440000000000002</v>
      </c>
    </row>
    <row r="190" spans="1:9" x14ac:dyDescent="0.25">
      <c r="A190" s="265" t="s">
        <v>724</v>
      </c>
      <c r="B190" s="265" t="s">
        <v>684</v>
      </c>
      <c r="C190" s="266">
        <v>10571</v>
      </c>
      <c r="D190" s="266">
        <v>2</v>
      </c>
      <c r="E190" s="266">
        <v>2</v>
      </c>
      <c r="F190" s="266">
        <v>1</v>
      </c>
      <c r="G190" s="266">
        <v>85</v>
      </c>
      <c r="H190" s="266">
        <v>32</v>
      </c>
      <c r="I190" s="266">
        <v>0.3765</v>
      </c>
    </row>
    <row r="191" spans="1:9" x14ac:dyDescent="0.25">
      <c r="A191" s="265" t="s">
        <v>724</v>
      </c>
      <c r="B191" s="265" t="s">
        <v>684</v>
      </c>
      <c r="C191" s="266">
        <v>10566</v>
      </c>
      <c r="D191" s="266">
        <v>1</v>
      </c>
      <c r="E191" s="266">
        <v>1</v>
      </c>
      <c r="F191" s="266">
        <v>1</v>
      </c>
      <c r="G191" s="266">
        <v>103</v>
      </c>
      <c r="H191" s="266">
        <v>37</v>
      </c>
      <c r="I191" s="266">
        <v>0.35920000000000002</v>
      </c>
    </row>
    <row r="192" spans="1:9" x14ac:dyDescent="0.25">
      <c r="A192" s="265" t="s">
        <v>724</v>
      </c>
      <c r="B192" s="265" t="s">
        <v>684</v>
      </c>
      <c r="C192" s="266">
        <v>51154</v>
      </c>
      <c r="D192" s="266">
        <v>0</v>
      </c>
      <c r="E192" s="266">
        <v>0</v>
      </c>
      <c r="F192" s="266">
        <v>0</v>
      </c>
      <c r="G192" s="266">
        <v>59</v>
      </c>
      <c r="H192" s="266">
        <v>21</v>
      </c>
      <c r="I192" s="266">
        <v>0.35589999999999999</v>
      </c>
    </row>
    <row r="193" spans="1:9" x14ac:dyDescent="0.25">
      <c r="A193" s="265" t="s">
        <v>724</v>
      </c>
      <c r="B193" s="265" t="s">
        <v>684</v>
      </c>
      <c r="C193" s="266">
        <v>51128</v>
      </c>
      <c r="D193" s="266">
        <v>0</v>
      </c>
      <c r="E193" s="266">
        <v>0</v>
      </c>
      <c r="F193" s="266">
        <v>0</v>
      </c>
      <c r="G193" s="266">
        <v>66</v>
      </c>
      <c r="H193" s="266">
        <v>15</v>
      </c>
      <c r="I193" s="266">
        <v>0.2273</v>
      </c>
    </row>
    <row r="194" spans="1:9" x14ac:dyDescent="0.25">
      <c r="A194" s="265" t="s">
        <v>724</v>
      </c>
      <c r="B194" s="265" t="s">
        <v>684</v>
      </c>
      <c r="C194" s="266">
        <v>51318</v>
      </c>
      <c r="D194" s="266">
        <v>1</v>
      </c>
      <c r="E194" s="266">
        <v>1</v>
      </c>
      <c r="F194" s="266">
        <v>1</v>
      </c>
      <c r="G194" s="266">
        <v>21</v>
      </c>
      <c r="H194" s="266">
        <v>5</v>
      </c>
      <c r="I194" s="266">
        <v>0.23810000000000001</v>
      </c>
    </row>
    <row r="195" spans="1:9" x14ac:dyDescent="0.25">
      <c r="A195" s="265" t="s">
        <v>724</v>
      </c>
      <c r="B195" s="265" t="s">
        <v>684</v>
      </c>
      <c r="C195" s="266">
        <v>51381</v>
      </c>
      <c r="D195" s="266">
        <v>0</v>
      </c>
      <c r="E195" s="266">
        <v>0</v>
      </c>
      <c r="F195" s="266">
        <v>0</v>
      </c>
      <c r="G195" s="266">
        <v>136</v>
      </c>
      <c r="H195" s="266">
        <v>22</v>
      </c>
      <c r="I195" s="266">
        <v>0.1618</v>
      </c>
    </row>
    <row r="196" spans="1:9" x14ac:dyDescent="0.25">
      <c r="A196" s="265" t="s">
        <v>724</v>
      </c>
      <c r="B196" s="265" t="s">
        <v>684</v>
      </c>
      <c r="C196" s="266">
        <v>8819</v>
      </c>
      <c r="D196" s="266">
        <v>4</v>
      </c>
      <c r="E196" s="266">
        <v>3</v>
      </c>
      <c r="F196" s="266">
        <v>0.75</v>
      </c>
      <c r="G196" s="266">
        <v>44</v>
      </c>
      <c r="H196" s="266">
        <v>17</v>
      </c>
      <c r="I196" s="266">
        <v>0.38640000000000002</v>
      </c>
    </row>
    <row r="197" spans="1:9" x14ac:dyDescent="0.25">
      <c r="A197" s="265" t="s">
        <v>724</v>
      </c>
      <c r="B197" s="265" t="s">
        <v>684</v>
      </c>
      <c r="C197" s="266">
        <v>88556</v>
      </c>
      <c r="D197" s="266">
        <v>0</v>
      </c>
      <c r="E197" s="266">
        <v>0</v>
      </c>
      <c r="F197" s="266">
        <v>0</v>
      </c>
      <c r="G197" s="266">
        <v>54</v>
      </c>
      <c r="H197" s="266">
        <v>15</v>
      </c>
      <c r="I197" s="266">
        <v>0.27779999999999999</v>
      </c>
    </row>
    <row r="198" spans="1:9" x14ac:dyDescent="0.25">
      <c r="A198" s="265" t="s">
        <v>724</v>
      </c>
      <c r="B198" s="265" t="s">
        <v>684</v>
      </c>
      <c r="C198" s="266">
        <v>57303</v>
      </c>
      <c r="D198" s="266">
        <v>1</v>
      </c>
      <c r="E198" s="266">
        <v>1</v>
      </c>
      <c r="F198" s="266">
        <v>1</v>
      </c>
      <c r="G198" s="266">
        <v>18</v>
      </c>
      <c r="H198" s="266">
        <v>6</v>
      </c>
      <c r="I198" s="266">
        <v>0.33329999999999999</v>
      </c>
    </row>
    <row r="199" spans="1:9" x14ac:dyDescent="0.25">
      <c r="A199" s="265" t="s">
        <v>724</v>
      </c>
      <c r="B199" s="265" t="s">
        <v>684</v>
      </c>
      <c r="C199" s="266">
        <v>57459</v>
      </c>
      <c r="D199" s="266">
        <v>1</v>
      </c>
      <c r="E199" s="266">
        <v>0</v>
      </c>
      <c r="F199" s="266">
        <v>0</v>
      </c>
      <c r="G199" s="266">
        <v>38</v>
      </c>
      <c r="H199" s="266">
        <v>8</v>
      </c>
      <c r="I199" s="266">
        <v>0.21049999999999999</v>
      </c>
    </row>
    <row r="200" spans="1:9" x14ac:dyDescent="0.25">
      <c r="A200" s="265" t="s">
        <v>724</v>
      </c>
      <c r="B200" s="265" t="s">
        <v>684</v>
      </c>
      <c r="C200" s="266">
        <v>57165</v>
      </c>
      <c r="D200" s="266">
        <v>0</v>
      </c>
      <c r="E200" s="266">
        <v>0</v>
      </c>
      <c r="F200" s="266">
        <v>0</v>
      </c>
      <c r="G200" s="266">
        <v>28</v>
      </c>
      <c r="H200" s="266">
        <v>6</v>
      </c>
      <c r="I200" s="266">
        <v>0.21429999999999999</v>
      </c>
    </row>
    <row r="201" spans="1:9" x14ac:dyDescent="0.25">
      <c r="A201" s="265" t="s">
        <v>724</v>
      </c>
      <c r="B201" s="265" t="s">
        <v>684</v>
      </c>
      <c r="C201" s="266">
        <v>57180</v>
      </c>
      <c r="D201" s="266">
        <v>1</v>
      </c>
      <c r="E201" s="266">
        <v>1</v>
      </c>
      <c r="F201" s="266">
        <v>1</v>
      </c>
      <c r="G201" s="266">
        <v>37</v>
      </c>
      <c r="H201" s="266">
        <v>25</v>
      </c>
      <c r="I201" s="266">
        <v>0.67569999999999997</v>
      </c>
    </row>
    <row r="202" spans="1:9" x14ac:dyDescent="0.25">
      <c r="A202" s="265" t="s">
        <v>724</v>
      </c>
      <c r="B202" s="265" t="s">
        <v>684</v>
      </c>
      <c r="C202" s="266">
        <v>57543</v>
      </c>
      <c r="D202" s="266">
        <v>1</v>
      </c>
      <c r="E202" s="266">
        <v>1</v>
      </c>
      <c r="F202" s="266">
        <v>1</v>
      </c>
      <c r="G202" s="266">
        <v>18</v>
      </c>
      <c r="H202" s="266">
        <v>7</v>
      </c>
      <c r="I202" s="266">
        <v>0.38890000000000002</v>
      </c>
    </row>
    <row r="203" spans="1:9" x14ac:dyDescent="0.25">
      <c r="A203" s="265" t="s">
        <v>724</v>
      </c>
      <c r="B203" s="265" t="s">
        <v>684</v>
      </c>
      <c r="C203" s="266">
        <v>55678</v>
      </c>
      <c r="D203" s="266">
        <v>1</v>
      </c>
      <c r="E203" s="266">
        <v>1</v>
      </c>
      <c r="F203" s="266">
        <v>1</v>
      </c>
      <c r="G203" s="266">
        <v>110</v>
      </c>
      <c r="H203" s="266">
        <v>30</v>
      </c>
      <c r="I203" s="266">
        <v>0.2727</v>
      </c>
    </row>
    <row r="204" spans="1:9" x14ac:dyDescent="0.25">
      <c r="A204" s="265" t="s">
        <v>724</v>
      </c>
      <c r="B204" s="265" t="s">
        <v>684</v>
      </c>
      <c r="C204" s="266">
        <v>57436</v>
      </c>
      <c r="D204" s="266">
        <v>1</v>
      </c>
      <c r="E204" s="266">
        <v>1</v>
      </c>
      <c r="F204" s="266">
        <v>1</v>
      </c>
      <c r="G204" s="266">
        <v>49</v>
      </c>
      <c r="H204" s="266">
        <v>14</v>
      </c>
      <c r="I204" s="266">
        <v>0.28570000000000001</v>
      </c>
    </row>
    <row r="205" spans="1:9" x14ac:dyDescent="0.25">
      <c r="A205" s="265" t="s">
        <v>724</v>
      </c>
      <c r="B205" s="265" t="s">
        <v>684</v>
      </c>
      <c r="C205" s="266">
        <v>57105</v>
      </c>
      <c r="D205" s="266">
        <v>2</v>
      </c>
      <c r="E205" s="266">
        <v>2</v>
      </c>
      <c r="F205" s="266">
        <v>1</v>
      </c>
      <c r="G205" s="266">
        <v>58</v>
      </c>
      <c r="H205" s="266">
        <v>19</v>
      </c>
      <c r="I205" s="266">
        <v>0.3276</v>
      </c>
    </row>
    <row r="206" spans="1:9" x14ac:dyDescent="0.25">
      <c r="A206" s="265" t="s">
        <v>724</v>
      </c>
      <c r="B206" s="265" t="s">
        <v>684</v>
      </c>
      <c r="C206" s="266">
        <v>57350</v>
      </c>
      <c r="D206" s="266">
        <v>0</v>
      </c>
      <c r="E206" s="266">
        <v>0</v>
      </c>
      <c r="F206" s="266">
        <v>0</v>
      </c>
      <c r="G206" s="266">
        <v>56</v>
      </c>
      <c r="H206" s="266">
        <v>13</v>
      </c>
      <c r="I206" s="266">
        <v>0.2321</v>
      </c>
    </row>
    <row r="207" spans="1:9" x14ac:dyDescent="0.25">
      <c r="A207" s="265" t="s">
        <v>724</v>
      </c>
      <c r="B207" s="265" t="s">
        <v>684</v>
      </c>
      <c r="C207" s="266">
        <v>54481</v>
      </c>
      <c r="D207" s="266">
        <v>3</v>
      </c>
      <c r="E207" s="266">
        <v>3</v>
      </c>
      <c r="F207" s="266">
        <v>1</v>
      </c>
      <c r="G207" s="266">
        <v>198</v>
      </c>
      <c r="H207" s="266">
        <v>39</v>
      </c>
      <c r="I207" s="266">
        <v>0.19700000000000001</v>
      </c>
    </row>
    <row r="208" spans="1:9" x14ac:dyDescent="0.25">
      <c r="A208" s="265" t="s">
        <v>724</v>
      </c>
      <c r="B208" s="265" t="s">
        <v>684</v>
      </c>
      <c r="C208" s="266">
        <v>88186</v>
      </c>
      <c r="D208" s="266">
        <v>2</v>
      </c>
      <c r="E208" s="266">
        <v>2</v>
      </c>
      <c r="F208" s="266">
        <v>1</v>
      </c>
      <c r="G208" s="266">
        <v>72</v>
      </c>
      <c r="H208" s="266">
        <v>10</v>
      </c>
      <c r="I208" s="266">
        <v>0.1389</v>
      </c>
    </row>
    <row r="209" spans="1:9" x14ac:dyDescent="0.25">
      <c r="A209" s="265" t="s">
        <v>724</v>
      </c>
      <c r="B209" s="265" t="s">
        <v>684</v>
      </c>
      <c r="C209" s="266">
        <v>88281</v>
      </c>
      <c r="D209" s="266">
        <v>0</v>
      </c>
      <c r="E209" s="266">
        <v>0</v>
      </c>
      <c r="F209" s="266">
        <v>0</v>
      </c>
      <c r="G209" s="266">
        <v>35</v>
      </c>
      <c r="H209" s="266">
        <v>13</v>
      </c>
      <c r="I209" s="266">
        <v>0.37140000000000001</v>
      </c>
    </row>
    <row r="210" spans="1:9" x14ac:dyDescent="0.25">
      <c r="A210" s="265" t="s">
        <v>724</v>
      </c>
      <c r="B210" s="265" t="s">
        <v>684</v>
      </c>
      <c r="C210" s="266">
        <v>88201</v>
      </c>
      <c r="D210" s="266">
        <v>0</v>
      </c>
      <c r="E210" s="266">
        <v>0</v>
      </c>
      <c r="F210" s="266">
        <v>0</v>
      </c>
      <c r="G210" s="266">
        <v>36</v>
      </c>
      <c r="H210" s="266">
        <v>4</v>
      </c>
      <c r="I210" s="266">
        <v>0.1111</v>
      </c>
    </row>
    <row r="211" spans="1:9" x14ac:dyDescent="0.25">
      <c r="A211" s="265" t="s">
        <v>724</v>
      </c>
      <c r="B211" s="265" t="s">
        <v>684</v>
      </c>
      <c r="C211" s="266">
        <v>54496</v>
      </c>
      <c r="D211" s="266">
        <v>1</v>
      </c>
      <c r="E211" s="266">
        <v>1</v>
      </c>
      <c r="F211" s="266">
        <v>1</v>
      </c>
      <c r="G211" s="266">
        <v>36</v>
      </c>
      <c r="H211" s="266">
        <v>13</v>
      </c>
      <c r="I211" s="266">
        <v>0.36109999999999998</v>
      </c>
    </row>
    <row r="212" spans="1:9" x14ac:dyDescent="0.25">
      <c r="A212" s="265" t="s">
        <v>724</v>
      </c>
      <c r="B212" s="265" t="s">
        <v>684</v>
      </c>
      <c r="C212" s="266">
        <v>88316</v>
      </c>
      <c r="D212" s="266">
        <v>1</v>
      </c>
      <c r="E212" s="266">
        <v>1</v>
      </c>
      <c r="F212" s="266">
        <v>1</v>
      </c>
      <c r="G212" s="266">
        <v>96</v>
      </c>
      <c r="H212" s="266">
        <v>22</v>
      </c>
      <c r="I212" s="266">
        <v>0.22919999999999999</v>
      </c>
    </row>
    <row r="213" spans="1:9" x14ac:dyDescent="0.25">
      <c r="A213" s="265" t="s">
        <v>724</v>
      </c>
      <c r="B213" s="265" t="s">
        <v>684</v>
      </c>
      <c r="C213" s="266">
        <v>54161</v>
      </c>
      <c r="D213" s="266">
        <v>0</v>
      </c>
      <c r="E213" s="266">
        <v>0</v>
      </c>
      <c r="F213" s="266">
        <v>0</v>
      </c>
      <c r="G213" s="266">
        <v>35</v>
      </c>
      <c r="H213" s="266">
        <v>8</v>
      </c>
      <c r="I213" s="266">
        <v>0.2286</v>
      </c>
    </row>
    <row r="214" spans="1:9" x14ac:dyDescent="0.25">
      <c r="A214" s="265" t="s">
        <v>724</v>
      </c>
      <c r="B214" s="265" t="s">
        <v>684</v>
      </c>
      <c r="C214" s="266">
        <v>51330</v>
      </c>
      <c r="D214" s="266">
        <v>0</v>
      </c>
      <c r="E214" s="266">
        <v>0</v>
      </c>
      <c r="F214" s="266">
        <v>0</v>
      </c>
      <c r="G214" s="266">
        <v>27</v>
      </c>
      <c r="H214" s="266">
        <v>12</v>
      </c>
      <c r="I214" s="266">
        <v>0.44440000000000002</v>
      </c>
    </row>
    <row r="215" spans="1:9" x14ac:dyDescent="0.25">
      <c r="A215" s="265" t="s">
        <v>724</v>
      </c>
      <c r="B215" s="265" t="s">
        <v>684</v>
      </c>
      <c r="C215" s="266">
        <v>55676</v>
      </c>
      <c r="D215" s="266">
        <v>0</v>
      </c>
      <c r="E215" s="266">
        <v>0</v>
      </c>
      <c r="F215" s="266">
        <v>0</v>
      </c>
      <c r="G215" s="266">
        <v>24</v>
      </c>
      <c r="H215" s="266">
        <v>4</v>
      </c>
      <c r="I215" s="266">
        <v>0.16669999999999999</v>
      </c>
    </row>
    <row r="216" spans="1:9" x14ac:dyDescent="0.25">
      <c r="A216" s="265" t="s">
        <v>724</v>
      </c>
      <c r="B216" s="265" t="s">
        <v>684</v>
      </c>
      <c r="C216" s="266">
        <v>88551</v>
      </c>
      <c r="D216" s="266">
        <v>1</v>
      </c>
      <c r="E216" s="266">
        <v>1</v>
      </c>
      <c r="F216" s="266">
        <v>1</v>
      </c>
      <c r="G216" s="266">
        <v>77</v>
      </c>
      <c r="H216" s="266">
        <v>10</v>
      </c>
      <c r="I216" s="266">
        <v>0.12989999999999999</v>
      </c>
    </row>
    <row r="217" spans="1:9" x14ac:dyDescent="0.25">
      <c r="A217" s="265" t="s">
        <v>724</v>
      </c>
      <c r="B217" s="265" t="s">
        <v>684</v>
      </c>
      <c r="C217" s="266">
        <v>55406</v>
      </c>
      <c r="D217" s="266">
        <v>1</v>
      </c>
      <c r="E217" s="266">
        <v>1</v>
      </c>
      <c r="F217" s="266">
        <v>1</v>
      </c>
      <c r="G217" s="266">
        <v>48</v>
      </c>
      <c r="H217" s="266">
        <v>17</v>
      </c>
      <c r="I217" s="266">
        <v>0.35420000000000001</v>
      </c>
    </row>
    <row r="218" spans="1:9" x14ac:dyDescent="0.25">
      <c r="A218" s="265" t="s">
        <v>724</v>
      </c>
      <c r="B218" s="265" t="s">
        <v>684</v>
      </c>
      <c r="C218" s="266">
        <v>54466</v>
      </c>
      <c r="D218" s="266">
        <v>0</v>
      </c>
      <c r="E218" s="266">
        <v>0</v>
      </c>
      <c r="F218" s="266">
        <v>0</v>
      </c>
      <c r="G218" s="266">
        <v>17</v>
      </c>
      <c r="H218" s="266">
        <v>2</v>
      </c>
      <c r="I218" s="266">
        <v>0.1176</v>
      </c>
    </row>
    <row r="219" spans="1:9" x14ac:dyDescent="0.25">
      <c r="A219" s="265" t="s">
        <v>724</v>
      </c>
      <c r="B219" s="265" t="s">
        <v>684</v>
      </c>
      <c r="C219" s="266">
        <v>8833</v>
      </c>
      <c r="D219" s="266">
        <v>0</v>
      </c>
      <c r="E219" s="266">
        <v>0</v>
      </c>
      <c r="F219" s="266">
        <v>0</v>
      </c>
      <c r="G219" s="266">
        <v>23</v>
      </c>
      <c r="H219" s="266">
        <v>5</v>
      </c>
      <c r="I219" s="266">
        <v>0.21740000000000001</v>
      </c>
    </row>
    <row r="220" spans="1:9" x14ac:dyDescent="0.25">
      <c r="A220" s="265" t="s">
        <v>724</v>
      </c>
      <c r="B220" s="265" t="s">
        <v>684</v>
      </c>
      <c r="C220" s="266">
        <v>77</v>
      </c>
      <c r="D220" s="266">
        <v>0</v>
      </c>
      <c r="E220" s="266">
        <v>0</v>
      </c>
      <c r="F220" s="266">
        <v>0</v>
      </c>
      <c r="G220" s="266">
        <v>14</v>
      </c>
      <c r="H220" s="266">
        <v>3</v>
      </c>
      <c r="I220" s="266">
        <v>0.21429999999999999</v>
      </c>
    </row>
    <row r="221" spans="1:9" x14ac:dyDescent="0.25">
      <c r="A221" s="265" t="s">
        <v>724</v>
      </c>
      <c r="B221" s="265" t="s">
        <v>684</v>
      </c>
      <c r="C221" s="266">
        <v>127</v>
      </c>
      <c r="D221" s="266">
        <v>1</v>
      </c>
      <c r="E221" s="266">
        <v>1</v>
      </c>
      <c r="F221" s="266">
        <v>1</v>
      </c>
      <c r="G221" s="266">
        <v>16</v>
      </c>
      <c r="H221" s="266">
        <v>8</v>
      </c>
      <c r="I221" s="266">
        <v>0.5</v>
      </c>
    </row>
    <row r="222" spans="1:9" x14ac:dyDescent="0.25">
      <c r="A222" s="265" t="s">
        <v>724</v>
      </c>
      <c r="B222" s="265" t="s">
        <v>684</v>
      </c>
      <c r="C222" s="266">
        <v>13</v>
      </c>
      <c r="D222" s="266">
        <v>2</v>
      </c>
      <c r="E222" s="266">
        <v>2</v>
      </c>
      <c r="F222" s="266">
        <v>1</v>
      </c>
      <c r="G222" s="266">
        <v>20</v>
      </c>
      <c r="H222" s="266">
        <v>8</v>
      </c>
      <c r="I222" s="266">
        <v>0.4</v>
      </c>
    </row>
    <row r="223" spans="1:9" x14ac:dyDescent="0.25">
      <c r="A223" s="265" t="s">
        <v>724</v>
      </c>
      <c r="B223" s="265" t="s">
        <v>684</v>
      </c>
      <c r="C223" s="266">
        <v>60</v>
      </c>
      <c r="D223" s="266">
        <v>0</v>
      </c>
      <c r="E223" s="266">
        <v>0</v>
      </c>
      <c r="F223" s="266">
        <v>0</v>
      </c>
      <c r="G223" s="266">
        <v>68</v>
      </c>
      <c r="H223" s="266">
        <v>16</v>
      </c>
      <c r="I223" s="266">
        <v>0.23530000000000001</v>
      </c>
    </row>
    <row r="224" spans="1:9" x14ac:dyDescent="0.25">
      <c r="A224" s="265" t="s">
        <v>724</v>
      </c>
      <c r="B224" s="265" t="s">
        <v>684</v>
      </c>
      <c r="C224" s="266">
        <v>174</v>
      </c>
      <c r="D224" s="266">
        <v>1</v>
      </c>
      <c r="E224" s="266">
        <v>0</v>
      </c>
      <c r="F224" s="266">
        <v>0</v>
      </c>
      <c r="G224" s="266">
        <v>32</v>
      </c>
      <c r="H224" s="266">
        <v>10</v>
      </c>
      <c r="I224" s="266">
        <v>0.3125</v>
      </c>
    </row>
    <row r="225" spans="1:9" x14ac:dyDescent="0.25">
      <c r="A225" s="265" t="s">
        <v>724</v>
      </c>
      <c r="B225" s="265" t="s">
        <v>684</v>
      </c>
      <c r="C225" s="266">
        <v>92</v>
      </c>
      <c r="D225" s="266">
        <v>0</v>
      </c>
      <c r="E225" s="266">
        <v>0</v>
      </c>
      <c r="F225" s="266">
        <v>0</v>
      </c>
      <c r="G225" s="266">
        <v>27</v>
      </c>
      <c r="H225" s="266">
        <v>7</v>
      </c>
      <c r="I225" s="266">
        <v>0.25929999999999997</v>
      </c>
    </row>
    <row r="226" spans="1:9" x14ac:dyDescent="0.25">
      <c r="A226" s="265" t="s">
        <v>724</v>
      </c>
      <c r="B226" s="265" t="s">
        <v>684</v>
      </c>
      <c r="C226" s="266">
        <v>144</v>
      </c>
      <c r="D226" s="266">
        <v>0</v>
      </c>
      <c r="E226" s="266">
        <v>0</v>
      </c>
      <c r="F226" s="266">
        <v>0</v>
      </c>
      <c r="G226" s="266">
        <v>60</v>
      </c>
      <c r="H226" s="266">
        <v>17</v>
      </c>
      <c r="I226" s="266">
        <v>0.2833</v>
      </c>
    </row>
    <row r="227" spans="1:9" x14ac:dyDescent="0.25">
      <c r="A227" s="265" t="s">
        <v>724</v>
      </c>
      <c r="B227" s="265" t="s">
        <v>684</v>
      </c>
      <c r="C227" s="266">
        <v>156</v>
      </c>
      <c r="D227" s="266">
        <v>0</v>
      </c>
      <c r="E227" s="266">
        <v>0</v>
      </c>
      <c r="F227" s="266">
        <v>0</v>
      </c>
      <c r="G227" s="266">
        <v>24</v>
      </c>
      <c r="H227" s="266">
        <v>4</v>
      </c>
      <c r="I227" s="266">
        <v>0.16669999999999999</v>
      </c>
    </row>
    <row r="228" spans="1:9" x14ac:dyDescent="0.25">
      <c r="A228" s="265" t="s">
        <v>724</v>
      </c>
      <c r="B228" s="265" t="s">
        <v>684</v>
      </c>
      <c r="C228" s="266">
        <v>148</v>
      </c>
      <c r="D228" s="266">
        <v>1</v>
      </c>
      <c r="E228" s="266">
        <v>1</v>
      </c>
      <c r="F228" s="266">
        <v>1</v>
      </c>
      <c r="G228" s="266">
        <v>56</v>
      </c>
      <c r="H228" s="266">
        <v>16</v>
      </c>
      <c r="I228" s="266">
        <v>0.28570000000000001</v>
      </c>
    </row>
    <row r="229" spans="1:9" x14ac:dyDescent="0.25">
      <c r="A229" s="265" t="s">
        <v>724</v>
      </c>
      <c r="B229" s="265" t="s">
        <v>684</v>
      </c>
      <c r="C229" s="266">
        <v>185</v>
      </c>
      <c r="D229" s="266">
        <v>1</v>
      </c>
      <c r="E229" s="266">
        <v>1</v>
      </c>
      <c r="F229" s="266">
        <v>1</v>
      </c>
      <c r="G229" s="266">
        <v>29</v>
      </c>
      <c r="H229" s="266">
        <v>9</v>
      </c>
      <c r="I229" s="266">
        <v>0.31030000000000002</v>
      </c>
    </row>
    <row r="230" spans="1:9" x14ac:dyDescent="0.25">
      <c r="A230" s="265" t="s">
        <v>724</v>
      </c>
      <c r="B230" s="265" t="s">
        <v>684</v>
      </c>
      <c r="C230" s="266">
        <v>132</v>
      </c>
      <c r="D230" s="266">
        <v>1</v>
      </c>
      <c r="E230" s="266">
        <v>1</v>
      </c>
      <c r="F230" s="266">
        <v>1</v>
      </c>
      <c r="G230" s="266">
        <v>21</v>
      </c>
      <c r="H230" s="266">
        <v>13</v>
      </c>
      <c r="I230" s="266">
        <v>0.61899999999999999</v>
      </c>
    </row>
    <row r="231" spans="1:9" x14ac:dyDescent="0.25">
      <c r="A231" s="265" t="s">
        <v>724</v>
      </c>
      <c r="B231" s="265" t="s">
        <v>684</v>
      </c>
      <c r="C231" s="266">
        <v>194</v>
      </c>
      <c r="D231" s="266">
        <v>0</v>
      </c>
      <c r="E231" s="266">
        <v>0</v>
      </c>
      <c r="F231" s="266">
        <v>0</v>
      </c>
      <c r="G231" s="266">
        <v>94</v>
      </c>
      <c r="H231" s="266">
        <v>24</v>
      </c>
      <c r="I231" s="266">
        <v>0.25530000000000003</v>
      </c>
    </row>
    <row r="232" spans="1:9" x14ac:dyDescent="0.25">
      <c r="A232" s="265" t="s">
        <v>724</v>
      </c>
      <c r="B232" s="265" t="s">
        <v>684</v>
      </c>
      <c r="C232" s="266">
        <v>189</v>
      </c>
      <c r="D232" s="266">
        <v>0</v>
      </c>
      <c r="E232" s="266">
        <v>0</v>
      </c>
      <c r="F232" s="266">
        <v>0</v>
      </c>
      <c r="G232" s="266">
        <v>44</v>
      </c>
      <c r="H232" s="266">
        <v>13</v>
      </c>
      <c r="I232" s="266">
        <v>0.29549999999999998</v>
      </c>
    </row>
    <row r="233" spans="1:9" x14ac:dyDescent="0.25">
      <c r="A233" s="265" t="s">
        <v>724</v>
      </c>
      <c r="B233" s="265" t="s">
        <v>684</v>
      </c>
      <c r="C233" s="266">
        <v>29</v>
      </c>
      <c r="D233" s="266">
        <v>0</v>
      </c>
      <c r="E233" s="266">
        <v>0</v>
      </c>
      <c r="F233" s="266">
        <v>0</v>
      </c>
      <c r="G233" s="266">
        <v>26</v>
      </c>
      <c r="H233" s="266">
        <v>9</v>
      </c>
      <c r="I233" s="266">
        <v>0.34620000000000001</v>
      </c>
    </row>
    <row r="234" spans="1:9" x14ac:dyDescent="0.25">
      <c r="A234" s="265" t="s">
        <v>724</v>
      </c>
      <c r="B234" s="265" t="s">
        <v>684</v>
      </c>
      <c r="C234" s="266">
        <v>76</v>
      </c>
      <c r="D234" s="266">
        <v>0</v>
      </c>
      <c r="E234" s="266">
        <v>0</v>
      </c>
      <c r="F234" s="266">
        <v>0</v>
      </c>
      <c r="G234" s="266">
        <v>26</v>
      </c>
      <c r="H234" s="266">
        <v>4</v>
      </c>
      <c r="I234" s="266">
        <v>0.15379999999999999</v>
      </c>
    </row>
    <row r="235" spans="1:9" x14ac:dyDescent="0.25">
      <c r="A235" s="265" t="s">
        <v>724</v>
      </c>
      <c r="B235" s="265" t="s">
        <v>684</v>
      </c>
      <c r="C235" s="266">
        <v>33</v>
      </c>
      <c r="D235" s="266">
        <v>1</v>
      </c>
      <c r="E235" s="266">
        <v>0</v>
      </c>
      <c r="F235" s="266">
        <v>0</v>
      </c>
      <c r="G235" s="266">
        <v>17</v>
      </c>
      <c r="H235" s="266">
        <v>5</v>
      </c>
      <c r="I235" s="266">
        <v>0.29409999999999997</v>
      </c>
    </row>
    <row r="236" spans="1:9" x14ac:dyDescent="0.25">
      <c r="A236" s="265" t="s">
        <v>724</v>
      </c>
      <c r="B236" s="265" t="s">
        <v>684</v>
      </c>
      <c r="C236" s="266">
        <v>178</v>
      </c>
      <c r="D236" s="266">
        <v>3</v>
      </c>
      <c r="E236" s="266">
        <v>3</v>
      </c>
      <c r="F236" s="266">
        <v>1</v>
      </c>
      <c r="G236" s="266">
        <v>20</v>
      </c>
      <c r="H236" s="266">
        <v>10</v>
      </c>
      <c r="I236" s="266">
        <v>0.5</v>
      </c>
    </row>
    <row r="237" spans="1:9" x14ac:dyDescent="0.25">
      <c r="A237" s="265" t="s">
        <v>724</v>
      </c>
      <c r="B237" s="265" t="s">
        <v>684</v>
      </c>
      <c r="C237" s="266">
        <v>38</v>
      </c>
      <c r="D237" s="266">
        <v>0</v>
      </c>
      <c r="E237" s="266">
        <v>0</v>
      </c>
      <c r="F237" s="266">
        <v>0</v>
      </c>
      <c r="G237" s="266">
        <v>30</v>
      </c>
      <c r="H237" s="266">
        <v>9</v>
      </c>
      <c r="I237" s="266">
        <v>0.3</v>
      </c>
    </row>
    <row r="238" spans="1:9" x14ac:dyDescent="0.25">
      <c r="A238" s="265" t="s">
        <v>724</v>
      </c>
      <c r="B238" s="265" t="s">
        <v>684</v>
      </c>
      <c r="C238" s="266">
        <v>191</v>
      </c>
      <c r="D238" s="266">
        <v>0</v>
      </c>
      <c r="E238" s="266">
        <v>0</v>
      </c>
      <c r="F238" s="266">
        <v>0</v>
      </c>
      <c r="G238" s="266">
        <v>4</v>
      </c>
      <c r="H238" s="266">
        <v>0</v>
      </c>
      <c r="I238" s="266">
        <v>0</v>
      </c>
    </row>
    <row r="239" spans="1:9" x14ac:dyDescent="0.25">
      <c r="A239" s="265" t="s">
        <v>724</v>
      </c>
      <c r="B239" s="265" t="s">
        <v>684</v>
      </c>
      <c r="C239" s="266">
        <v>8839</v>
      </c>
      <c r="D239" s="266">
        <v>1</v>
      </c>
      <c r="E239" s="266">
        <v>1</v>
      </c>
      <c r="F239" s="266">
        <v>1</v>
      </c>
      <c r="G239" s="266">
        <v>46</v>
      </c>
      <c r="H239" s="266">
        <v>21</v>
      </c>
      <c r="I239" s="266">
        <v>0.45650000000000002</v>
      </c>
    </row>
    <row r="240" spans="1:9" x14ac:dyDescent="0.25">
      <c r="A240" s="265" t="s">
        <v>724</v>
      </c>
      <c r="B240" s="265" t="s">
        <v>684</v>
      </c>
      <c r="C240" s="266">
        <v>51301</v>
      </c>
      <c r="D240" s="266">
        <v>15</v>
      </c>
      <c r="E240" s="266">
        <v>15</v>
      </c>
      <c r="F240" s="266">
        <v>1</v>
      </c>
      <c r="G240" s="266">
        <v>153</v>
      </c>
      <c r="H240" s="266">
        <v>75</v>
      </c>
      <c r="I240" s="266">
        <v>0.49020000000000002</v>
      </c>
    </row>
    <row r="241" spans="1:9" x14ac:dyDescent="0.25">
      <c r="A241" s="265" t="s">
        <v>724</v>
      </c>
      <c r="B241" s="265" t="s">
        <v>684</v>
      </c>
      <c r="C241" s="266">
        <v>10558</v>
      </c>
      <c r="D241" s="266">
        <v>0</v>
      </c>
      <c r="E241" s="266">
        <v>0</v>
      </c>
      <c r="F241" s="266">
        <v>0</v>
      </c>
      <c r="G241" s="266">
        <v>39</v>
      </c>
      <c r="H241" s="266">
        <v>13</v>
      </c>
      <c r="I241" s="266">
        <v>0.33329999999999999</v>
      </c>
    </row>
    <row r="242" spans="1:9" x14ac:dyDescent="0.25">
      <c r="A242" s="265" t="s">
        <v>724</v>
      </c>
      <c r="B242" s="265" t="s">
        <v>684</v>
      </c>
      <c r="C242" s="266">
        <v>10582</v>
      </c>
      <c r="D242" s="266">
        <v>0</v>
      </c>
      <c r="E242" s="266">
        <v>0</v>
      </c>
      <c r="F242" s="266">
        <v>0</v>
      </c>
      <c r="G242" s="266">
        <v>21</v>
      </c>
      <c r="H242" s="266">
        <v>6</v>
      </c>
      <c r="I242" s="266">
        <v>0.28570000000000001</v>
      </c>
    </row>
    <row r="243" spans="1:9" x14ac:dyDescent="0.25">
      <c r="A243" s="265" t="s">
        <v>724</v>
      </c>
      <c r="B243" s="265" t="s">
        <v>684</v>
      </c>
      <c r="C243" s="266">
        <v>51350</v>
      </c>
      <c r="D243" s="266">
        <v>2</v>
      </c>
      <c r="E243" s="266">
        <v>2</v>
      </c>
      <c r="F243" s="266">
        <v>1</v>
      </c>
      <c r="G243" s="266">
        <v>51</v>
      </c>
      <c r="H243" s="266">
        <v>15</v>
      </c>
      <c r="I243" s="266">
        <v>0.29409999999999997</v>
      </c>
    </row>
    <row r="244" spans="1:9" x14ac:dyDescent="0.25">
      <c r="A244" s="265" t="s">
        <v>724</v>
      </c>
      <c r="B244" s="265" t="s">
        <v>684</v>
      </c>
      <c r="C244" s="266">
        <v>51340</v>
      </c>
      <c r="D244" s="266">
        <v>0</v>
      </c>
      <c r="E244" s="266">
        <v>0</v>
      </c>
      <c r="F244" s="266">
        <v>0</v>
      </c>
      <c r="G244" s="266">
        <v>25</v>
      </c>
      <c r="H244" s="266">
        <v>7</v>
      </c>
      <c r="I244" s="266">
        <v>0.28000000000000003</v>
      </c>
    </row>
    <row r="245" spans="1:9" x14ac:dyDescent="0.25">
      <c r="A245" s="265" t="s">
        <v>724</v>
      </c>
      <c r="B245" s="265" t="s">
        <v>684</v>
      </c>
      <c r="C245" s="266">
        <v>51349</v>
      </c>
      <c r="D245" s="266">
        <v>0</v>
      </c>
      <c r="E245" s="266">
        <v>0</v>
      </c>
      <c r="F245" s="266">
        <v>0</v>
      </c>
      <c r="G245" s="266">
        <v>30</v>
      </c>
      <c r="H245" s="266">
        <v>10</v>
      </c>
      <c r="I245" s="266">
        <v>0.33329999999999999</v>
      </c>
    </row>
    <row r="246" spans="1:9" x14ac:dyDescent="0.25">
      <c r="A246" s="265" t="s">
        <v>724</v>
      </c>
      <c r="B246" s="265" t="s">
        <v>684</v>
      </c>
      <c r="C246" s="266">
        <v>51365</v>
      </c>
      <c r="D246" s="266">
        <v>0</v>
      </c>
      <c r="E246" s="266">
        <v>0</v>
      </c>
      <c r="F246" s="266">
        <v>0</v>
      </c>
      <c r="G246" s="266">
        <v>23</v>
      </c>
      <c r="H246" s="266">
        <v>6</v>
      </c>
      <c r="I246" s="266">
        <v>0.26090000000000002</v>
      </c>
    </row>
    <row r="247" spans="1:9" x14ac:dyDescent="0.25">
      <c r="A247" s="265" t="s">
        <v>724</v>
      </c>
      <c r="B247" s="265" t="s">
        <v>684</v>
      </c>
      <c r="C247" s="266">
        <v>8802</v>
      </c>
      <c r="D247" s="266">
        <v>0</v>
      </c>
      <c r="E247" s="266">
        <v>0</v>
      </c>
      <c r="F247" s="266">
        <v>0</v>
      </c>
      <c r="G247" s="266">
        <v>19</v>
      </c>
      <c r="H247" s="266">
        <v>6</v>
      </c>
      <c r="I247" s="266">
        <v>0.31580000000000003</v>
      </c>
    </row>
    <row r="248" spans="1:9" x14ac:dyDescent="0.25">
      <c r="A248" s="265" t="s">
        <v>724</v>
      </c>
      <c r="B248" s="265" t="s">
        <v>684</v>
      </c>
      <c r="C248" s="266">
        <v>57158</v>
      </c>
      <c r="D248" s="266">
        <v>0</v>
      </c>
      <c r="E248" s="266">
        <v>0</v>
      </c>
      <c r="F248" s="266">
        <v>0</v>
      </c>
      <c r="G248" s="266">
        <v>40</v>
      </c>
      <c r="H248" s="266">
        <v>9</v>
      </c>
      <c r="I248" s="266">
        <v>0.22500000000000001</v>
      </c>
    </row>
    <row r="249" spans="1:9" x14ac:dyDescent="0.25">
      <c r="A249" s="265" t="s">
        <v>724</v>
      </c>
      <c r="B249" s="265" t="s">
        <v>684</v>
      </c>
      <c r="C249" s="266">
        <v>57444</v>
      </c>
      <c r="D249" s="266">
        <v>1</v>
      </c>
      <c r="E249" s="266">
        <v>1</v>
      </c>
      <c r="F249" s="266">
        <v>1</v>
      </c>
      <c r="G249" s="266">
        <v>58</v>
      </c>
      <c r="H249" s="266">
        <v>32</v>
      </c>
      <c r="I249" s="266">
        <v>0.55169999999999997</v>
      </c>
    </row>
    <row r="250" spans="1:9" x14ac:dyDescent="0.25">
      <c r="A250" s="265" t="s">
        <v>724</v>
      </c>
      <c r="B250" s="265" t="s">
        <v>684</v>
      </c>
      <c r="C250" s="266">
        <v>54516</v>
      </c>
      <c r="D250" s="266">
        <v>1</v>
      </c>
      <c r="E250" s="266">
        <v>1</v>
      </c>
      <c r="F250" s="266">
        <v>1</v>
      </c>
      <c r="G250" s="266">
        <v>53</v>
      </c>
      <c r="H250" s="266">
        <v>22</v>
      </c>
      <c r="I250" s="266">
        <v>0.41510000000000002</v>
      </c>
    </row>
    <row r="251" spans="1:9" x14ac:dyDescent="0.25">
      <c r="A251" s="265" t="s">
        <v>724</v>
      </c>
      <c r="B251" s="265" t="s">
        <v>684</v>
      </c>
      <c r="C251" s="266">
        <v>57445</v>
      </c>
      <c r="D251" s="266">
        <v>3</v>
      </c>
      <c r="E251" s="266">
        <v>3</v>
      </c>
      <c r="F251" s="266">
        <v>1</v>
      </c>
      <c r="G251" s="266">
        <v>23</v>
      </c>
      <c r="H251" s="266">
        <v>17</v>
      </c>
      <c r="I251" s="266">
        <v>0.73909999999999998</v>
      </c>
    </row>
    <row r="252" spans="1:9" x14ac:dyDescent="0.25">
      <c r="A252" s="265" t="s">
        <v>724</v>
      </c>
      <c r="B252" s="265" t="s">
        <v>684</v>
      </c>
      <c r="C252" s="266">
        <v>54184</v>
      </c>
      <c r="D252" s="266">
        <v>0</v>
      </c>
      <c r="E252" s="266">
        <v>0</v>
      </c>
      <c r="F252" s="266">
        <v>0</v>
      </c>
      <c r="G252" s="266">
        <v>40</v>
      </c>
      <c r="H252" s="266">
        <v>16</v>
      </c>
      <c r="I252" s="266">
        <v>0.4</v>
      </c>
    </row>
    <row r="253" spans="1:9" x14ac:dyDescent="0.25">
      <c r="A253" s="265" t="s">
        <v>724</v>
      </c>
      <c r="B253" s="265" t="s">
        <v>684</v>
      </c>
      <c r="C253" s="266">
        <v>57345</v>
      </c>
      <c r="D253" s="266">
        <v>0</v>
      </c>
      <c r="E253" s="266">
        <v>0</v>
      </c>
      <c r="F253" s="266">
        <v>0</v>
      </c>
      <c r="G253" s="266">
        <v>40</v>
      </c>
      <c r="H253" s="266">
        <v>12</v>
      </c>
      <c r="I253" s="266">
        <v>0.3</v>
      </c>
    </row>
    <row r="254" spans="1:9" x14ac:dyDescent="0.25">
      <c r="A254" s="265" t="s">
        <v>724</v>
      </c>
      <c r="B254" s="265" t="s">
        <v>684</v>
      </c>
      <c r="C254" s="266">
        <v>54426</v>
      </c>
      <c r="D254" s="266">
        <v>0</v>
      </c>
      <c r="E254" s="266">
        <v>0</v>
      </c>
      <c r="F254" s="266">
        <v>0</v>
      </c>
      <c r="G254" s="266">
        <v>141</v>
      </c>
      <c r="H254" s="266">
        <v>45</v>
      </c>
      <c r="I254" s="266">
        <v>0.31909999999999999</v>
      </c>
    </row>
    <row r="255" spans="1:9" x14ac:dyDescent="0.25">
      <c r="A255" s="265" t="s">
        <v>724</v>
      </c>
      <c r="B255" s="265" t="s">
        <v>684</v>
      </c>
      <c r="C255" s="266">
        <v>88256</v>
      </c>
      <c r="D255" s="266">
        <v>1</v>
      </c>
      <c r="E255" s="266">
        <v>1</v>
      </c>
      <c r="F255" s="266">
        <v>1</v>
      </c>
      <c r="G255" s="266">
        <v>54</v>
      </c>
      <c r="H255" s="266">
        <v>19</v>
      </c>
      <c r="I255" s="266">
        <v>0.35189999999999999</v>
      </c>
    </row>
    <row r="256" spans="1:9" x14ac:dyDescent="0.25">
      <c r="A256" s="265" t="s">
        <v>724</v>
      </c>
      <c r="B256" s="265" t="s">
        <v>684</v>
      </c>
      <c r="C256" s="266">
        <v>54416</v>
      </c>
      <c r="D256" s="266">
        <v>0</v>
      </c>
      <c r="E256" s="266">
        <v>0</v>
      </c>
      <c r="F256" s="266">
        <v>0</v>
      </c>
      <c r="G256" s="266">
        <v>42</v>
      </c>
      <c r="H256" s="266">
        <v>21</v>
      </c>
      <c r="I256" s="266">
        <v>0.5</v>
      </c>
    </row>
    <row r="257" spans="1:9" x14ac:dyDescent="0.25">
      <c r="A257" s="265" t="s">
        <v>724</v>
      </c>
      <c r="B257" s="265" t="s">
        <v>684</v>
      </c>
      <c r="C257" s="266">
        <v>57447</v>
      </c>
      <c r="D257" s="266">
        <v>1</v>
      </c>
      <c r="E257" s="266">
        <v>1</v>
      </c>
      <c r="F257" s="266">
        <v>1</v>
      </c>
      <c r="G257" s="266">
        <v>33</v>
      </c>
      <c r="H257" s="266">
        <v>13</v>
      </c>
      <c r="I257" s="266">
        <v>0.39389999999999997</v>
      </c>
    </row>
    <row r="258" spans="1:9" x14ac:dyDescent="0.25">
      <c r="A258" s="265" t="s">
        <v>724</v>
      </c>
      <c r="B258" s="265" t="s">
        <v>684</v>
      </c>
      <c r="C258" s="266">
        <v>54355</v>
      </c>
      <c r="D258" s="266">
        <v>1</v>
      </c>
      <c r="E258" s="266">
        <v>1</v>
      </c>
      <c r="F258" s="266">
        <v>1</v>
      </c>
      <c r="G258" s="266">
        <v>41</v>
      </c>
      <c r="H258" s="266">
        <v>13</v>
      </c>
      <c r="I258" s="266">
        <v>0.31709999999999999</v>
      </c>
    </row>
    <row r="259" spans="1:9" x14ac:dyDescent="0.25">
      <c r="A259" s="265" t="s">
        <v>724</v>
      </c>
      <c r="B259" s="265" t="s">
        <v>684</v>
      </c>
      <c r="C259" s="266">
        <v>51354</v>
      </c>
      <c r="D259" s="266">
        <v>0</v>
      </c>
      <c r="E259" s="266">
        <v>0</v>
      </c>
      <c r="F259" s="266">
        <v>0</v>
      </c>
      <c r="G259" s="266">
        <v>22</v>
      </c>
      <c r="H259" s="266">
        <v>12</v>
      </c>
      <c r="I259" s="266">
        <v>0.54549999999999998</v>
      </c>
    </row>
    <row r="260" spans="1:9" x14ac:dyDescent="0.25">
      <c r="A260" s="265" t="s">
        <v>724</v>
      </c>
      <c r="B260" s="265" t="s">
        <v>684</v>
      </c>
      <c r="C260" s="266">
        <v>88336</v>
      </c>
      <c r="D260" s="266">
        <v>0</v>
      </c>
      <c r="E260" s="266">
        <v>0</v>
      </c>
      <c r="F260" s="266">
        <v>0</v>
      </c>
      <c r="G260" s="266">
        <v>45</v>
      </c>
      <c r="H260" s="266">
        <v>5</v>
      </c>
      <c r="I260" s="266">
        <v>0.1111</v>
      </c>
    </row>
    <row r="261" spans="1:9" x14ac:dyDescent="0.25">
      <c r="A261" s="265" t="s">
        <v>724</v>
      </c>
      <c r="B261" s="265" t="s">
        <v>684</v>
      </c>
      <c r="C261" s="266">
        <v>88511</v>
      </c>
      <c r="D261" s="266">
        <v>0</v>
      </c>
      <c r="E261" s="266">
        <v>0</v>
      </c>
      <c r="F261" s="266">
        <v>0</v>
      </c>
      <c r="G261" s="266">
        <v>34</v>
      </c>
      <c r="H261" s="266">
        <v>4</v>
      </c>
      <c r="I261" s="266">
        <v>0.1176</v>
      </c>
    </row>
    <row r="262" spans="1:9" x14ac:dyDescent="0.25">
      <c r="A262" s="265" t="s">
        <v>724</v>
      </c>
      <c r="B262" s="265" t="s">
        <v>684</v>
      </c>
      <c r="C262" s="266">
        <v>88561</v>
      </c>
      <c r="D262" s="266">
        <v>0</v>
      </c>
      <c r="E262" s="266">
        <v>0</v>
      </c>
      <c r="F262" s="266">
        <v>0</v>
      </c>
      <c r="G262" s="266">
        <v>110</v>
      </c>
      <c r="H262" s="266">
        <v>20</v>
      </c>
      <c r="I262" s="266">
        <v>0.18179999999999999</v>
      </c>
    </row>
    <row r="263" spans="1:9" x14ac:dyDescent="0.25">
      <c r="A263" s="265" t="s">
        <v>724</v>
      </c>
      <c r="B263" s="265" t="s">
        <v>684</v>
      </c>
      <c r="C263" s="266">
        <v>88291</v>
      </c>
      <c r="D263" s="266">
        <v>0</v>
      </c>
      <c r="E263" s="266">
        <v>0</v>
      </c>
      <c r="F263" s="266">
        <v>0</v>
      </c>
      <c r="G263" s="266">
        <v>14</v>
      </c>
      <c r="H263" s="266">
        <v>1</v>
      </c>
      <c r="I263" s="266">
        <v>7.1400000000000005E-2</v>
      </c>
    </row>
    <row r="264" spans="1:9" x14ac:dyDescent="0.25">
      <c r="A264" s="265" t="s">
        <v>724</v>
      </c>
      <c r="B264" s="265" t="s">
        <v>684</v>
      </c>
      <c r="C264" s="266">
        <v>51309</v>
      </c>
      <c r="D264" s="266">
        <v>0</v>
      </c>
      <c r="E264" s="266">
        <v>0</v>
      </c>
      <c r="F264" s="266">
        <v>0</v>
      </c>
      <c r="G264" s="266">
        <v>26</v>
      </c>
      <c r="H264" s="266">
        <v>13</v>
      </c>
      <c r="I264" s="266">
        <v>0.5</v>
      </c>
    </row>
    <row r="265" spans="1:9" x14ac:dyDescent="0.25">
      <c r="A265" s="265" t="s">
        <v>724</v>
      </c>
      <c r="B265" s="265" t="s">
        <v>684</v>
      </c>
      <c r="C265" s="266">
        <v>85</v>
      </c>
      <c r="D265" s="266">
        <v>0</v>
      </c>
      <c r="E265" s="266">
        <v>0</v>
      </c>
      <c r="F265" s="266">
        <v>0</v>
      </c>
      <c r="G265" s="266">
        <v>32</v>
      </c>
      <c r="H265" s="266">
        <v>10</v>
      </c>
      <c r="I265" s="266">
        <v>0.3125</v>
      </c>
    </row>
    <row r="266" spans="1:9" x14ac:dyDescent="0.25">
      <c r="A266" s="265" t="s">
        <v>724</v>
      </c>
      <c r="B266" s="265" t="s">
        <v>684</v>
      </c>
      <c r="C266" s="266">
        <v>139</v>
      </c>
      <c r="D266" s="266">
        <v>0</v>
      </c>
      <c r="E266" s="266">
        <v>0</v>
      </c>
      <c r="F266" s="266">
        <v>0</v>
      </c>
      <c r="G266" s="266">
        <v>38</v>
      </c>
      <c r="H266" s="266">
        <v>11</v>
      </c>
      <c r="I266" s="266">
        <v>0.28949999999999998</v>
      </c>
    </row>
    <row r="267" spans="1:9" x14ac:dyDescent="0.25">
      <c r="A267" s="265" t="s">
        <v>724</v>
      </c>
      <c r="B267" s="265" t="s">
        <v>684</v>
      </c>
      <c r="C267" s="266">
        <v>183</v>
      </c>
      <c r="D267" s="266">
        <v>0</v>
      </c>
      <c r="E267" s="266">
        <v>0</v>
      </c>
      <c r="F267" s="266">
        <v>0</v>
      </c>
      <c r="G267" s="266">
        <v>13</v>
      </c>
      <c r="H267" s="266">
        <v>6</v>
      </c>
      <c r="I267" s="266">
        <v>0.46150000000000002</v>
      </c>
    </row>
    <row r="268" spans="1:9" x14ac:dyDescent="0.25">
      <c r="A268" s="265" t="s">
        <v>724</v>
      </c>
      <c r="B268" s="265" t="s">
        <v>684</v>
      </c>
      <c r="C268" s="266">
        <v>153</v>
      </c>
      <c r="D268" s="266">
        <v>1</v>
      </c>
      <c r="E268" s="266">
        <v>0</v>
      </c>
      <c r="F268" s="266">
        <v>0</v>
      </c>
      <c r="G268" s="266">
        <v>29</v>
      </c>
      <c r="H268" s="266">
        <v>6</v>
      </c>
      <c r="I268" s="266">
        <v>0.2069</v>
      </c>
    </row>
    <row r="269" spans="1:9" x14ac:dyDescent="0.25">
      <c r="A269" s="265" t="s">
        <v>724</v>
      </c>
      <c r="B269" s="265" t="s">
        <v>684</v>
      </c>
      <c r="C269" s="266">
        <v>130</v>
      </c>
      <c r="D269" s="266">
        <v>1</v>
      </c>
      <c r="E269" s="266">
        <v>1</v>
      </c>
      <c r="F269" s="266">
        <v>1</v>
      </c>
      <c r="G269" s="266">
        <v>109</v>
      </c>
      <c r="H269" s="266">
        <v>24</v>
      </c>
      <c r="I269" s="266">
        <v>0.22020000000000001</v>
      </c>
    </row>
    <row r="270" spans="1:9" x14ac:dyDescent="0.25">
      <c r="A270" s="265" t="s">
        <v>724</v>
      </c>
      <c r="B270" s="265" t="s">
        <v>684</v>
      </c>
      <c r="C270" s="266">
        <v>152</v>
      </c>
      <c r="D270" s="266">
        <v>0</v>
      </c>
      <c r="E270" s="266">
        <v>0</v>
      </c>
      <c r="F270" s="266">
        <v>0</v>
      </c>
      <c r="G270" s="266">
        <v>19</v>
      </c>
      <c r="H270" s="266">
        <v>3</v>
      </c>
      <c r="I270" s="266">
        <v>0.15790000000000001</v>
      </c>
    </row>
    <row r="271" spans="1:9" x14ac:dyDescent="0.25">
      <c r="A271" s="265" t="s">
        <v>724</v>
      </c>
      <c r="B271" s="265" t="s">
        <v>684</v>
      </c>
      <c r="C271" s="266">
        <v>120</v>
      </c>
      <c r="D271" s="266">
        <v>1</v>
      </c>
      <c r="E271" s="266">
        <v>1</v>
      </c>
      <c r="F271" s="266">
        <v>1</v>
      </c>
      <c r="G271" s="266">
        <v>40</v>
      </c>
      <c r="H271" s="266">
        <v>6</v>
      </c>
      <c r="I271" s="266">
        <v>0.15</v>
      </c>
    </row>
    <row r="272" spans="1:9" x14ac:dyDescent="0.25">
      <c r="A272" s="265" t="s">
        <v>724</v>
      </c>
      <c r="B272" s="265" t="s">
        <v>684</v>
      </c>
      <c r="C272" s="266">
        <v>162</v>
      </c>
      <c r="D272" s="266">
        <v>0</v>
      </c>
      <c r="E272" s="266">
        <v>0</v>
      </c>
      <c r="F272" s="266">
        <v>0</v>
      </c>
      <c r="G272" s="266">
        <v>17</v>
      </c>
      <c r="H272" s="266">
        <v>11</v>
      </c>
      <c r="I272" s="266">
        <v>0.64710000000000001</v>
      </c>
    </row>
    <row r="273" spans="1:9" x14ac:dyDescent="0.25">
      <c r="A273" s="265" t="s">
        <v>724</v>
      </c>
      <c r="B273" s="265" t="s">
        <v>684</v>
      </c>
      <c r="C273" s="266">
        <v>93</v>
      </c>
      <c r="D273" s="266">
        <v>1</v>
      </c>
      <c r="E273" s="266">
        <v>1</v>
      </c>
      <c r="F273" s="266">
        <v>1</v>
      </c>
      <c r="G273" s="266">
        <v>30</v>
      </c>
      <c r="H273" s="266">
        <v>10</v>
      </c>
      <c r="I273" s="266">
        <v>0.33329999999999999</v>
      </c>
    </row>
    <row r="274" spans="1:9" x14ac:dyDescent="0.25">
      <c r="A274" s="265" t="s">
        <v>724</v>
      </c>
      <c r="B274" s="265" t="s">
        <v>684</v>
      </c>
      <c r="C274" s="266">
        <v>159</v>
      </c>
      <c r="D274" s="266">
        <v>1</v>
      </c>
      <c r="E274" s="266">
        <v>1</v>
      </c>
      <c r="F274" s="266">
        <v>1</v>
      </c>
      <c r="G274" s="266">
        <v>16</v>
      </c>
      <c r="H274" s="266">
        <v>4</v>
      </c>
      <c r="I274" s="266">
        <v>0.25</v>
      </c>
    </row>
    <row r="275" spans="1:9" x14ac:dyDescent="0.25">
      <c r="A275" s="265" t="s">
        <v>724</v>
      </c>
      <c r="B275" s="265" t="s">
        <v>684</v>
      </c>
      <c r="C275" s="266">
        <v>54</v>
      </c>
      <c r="D275" s="266">
        <v>0</v>
      </c>
      <c r="E275" s="266">
        <v>0</v>
      </c>
      <c r="F275" s="266">
        <v>0</v>
      </c>
      <c r="G275" s="266">
        <v>27</v>
      </c>
      <c r="H275" s="266">
        <v>6</v>
      </c>
      <c r="I275" s="266">
        <v>0.22220000000000001</v>
      </c>
    </row>
    <row r="276" spans="1:9" x14ac:dyDescent="0.25">
      <c r="A276" s="265" t="s">
        <v>724</v>
      </c>
      <c r="B276" s="265" t="s">
        <v>684</v>
      </c>
      <c r="C276" s="266">
        <v>154</v>
      </c>
      <c r="D276" s="266">
        <v>0</v>
      </c>
      <c r="E276" s="266">
        <v>0</v>
      </c>
      <c r="F276" s="266">
        <v>0</v>
      </c>
      <c r="G276" s="266">
        <v>30</v>
      </c>
      <c r="H276" s="266">
        <v>15</v>
      </c>
      <c r="I276" s="266">
        <v>0.5</v>
      </c>
    </row>
    <row r="277" spans="1:9" x14ac:dyDescent="0.25">
      <c r="A277" s="265" t="s">
        <v>724</v>
      </c>
      <c r="B277" s="265" t="s">
        <v>684</v>
      </c>
      <c r="C277" s="266">
        <v>164</v>
      </c>
      <c r="D277" s="266">
        <v>0</v>
      </c>
      <c r="E277" s="266">
        <v>0</v>
      </c>
      <c r="F277" s="266">
        <v>0</v>
      </c>
      <c r="G277" s="266">
        <v>53</v>
      </c>
      <c r="H277" s="266">
        <v>5</v>
      </c>
      <c r="I277" s="266">
        <v>9.4299999999999995E-2</v>
      </c>
    </row>
    <row r="278" spans="1:9" x14ac:dyDescent="0.25">
      <c r="A278" s="265" t="s">
        <v>724</v>
      </c>
      <c r="B278" s="265" t="s">
        <v>684</v>
      </c>
      <c r="C278" s="266">
        <v>24</v>
      </c>
      <c r="D278" s="266">
        <v>2</v>
      </c>
      <c r="E278" s="266">
        <v>2</v>
      </c>
      <c r="F278" s="266">
        <v>1</v>
      </c>
      <c r="G278" s="266">
        <v>45</v>
      </c>
      <c r="H278" s="266">
        <v>15</v>
      </c>
      <c r="I278" s="266">
        <v>0.33329999999999999</v>
      </c>
    </row>
    <row r="279" spans="1:9" x14ac:dyDescent="0.25">
      <c r="A279" s="265" t="s">
        <v>724</v>
      </c>
      <c r="B279" s="265" t="s">
        <v>684</v>
      </c>
      <c r="C279" s="266">
        <v>67</v>
      </c>
      <c r="D279" s="266">
        <v>0</v>
      </c>
      <c r="E279" s="266">
        <v>0</v>
      </c>
      <c r="F279" s="266">
        <v>0</v>
      </c>
      <c r="G279" s="266">
        <v>19</v>
      </c>
      <c r="H279" s="266">
        <v>1</v>
      </c>
      <c r="I279" s="266">
        <v>5.2600000000000001E-2</v>
      </c>
    </row>
    <row r="280" spans="1:9" x14ac:dyDescent="0.25">
      <c r="A280" s="265" t="s">
        <v>724</v>
      </c>
      <c r="B280" s="265" t="s">
        <v>684</v>
      </c>
      <c r="C280" s="266">
        <v>180</v>
      </c>
      <c r="D280" s="266">
        <v>1</v>
      </c>
      <c r="E280" s="266">
        <v>1</v>
      </c>
      <c r="F280" s="266">
        <v>1</v>
      </c>
      <c r="G280" s="266">
        <v>31</v>
      </c>
      <c r="H280" s="266">
        <v>19</v>
      </c>
      <c r="I280" s="266">
        <v>0.6129</v>
      </c>
    </row>
    <row r="281" spans="1:9" x14ac:dyDescent="0.25">
      <c r="A281" s="265" t="s">
        <v>724</v>
      </c>
      <c r="B281" s="265" t="s">
        <v>684</v>
      </c>
      <c r="C281" s="266">
        <v>51361</v>
      </c>
      <c r="D281" s="266">
        <v>0</v>
      </c>
      <c r="E281" s="266">
        <v>0</v>
      </c>
      <c r="F281" s="266">
        <v>0</v>
      </c>
      <c r="G281" s="266">
        <v>21</v>
      </c>
      <c r="H281" s="266">
        <v>7</v>
      </c>
      <c r="I281" s="266">
        <v>0.33329999999999999</v>
      </c>
    </row>
    <row r="282" spans="1:9" x14ac:dyDescent="0.25">
      <c r="A282" s="265" t="s">
        <v>724</v>
      </c>
      <c r="B282" s="265" t="s">
        <v>684</v>
      </c>
      <c r="C282" s="266">
        <v>8820</v>
      </c>
      <c r="D282" s="266">
        <v>0</v>
      </c>
      <c r="E282" s="266">
        <v>0</v>
      </c>
      <c r="F282" s="266">
        <v>0</v>
      </c>
      <c r="G282" s="266">
        <v>61</v>
      </c>
      <c r="H282" s="266">
        <v>19</v>
      </c>
      <c r="I282" s="266">
        <v>0.3115</v>
      </c>
    </row>
    <row r="283" spans="1:9" x14ac:dyDescent="0.25">
      <c r="A283" s="265" t="s">
        <v>724</v>
      </c>
      <c r="B283" s="265" t="s">
        <v>684</v>
      </c>
      <c r="C283" s="266">
        <v>8860</v>
      </c>
      <c r="D283" s="266">
        <v>1</v>
      </c>
      <c r="E283" s="266">
        <v>1</v>
      </c>
      <c r="F283" s="266">
        <v>1</v>
      </c>
      <c r="G283" s="266">
        <v>68</v>
      </c>
      <c r="H283" s="266">
        <v>35</v>
      </c>
      <c r="I283" s="266">
        <v>0.51470000000000005</v>
      </c>
    </row>
    <row r="284" spans="1:9" x14ac:dyDescent="0.25">
      <c r="A284" s="265" t="s">
        <v>724</v>
      </c>
      <c r="B284" s="265" t="s">
        <v>684</v>
      </c>
      <c r="C284" s="266">
        <v>10523</v>
      </c>
      <c r="D284" s="266">
        <v>1</v>
      </c>
      <c r="E284" s="266">
        <v>1</v>
      </c>
      <c r="F284" s="266">
        <v>1</v>
      </c>
      <c r="G284" s="266">
        <v>56</v>
      </c>
      <c r="H284" s="266">
        <v>11</v>
      </c>
      <c r="I284" s="266">
        <v>0.19639999999999999</v>
      </c>
    </row>
    <row r="285" spans="1:9" x14ac:dyDescent="0.25">
      <c r="A285" s="265" t="s">
        <v>724</v>
      </c>
      <c r="B285" s="265" t="s">
        <v>684</v>
      </c>
      <c r="C285" s="266">
        <v>10510</v>
      </c>
      <c r="D285" s="266">
        <v>2</v>
      </c>
      <c r="E285" s="266">
        <v>2</v>
      </c>
      <c r="F285" s="266">
        <v>1</v>
      </c>
      <c r="G285" s="266">
        <v>200</v>
      </c>
      <c r="H285" s="266">
        <v>67</v>
      </c>
      <c r="I285" s="266">
        <v>0.33500000000000002</v>
      </c>
    </row>
    <row r="286" spans="1:9" x14ac:dyDescent="0.25">
      <c r="A286" s="265" t="s">
        <v>724</v>
      </c>
      <c r="B286" s="265" t="s">
        <v>684</v>
      </c>
      <c r="C286" s="266">
        <v>10550</v>
      </c>
      <c r="D286" s="266">
        <v>2</v>
      </c>
      <c r="E286" s="266">
        <v>2</v>
      </c>
      <c r="F286" s="266">
        <v>1</v>
      </c>
      <c r="G286" s="266">
        <v>97</v>
      </c>
      <c r="H286" s="266">
        <v>19</v>
      </c>
      <c r="I286" s="266">
        <v>0.19589999999999999</v>
      </c>
    </row>
    <row r="287" spans="1:9" x14ac:dyDescent="0.25">
      <c r="A287" s="265" t="s">
        <v>724</v>
      </c>
      <c r="B287" s="265" t="s">
        <v>684</v>
      </c>
      <c r="C287" s="266">
        <v>51120</v>
      </c>
      <c r="D287" s="266">
        <v>1</v>
      </c>
      <c r="E287" s="266">
        <v>1</v>
      </c>
      <c r="F287" s="266">
        <v>1</v>
      </c>
      <c r="G287" s="266">
        <v>11</v>
      </c>
      <c r="H287" s="266">
        <v>7</v>
      </c>
      <c r="I287" s="266">
        <v>0.63639999999999997</v>
      </c>
    </row>
    <row r="288" spans="1:9" x14ac:dyDescent="0.25">
      <c r="A288" s="265" t="s">
        <v>724</v>
      </c>
      <c r="B288" s="265" t="s">
        <v>684</v>
      </c>
      <c r="C288" s="266">
        <v>51166</v>
      </c>
      <c r="D288" s="266">
        <v>1</v>
      </c>
      <c r="E288" s="266">
        <v>1</v>
      </c>
      <c r="F288" s="266">
        <v>1</v>
      </c>
      <c r="G288" s="266">
        <v>100</v>
      </c>
      <c r="H288" s="266">
        <v>13</v>
      </c>
      <c r="I288" s="266">
        <v>0.13</v>
      </c>
    </row>
    <row r="289" spans="1:9" x14ac:dyDescent="0.25">
      <c r="A289" s="265" t="s">
        <v>724</v>
      </c>
      <c r="B289" s="265" t="s">
        <v>684</v>
      </c>
      <c r="C289" s="266">
        <v>51308</v>
      </c>
      <c r="D289" s="266">
        <v>3</v>
      </c>
      <c r="E289" s="266">
        <v>3</v>
      </c>
      <c r="F289" s="266">
        <v>1</v>
      </c>
      <c r="G289" s="266">
        <v>51</v>
      </c>
      <c r="H289" s="266">
        <v>22</v>
      </c>
      <c r="I289" s="266">
        <v>0.43140000000000001</v>
      </c>
    </row>
    <row r="290" spans="1:9" x14ac:dyDescent="0.25">
      <c r="A290" s="265" t="s">
        <v>724</v>
      </c>
      <c r="B290" s="265" t="s">
        <v>684</v>
      </c>
      <c r="C290" s="266">
        <v>51305</v>
      </c>
      <c r="D290" s="266">
        <v>0</v>
      </c>
      <c r="E290" s="266">
        <v>0</v>
      </c>
      <c r="F290" s="266">
        <v>0</v>
      </c>
      <c r="G290" s="266">
        <v>45</v>
      </c>
      <c r="H290" s="266">
        <v>11</v>
      </c>
      <c r="I290" s="266">
        <v>0.24440000000000001</v>
      </c>
    </row>
    <row r="291" spans="1:9" x14ac:dyDescent="0.25">
      <c r="A291" s="265" t="s">
        <v>724</v>
      </c>
      <c r="B291" s="265" t="s">
        <v>684</v>
      </c>
      <c r="C291" s="266">
        <v>51369</v>
      </c>
      <c r="D291" s="266">
        <v>0</v>
      </c>
      <c r="E291" s="266">
        <v>0</v>
      </c>
      <c r="F291" s="266">
        <v>0</v>
      </c>
      <c r="G291" s="266">
        <v>34</v>
      </c>
      <c r="H291" s="266">
        <v>4</v>
      </c>
      <c r="I291" s="266">
        <v>0.1176</v>
      </c>
    </row>
    <row r="292" spans="1:9" x14ac:dyDescent="0.25">
      <c r="A292" s="265" t="s">
        <v>724</v>
      </c>
      <c r="B292" s="265" t="s">
        <v>684</v>
      </c>
      <c r="C292" s="266">
        <v>57446</v>
      </c>
      <c r="D292" s="266">
        <v>2</v>
      </c>
      <c r="E292" s="266">
        <v>2</v>
      </c>
      <c r="F292" s="266">
        <v>1</v>
      </c>
      <c r="G292" s="266">
        <v>106</v>
      </c>
      <c r="H292" s="266">
        <v>30</v>
      </c>
      <c r="I292" s="266">
        <v>0.28299999999999997</v>
      </c>
    </row>
    <row r="293" spans="1:9" x14ac:dyDescent="0.25">
      <c r="A293" s="265" t="s">
        <v>724</v>
      </c>
      <c r="B293" s="265" t="s">
        <v>684</v>
      </c>
      <c r="C293" s="266">
        <v>57440</v>
      </c>
      <c r="D293" s="266">
        <v>5</v>
      </c>
      <c r="E293" s="266">
        <v>1</v>
      </c>
      <c r="F293" s="266">
        <v>0.2</v>
      </c>
      <c r="G293" s="266">
        <v>40</v>
      </c>
      <c r="H293" s="266">
        <v>14</v>
      </c>
      <c r="I293" s="266">
        <v>0.35</v>
      </c>
    </row>
    <row r="294" spans="1:9" x14ac:dyDescent="0.25">
      <c r="A294" s="265" t="s">
        <v>724</v>
      </c>
      <c r="B294" s="265" t="s">
        <v>684</v>
      </c>
      <c r="C294" s="266">
        <v>54525</v>
      </c>
      <c r="D294" s="266">
        <v>0</v>
      </c>
      <c r="E294" s="266">
        <v>0</v>
      </c>
      <c r="F294" s="266">
        <v>0</v>
      </c>
      <c r="G294" s="266">
        <v>18</v>
      </c>
      <c r="H294" s="266">
        <v>1</v>
      </c>
      <c r="I294" s="266">
        <v>5.5599999999999997E-2</v>
      </c>
    </row>
    <row r="295" spans="1:9" x14ac:dyDescent="0.25">
      <c r="A295" s="265" t="s">
        <v>724</v>
      </c>
      <c r="B295" s="265" t="s">
        <v>684</v>
      </c>
      <c r="C295" s="266">
        <v>57435</v>
      </c>
      <c r="D295" s="266">
        <v>1</v>
      </c>
      <c r="E295" s="266">
        <v>1</v>
      </c>
      <c r="F295" s="266">
        <v>1</v>
      </c>
      <c r="G295" s="266">
        <v>27</v>
      </c>
      <c r="H295" s="266">
        <v>7</v>
      </c>
      <c r="I295" s="266">
        <v>0.25929999999999997</v>
      </c>
    </row>
    <row r="296" spans="1:9" x14ac:dyDescent="0.25">
      <c r="A296" s="265" t="s">
        <v>724</v>
      </c>
      <c r="B296" s="265" t="s">
        <v>684</v>
      </c>
      <c r="C296" s="266">
        <v>57626</v>
      </c>
      <c r="D296" s="266">
        <v>0</v>
      </c>
      <c r="E296" s="266">
        <v>0</v>
      </c>
      <c r="F296" s="266">
        <v>0</v>
      </c>
      <c r="G296" s="266">
        <v>15</v>
      </c>
      <c r="H296" s="266">
        <v>2</v>
      </c>
      <c r="I296" s="266">
        <v>0.1333</v>
      </c>
    </row>
    <row r="297" spans="1:9" x14ac:dyDescent="0.25">
      <c r="A297" s="265" t="s">
        <v>724</v>
      </c>
      <c r="B297" s="265" t="s">
        <v>684</v>
      </c>
      <c r="C297" s="266">
        <v>57353</v>
      </c>
      <c r="D297" s="266">
        <v>0</v>
      </c>
      <c r="E297" s="266">
        <v>0</v>
      </c>
      <c r="F297" s="266">
        <v>0</v>
      </c>
      <c r="G297" s="266">
        <v>29</v>
      </c>
      <c r="H297" s="266">
        <v>13</v>
      </c>
      <c r="I297" s="266">
        <v>0.44829999999999998</v>
      </c>
    </row>
    <row r="298" spans="1:9" x14ac:dyDescent="0.25">
      <c r="A298" s="265" t="s">
        <v>724</v>
      </c>
      <c r="B298" s="265" t="s">
        <v>684</v>
      </c>
      <c r="C298" s="266">
        <v>57348</v>
      </c>
      <c r="D298" s="266">
        <v>0</v>
      </c>
      <c r="E298" s="266">
        <v>0</v>
      </c>
      <c r="F298" s="266">
        <v>0</v>
      </c>
      <c r="G298" s="266">
        <v>89</v>
      </c>
      <c r="H298" s="266">
        <v>32</v>
      </c>
      <c r="I298" s="266">
        <v>0.35959999999999998</v>
      </c>
    </row>
    <row r="299" spans="1:9" x14ac:dyDescent="0.25">
      <c r="A299" s="265" t="s">
        <v>724</v>
      </c>
      <c r="B299" s="265" t="s">
        <v>684</v>
      </c>
      <c r="C299" s="266">
        <v>88396</v>
      </c>
      <c r="D299" s="266">
        <v>1</v>
      </c>
      <c r="E299" s="266">
        <v>1</v>
      </c>
      <c r="F299" s="266">
        <v>1</v>
      </c>
      <c r="G299" s="266">
        <v>55</v>
      </c>
      <c r="H299" s="266">
        <v>12</v>
      </c>
      <c r="I299" s="266">
        <v>0.21820000000000001</v>
      </c>
    </row>
    <row r="300" spans="1:9" x14ac:dyDescent="0.25">
      <c r="A300" s="265" t="s">
        <v>724</v>
      </c>
      <c r="B300" s="265" t="s">
        <v>684</v>
      </c>
      <c r="C300" s="266">
        <v>88501</v>
      </c>
      <c r="D300" s="266">
        <v>1</v>
      </c>
      <c r="E300" s="266">
        <v>1</v>
      </c>
      <c r="F300" s="266">
        <v>1</v>
      </c>
      <c r="G300" s="266">
        <v>52</v>
      </c>
      <c r="H300" s="266">
        <v>10</v>
      </c>
      <c r="I300" s="266">
        <v>0.1923</v>
      </c>
    </row>
    <row r="301" spans="1:9" x14ac:dyDescent="0.25">
      <c r="A301" s="265" t="s">
        <v>724</v>
      </c>
      <c r="B301" s="265" t="s">
        <v>684</v>
      </c>
      <c r="C301" s="266">
        <v>55231</v>
      </c>
      <c r="D301" s="266">
        <v>1</v>
      </c>
      <c r="E301" s="266">
        <v>1</v>
      </c>
      <c r="F301" s="266">
        <v>1</v>
      </c>
      <c r="G301" s="266">
        <v>96</v>
      </c>
      <c r="H301" s="266">
        <v>28</v>
      </c>
      <c r="I301" s="266">
        <v>0.29170000000000001</v>
      </c>
    </row>
    <row r="302" spans="1:9" x14ac:dyDescent="0.25">
      <c r="A302" s="265" t="s">
        <v>724</v>
      </c>
      <c r="B302" s="265" t="s">
        <v>684</v>
      </c>
      <c r="C302" s="266">
        <v>88461</v>
      </c>
      <c r="D302" s="266">
        <v>0</v>
      </c>
      <c r="E302" s="266">
        <v>0</v>
      </c>
      <c r="F302" s="266">
        <v>0</v>
      </c>
      <c r="G302" s="266">
        <v>60</v>
      </c>
      <c r="H302" s="266">
        <v>15</v>
      </c>
      <c r="I302" s="266">
        <v>0.25</v>
      </c>
    </row>
    <row r="303" spans="1:9" x14ac:dyDescent="0.25">
      <c r="A303" s="265" t="s">
        <v>724</v>
      </c>
      <c r="B303" s="265" t="s">
        <v>684</v>
      </c>
      <c r="C303" s="266">
        <v>54671</v>
      </c>
      <c r="D303" s="266">
        <v>1</v>
      </c>
      <c r="E303" s="266">
        <v>1</v>
      </c>
      <c r="F303" s="266">
        <v>1</v>
      </c>
      <c r="G303" s="266">
        <v>51</v>
      </c>
      <c r="H303" s="266">
        <v>14</v>
      </c>
      <c r="I303" s="266">
        <v>0.27450000000000002</v>
      </c>
    </row>
    <row r="304" spans="1:9" x14ac:dyDescent="0.25">
      <c r="A304" s="265" t="s">
        <v>724</v>
      </c>
      <c r="B304" s="265" t="s">
        <v>684</v>
      </c>
      <c r="C304" s="266">
        <v>88246</v>
      </c>
      <c r="D304" s="266">
        <v>1</v>
      </c>
      <c r="E304" s="266">
        <v>1</v>
      </c>
      <c r="F304" s="266">
        <v>1</v>
      </c>
      <c r="G304" s="266">
        <v>39</v>
      </c>
      <c r="H304" s="266">
        <v>10</v>
      </c>
      <c r="I304" s="266">
        <v>0.25640000000000002</v>
      </c>
    </row>
    <row r="305" spans="1:9" x14ac:dyDescent="0.25">
      <c r="A305" s="265" t="s">
        <v>724</v>
      </c>
      <c r="B305" s="265" t="s">
        <v>684</v>
      </c>
      <c r="C305" s="266">
        <v>88587</v>
      </c>
      <c r="D305" s="266">
        <v>1</v>
      </c>
      <c r="E305" s="266">
        <v>1</v>
      </c>
      <c r="F305" s="266">
        <v>1</v>
      </c>
      <c r="G305" s="266">
        <v>27</v>
      </c>
      <c r="H305" s="266">
        <v>9</v>
      </c>
      <c r="I305" s="266">
        <v>0.33329999999999999</v>
      </c>
    </row>
    <row r="306" spans="1:9" x14ac:dyDescent="0.25">
      <c r="A306" s="265" t="s">
        <v>724</v>
      </c>
      <c r="B306" s="265" t="s">
        <v>684</v>
      </c>
      <c r="C306" s="266">
        <v>57434</v>
      </c>
      <c r="D306" s="266">
        <v>0</v>
      </c>
      <c r="E306" s="266">
        <v>0</v>
      </c>
      <c r="F306" s="266">
        <v>0</v>
      </c>
      <c r="G306" s="266">
        <v>28</v>
      </c>
      <c r="H306" s="266">
        <v>12</v>
      </c>
      <c r="I306" s="266">
        <v>0.42859999999999998</v>
      </c>
    </row>
    <row r="307" spans="1:9" x14ac:dyDescent="0.25">
      <c r="A307" s="265" t="s">
        <v>724</v>
      </c>
      <c r="B307" s="265" t="s">
        <v>684</v>
      </c>
      <c r="C307" s="266">
        <v>82</v>
      </c>
      <c r="D307" s="266">
        <v>0</v>
      </c>
      <c r="E307" s="266">
        <v>0</v>
      </c>
      <c r="F307" s="266">
        <v>0</v>
      </c>
      <c r="G307" s="266">
        <v>46</v>
      </c>
      <c r="H307" s="266">
        <v>7</v>
      </c>
      <c r="I307" s="266">
        <v>0.1522</v>
      </c>
    </row>
    <row r="308" spans="1:9" x14ac:dyDescent="0.25">
      <c r="A308" s="265" t="s">
        <v>724</v>
      </c>
      <c r="B308" s="265" t="s">
        <v>684</v>
      </c>
      <c r="C308" s="266">
        <v>192</v>
      </c>
      <c r="D308" s="266">
        <v>0</v>
      </c>
      <c r="E308" s="266">
        <v>0</v>
      </c>
      <c r="F308" s="266">
        <v>0</v>
      </c>
      <c r="G308" s="266">
        <v>10</v>
      </c>
      <c r="H308" s="266">
        <v>3</v>
      </c>
      <c r="I308" s="266">
        <v>0.3</v>
      </c>
    </row>
    <row r="309" spans="1:9" x14ac:dyDescent="0.25">
      <c r="A309" s="265" t="s">
        <v>724</v>
      </c>
      <c r="B309" s="265" t="s">
        <v>684</v>
      </c>
      <c r="C309" s="266">
        <v>47</v>
      </c>
      <c r="D309" s="266">
        <v>1</v>
      </c>
      <c r="E309" s="266">
        <v>1</v>
      </c>
      <c r="F309" s="266">
        <v>1</v>
      </c>
      <c r="G309" s="266">
        <v>47</v>
      </c>
      <c r="H309" s="266">
        <v>22</v>
      </c>
      <c r="I309" s="266">
        <v>0.46810000000000002</v>
      </c>
    </row>
    <row r="310" spans="1:9" x14ac:dyDescent="0.25">
      <c r="A310" s="265" t="s">
        <v>724</v>
      </c>
      <c r="B310" s="265" t="s">
        <v>684</v>
      </c>
      <c r="C310" s="266">
        <v>14</v>
      </c>
      <c r="D310" s="266">
        <v>0</v>
      </c>
      <c r="E310" s="266">
        <v>0</v>
      </c>
      <c r="F310" s="266">
        <v>0</v>
      </c>
      <c r="G310" s="266">
        <v>19</v>
      </c>
      <c r="H310" s="266">
        <v>8</v>
      </c>
      <c r="I310" s="266">
        <v>0.42109999999999997</v>
      </c>
    </row>
    <row r="311" spans="1:9" x14ac:dyDescent="0.25">
      <c r="A311" s="265" t="s">
        <v>724</v>
      </c>
      <c r="B311" s="265" t="s">
        <v>684</v>
      </c>
      <c r="C311" s="266">
        <v>20</v>
      </c>
      <c r="D311" s="266">
        <v>0</v>
      </c>
      <c r="E311" s="266">
        <v>0</v>
      </c>
      <c r="F311" s="266">
        <v>0</v>
      </c>
      <c r="G311" s="266">
        <v>42</v>
      </c>
      <c r="H311" s="266">
        <v>16</v>
      </c>
      <c r="I311" s="266">
        <v>0.38100000000000001</v>
      </c>
    </row>
    <row r="312" spans="1:9" x14ac:dyDescent="0.25">
      <c r="A312" s="265" t="s">
        <v>724</v>
      </c>
      <c r="B312" s="265" t="s">
        <v>684</v>
      </c>
      <c r="C312" s="266">
        <v>160</v>
      </c>
      <c r="D312" s="266">
        <v>0</v>
      </c>
      <c r="E312" s="266">
        <v>0</v>
      </c>
      <c r="F312" s="266">
        <v>0</v>
      </c>
      <c r="G312" s="266">
        <v>21</v>
      </c>
      <c r="H312" s="266">
        <v>5</v>
      </c>
      <c r="I312" s="266">
        <v>0.23810000000000001</v>
      </c>
    </row>
    <row r="313" spans="1:9" x14ac:dyDescent="0.25">
      <c r="A313" s="265" t="s">
        <v>724</v>
      </c>
      <c r="B313" s="265" t="s">
        <v>684</v>
      </c>
      <c r="C313" s="266">
        <v>66</v>
      </c>
      <c r="D313" s="266">
        <v>0</v>
      </c>
      <c r="E313" s="266">
        <v>0</v>
      </c>
      <c r="F313" s="266">
        <v>0</v>
      </c>
      <c r="G313" s="266">
        <v>38</v>
      </c>
      <c r="H313" s="266">
        <v>9</v>
      </c>
      <c r="I313" s="266">
        <v>0.23680000000000001</v>
      </c>
    </row>
    <row r="314" spans="1:9" x14ac:dyDescent="0.25">
      <c r="A314" s="265" t="s">
        <v>724</v>
      </c>
      <c r="B314" s="265" t="s">
        <v>684</v>
      </c>
      <c r="C314" s="266">
        <v>7</v>
      </c>
      <c r="D314" s="266">
        <v>0</v>
      </c>
      <c r="E314" s="266">
        <v>0</v>
      </c>
      <c r="F314" s="266">
        <v>0</v>
      </c>
      <c r="G314" s="266">
        <v>39</v>
      </c>
      <c r="H314" s="266">
        <v>14</v>
      </c>
      <c r="I314" s="266">
        <v>0.35899999999999999</v>
      </c>
    </row>
    <row r="315" spans="1:9" x14ac:dyDescent="0.25">
      <c r="A315" s="265" t="s">
        <v>724</v>
      </c>
      <c r="B315" s="265" t="s">
        <v>684</v>
      </c>
      <c r="C315" s="266">
        <v>167</v>
      </c>
      <c r="D315" s="266">
        <v>0</v>
      </c>
      <c r="E315" s="266">
        <v>0</v>
      </c>
      <c r="F315" s="266">
        <v>0</v>
      </c>
      <c r="G315" s="266">
        <v>8</v>
      </c>
      <c r="H315" s="266">
        <v>5</v>
      </c>
      <c r="I315" s="266">
        <v>0.625</v>
      </c>
    </row>
    <row r="316" spans="1:9" x14ac:dyDescent="0.25">
      <c r="A316" s="265" t="s">
        <v>724</v>
      </c>
      <c r="B316" s="265" t="s">
        <v>684</v>
      </c>
      <c r="C316" s="266">
        <v>181</v>
      </c>
      <c r="D316" s="266">
        <v>1</v>
      </c>
      <c r="E316" s="266">
        <v>1</v>
      </c>
      <c r="F316" s="266">
        <v>1</v>
      </c>
      <c r="G316" s="266">
        <v>28</v>
      </c>
      <c r="H316" s="266">
        <v>9</v>
      </c>
      <c r="I316" s="266">
        <v>0.32140000000000002</v>
      </c>
    </row>
    <row r="317" spans="1:9" x14ac:dyDescent="0.25">
      <c r="A317" s="265" t="s">
        <v>724</v>
      </c>
      <c r="B317" s="265" t="s">
        <v>684</v>
      </c>
      <c r="C317" s="266">
        <v>198</v>
      </c>
      <c r="D317" s="266">
        <v>0</v>
      </c>
      <c r="E317" s="266">
        <v>0</v>
      </c>
      <c r="F317" s="266">
        <v>0</v>
      </c>
      <c r="G317" s="266">
        <v>31</v>
      </c>
      <c r="H317" s="266">
        <v>1</v>
      </c>
      <c r="I317" s="266">
        <v>3.2300000000000002E-2</v>
      </c>
    </row>
    <row r="318" spans="1:9" x14ac:dyDescent="0.25">
      <c r="A318" s="265" t="s">
        <v>724</v>
      </c>
      <c r="B318" s="265" t="s">
        <v>684</v>
      </c>
      <c r="C318" s="266">
        <v>196</v>
      </c>
      <c r="D318" s="266">
        <v>0</v>
      </c>
      <c r="E318" s="266">
        <v>0</v>
      </c>
      <c r="F318" s="266">
        <v>0</v>
      </c>
      <c r="G318" s="266">
        <v>21</v>
      </c>
      <c r="H318" s="266">
        <v>6</v>
      </c>
      <c r="I318" s="266">
        <v>0.28570000000000001</v>
      </c>
    </row>
    <row r="319" spans="1:9" x14ac:dyDescent="0.25">
      <c r="A319" s="265" t="s">
        <v>724</v>
      </c>
      <c r="B319" s="265" t="s">
        <v>684</v>
      </c>
      <c r="C319" s="266">
        <v>68</v>
      </c>
      <c r="D319" s="266">
        <v>0</v>
      </c>
      <c r="E319" s="266">
        <v>0</v>
      </c>
      <c r="F319" s="266">
        <v>0</v>
      </c>
      <c r="G319" s="266">
        <v>20</v>
      </c>
      <c r="H319" s="266">
        <v>2</v>
      </c>
      <c r="I319" s="266">
        <v>0.1</v>
      </c>
    </row>
    <row r="320" spans="1:9" x14ac:dyDescent="0.25">
      <c r="A320" s="265" t="s">
        <v>724</v>
      </c>
      <c r="B320" s="265" t="s">
        <v>684</v>
      </c>
      <c r="C320" s="266">
        <v>31</v>
      </c>
      <c r="D320" s="266">
        <v>2</v>
      </c>
      <c r="E320" s="266">
        <v>2</v>
      </c>
      <c r="F320" s="266">
        <v>1</v>
      </c>
      <c r="G320" s="266">
        <v>19</v>
      </c>
      <c r="H320" s="266">
        <v>11</v>
      </c>
      <c r="I320" s="266">
        <v>0.57889999999999997</v>
      </c>
    </row>
    <row r="321" spans="1:9" x14ac:dyDescent="0.25">
      <c r="A321" s="265" t="s">
        <v>724</v>
      </c>
      <c r="B321" s="265" t="s">
        <v>684</v>
      </c>
      <c r="C321" s="266">
        <v>119</v>
      </c>
      <c r="D321" s="266">
        <v>0</v>
      </c>
      <c r="E321" s="266">
        <v>0</v>
      </c>
      <c r="F321" s="266">
        <v>0</v>
      </c>
      <c r="G321" s="266">
        <v>59</v>
      </c>
      <c r="H321" s="266">
        <v>10</v>
      </c>
      <c r="I321" s="266">
        <v>0.16950000000000001</v>
      </c>
    </row>
    <row r="322" spans="1:9" x14ac:dyDescent="0.25">
      <c r="A322" s="265" t="s">
        <v>724</v>
      </c>
      <c r="B322" s="265" t="s">
        <v>684</v>
      </c>
      <c r="C322" s="266">
        <v>27</v>
      </c>
      <c r="D322" s="266">
        <v>1</v>
      </c>
      <c r="E322" s="266">
        <v>0</v>
      </c>
      <c r="F322" s="266">
        <v>0</v>
      </c>
      <c r="G322" s="266">
        <v>53</v>
      </c>
      <c r="H322" s="266">
        <v>11</v>
      </c>
      <c r="I322" s="266">
        <v>0.20749999999999999</v>
      </c>
    </row>
    <row r="323" spans="1:9" x14ac:dyDescent="0.25">
      <c r="A323" s="265" t="s">
        <v>724</v>
      </c>
      <c r="B323" s="265" t="s">
        <v>684</v>
      </c>
      <c r="C323" s="266">
        <v>108</v>
      </c>
      <c r="D323" s="266">
        <v>0</v>
      </c>
      <c r="E323" s="266">
        <v>0</v>
      </c>
      <c r="F323" s="266">
        <v>0</v>
      </c>
      <c r="G323" s="266">
        <v>9</v>
      </c>
      <c r="H323" s="266">
        <v>1</v>
      </c>
      <c r="I323" s="266">
        <v>0.1111</v>
      </c>
    </row>
    <row r="324" spans="1:9" x14ac:dyDescent="0.25">
      <c r="A324" s="265" t="s">
        <v>724</v>
      </c>
      <c r="B324" s="265" t="s">
        <v>684</v>
      </c>
      <c r="C324" s="266">
        <v>41</v>
      </c>
      <c r="D324" s="266">
        <v>1</v>
      </c>
      <c r="E324" s="266">
        <v>1</v>
      </c>
      <c r="F324" s="266">
        <v>1</v>
      </c>
      <c r="G324" s="266">
        <v>15</v>
      </c>
      <c r="H324" s="266">
        <v>6</v>
      </c>
      <c r="I324" s="266">
        <v>0.4</v>
      </c>
    </row>
    <row r="325" spans="1:9" x14ac:dyDescent="0.25">
      <c r="A325" s="265" t="s">
        <v>724</v>
      </c>
      <c r="B325" s="265" t="s">
        <v>684</v>
      </c>
      <c r="C325" s="266">
        <v>57622</v>
      </c>
      <c r="D325" s="266">
        <v>0</v>
      </c>
      <c r="E325" s="266">
        <v>0</v>
      </c>
      <c r="F325" s="266">
        <v>0</v>
      </c>
      <c r="G325" s="266">
        <v>16</v>
      </c>
      <c r="H325" s="266">
        <v>1</v>
      </c>
      <c r="I325" s="266">
        <v>6.25E-2</v>
      </c>
    </row>
    <row r="326" spans="1:9" x14ac:dyDescent="0.25">
      <c r="A326" s="265" t="s">
        <v>724</v>
      </c>
      <c r="B326" s="265" t="s">
        <v>684</v>
      </c>
      <c r="C326" s="266">
        <v>8862</v>
      </c>
      <c r="D326" s="266">
        <v>1</v>
      </c>
      <c r="E326" s="266">
        <v>1</v>
      </c>
      <c r="F326" s="266">
        <v>1</v>
      </c>
      <c r="G326" s="266">
        <v>43</v>
      </c>
      <c r="H326" s="266">
        <v>20</v>
      </c>
      <c r="I326" s="266">
        <v>0.46510000000000001</v>
      </c>
    </row>
    <row r="327" spans="1:9" x14ac:dyDescent="0.25">
      <c r="A327" s="265" t="s">
        <v>724</v>
      </c>
      <c r="B327" s="265" t="s">
        <v>684</v>
      </c>
      <c r="C327" s="266">
        <v>8840</v>
      </c>
      <c r="D327" s="266">
        <v>2</v>
      </c>
      <c r="E327" s="266">
        <v>2</v>
      </c>
      <c r="F327" s="266">
        <v>1</v>
      </c>
      <c r="G327" s="266">
        <v>80</v>
      </c>
      <c r="H327" s="266">
        <v>28</v>
      </c>
      <c r="I327" s="266">
        <v>0.35</v>
      </c>
    </row>
    <row r="328" spans="1:9" x14ac:dyDescent="0.25">
      <c r="A328" s="265" t="s">
        <v>724</v>
      </c>
      <c r="B328" s="265" t="s">
        <v>684</v>
      </c>
      <c r="C328" s="266">
        <v>8822</v>
      </c>
      <c r="D328" s="266">
        <v>1</v>
      </c>
      <c r="E328" s="266">
        <v>1</v>
      </c>
      <c r="F328" s="266">
        <v>1</v>
      </c>
      <c r="G328" s="266">
        <v>39</v>
      </c>
      <c r="H328" s="266">
        <v>21</v>
      </c>
      <c r="I328" s="266">
        <v>0.53849999999999998</v>
      </c>
    </row>
    <row r="329" spans="1:9" x14ac:dyDescent="0.25">
      <c r="A329" s="265" t="s">
        <v>724</v>
      </c>
      <c r="B329" s="265" t="s">
        <v>684</v>
      </c>
      <c r="C329" s="266">
        <v>10513</v>
      </c>
      <c r="D329" s="266">
        <v>0</v>
      </c>
      <c r="E329" s="266">
        <v>0</v>
      </c>
      <c r="F329" s="266">
        <v>0</v>
      </c>
      <c r="G329" s="266">
        <v>46</v>
      </c>
      <c r="H329" s="266">
        <v>17</v>
      </c>
      <c r="I329" s="266">
        <v>0.36959999999999998</v>
      </c>
    </row>
    <row r="330" spans="1:9" x14ac:dyDescent="0.25">
      <c r="A330" s="265" t="s">
        <v>724</v>
      </c>
      <c r="B330" s="265" t="s">
        <v>684</v>
      </c>
      <c r="C330" s="266">
        <v>10511</v>
      </c>
      <c r="D330" s="266">
        <v>2</v>
      </c>
      <c r="E330" s="266">
        <v>2</v>
      </c>
      <c r="F330" s="266">
        <v>1</v>
      </c>
      <c r="G330" s="266">
        <v>30</v>
      </c>
      <c r="H330" s="266">
        <v>10</v>
      </c>
      <c r="I330" s="266">
        <v>0.33329999999999999</v>
      </c>
    </row>
    <row r="331" spans="1:9" x14ac:dyDescent="0.25">
      <c r="A331" s="265" t="s">
        <v>724</v>
      </c>
      <c r="B331" s="265" t="s">
        <v>684</v>
      </c>
      <c r="C331" s="266">
        <v>10551</v>
      </c>
      <c r="D331" s="266">
        <v>0</v>
      </c>
      <c r="E331" s="266">
        <v>0</v>
      </c>
      <c r="F331" s="266">
        <v>0</v>
      </c>
      <c r="G331" s="266">
        <v>37</v>
      </c>
      <c r="H331" s="266">
        <v>8</v>
      </c>
      <c r="I331" s="266">
        <v>0.2162</v>
      </c>
    </row>
    <row r="332" spans="1:9" x14ac:dyDescent="0.25">
      <c r="A332" s="265" t="s">
        <v>724</v>
      </c>
      <c r="B332" s="265" t="s">
        <v>684</v>
      </c>
      <c r="C332" s="266">
        <v>51151</v>
      </c>
      <c r="D332" s="266">
        <v>1</v>
      </c>
      <c r="E332" s="266">
        <v>1</v>
      </c>
      <c r="F332" s="266">
        <v>1</v>
      </c>
      <c r="G332" s="266">
        <v>43</v>
      </c>
      <c r="H332" s="266">
        <v>9</v>
      </c>
      <c r="I332" s="266">
        <v>0.20930000000000001</v>
      </c>
    </row>
    <row r="333" spans="1:9" x14ac:dyDescent="0.25">
      <c r="A333" s="265" t="s">
        <v>724</v>
      </c>
      <c r="B333" s="265" t="s">
        <v>684</v>
      </c>
      <c r="C333" s="266">
        <v>55566</v>
      </c>
      <c r="D333" s="266">
        <v>1</v>
      </c>
      <c r="E333" s="266">
        <v>0</v>
      </c>
      <c r="F333" s="266">
        <v>0</v>
      </c>
      <c r="G333" s="266">
        <v>43</v>
      </c>
      <c r="H333" s="266">
        <v>11</v>
      </c>
      <c r="I333" s="266">
        <v>0.25580000000000003</v>
      </c>
    </row>
    <row r="334" spans="1:9" x14ac:dyDescent="0.25">
      <c r="A334" s="265" t="s">
        <v>724</v>
      </c>
      <c r="B334" s="265" t="s">
        <v>684</v>
      </c>
      <c r="C334" s="266">
        <v>57178</v>
      </c>
      <c r="D334" s="266">
        <v>1</v>
      </c>
      <c r="E334" s="266">
        <v>1</v>
      </c>
      <c r="F334" s="266">
        <v>1</v>
      </c>
      <c r="G334" s="266">
        <v>20</v>
      </c>
      <c r="H334" s="266">
        <v>11</v>
      </c>
      <c r="I334" s="266">
        <v>0.55000000000000004</v>
      </c>
    </row>
    <row r="335" spans="1:9" x14ac:dyDescent="0.25">
      <c r="A335" s="265" t="s">
        <v>724</v>
      </c>
      <c r="B335" s="265" t="s">
        <v>684</v>
      </c>
      <c r="C335" s="266">
        <v>57559</v>
      </c>
      <c r="D335" s="266">
        <v>5</v>
      </c>
      <c r="E335" s="266">
        <v>5</v>
      </c>
      <c r="F335" s="266">
        <v>1</v>
      </c>
      <c r="G335" s="266">
        <v>83</v>
      </c>
      <c r="H335" s="266">
        <v>44</v>
      </c>
      <c r="I335" s="266">
        <v>0.53010000000000002</v>
      </c>
    </row>
    <row r="336" spans="1:9" x14ac:dyDescent="0.25">
      <c r="A336" s="265" t="s">
        <v>724</v>
      </c>
      <c r="B336" s="265" t="s">
        <v>684</v>
      </c>
      <c r="C336" s="266">
        <v>57182</v>
      </c>
      <c r="D336" s="266">
        <v>0</v>
      </c>
      <c r="E336" s="266">
        <v>0</v>
      </c>
      <c r="F336" s="266">
        <v>0</v>
      </c>
      <c r="G336" s="266">
        <v>8</v>
      </c>
      <c r="H336" s="266">
        <v>5</v>
      </c>
      <c r="I336" s="266">
        <v>0.625</v>
      </c>
    </row>
    <row r="337" spans="1:9" x14ac:dyDescent="0.25">
      <c r="A337" s="265" t="s">
        <v>724</v>
      </c>
      <c r="B337" s="265" t="s">
        <v>684</v>
      </c>
      <c r="C337" s="266">
        <v>57668</v>
      </c>
      <c r="D337" s="266">
        <v>1</v>
      </c>
      <c r="E337" s="266">
        <v>1</v>
      </c>
      <c r="F337" s="266">
        <v>1</v>
      </c>
      <c r="G337" s="266">
        <v>29</v>
      </c>
      <c r="H337" s="266">
        <v>6</v>
      </c>
      <c r="I337" s="266">
        <v>0.2069</v>
      </c>
    </row>
    <row r="338" spans="1:9" x14ac:dyDescent="0.25">
      <c r="A338" s="265" t="s">
        <v>724</v>
      </c>
      <c r="B338" s="265" t="s">
        <v>684</v>
      </c>
      <c r="C338" s="266">
        <v>57583</v>
      </c>
      <c r="D338" s="266">
        <v>0</v>
      </c>
      <c r="E338" s="266">
        <v>0</v>
      </c>
      <c r="F338" s="266">
        <v>0</v>
      </c>
      <c r="G338" s="266">
        <v>55</v>
      </c>
      <c r="H338" s="266">
        <v>12</v>
      </c>
      <c r="I338" s="266">
        <v>0.21820000000000001</v>
      </c>
    </row>
    <row r="339" spans="1:9" x14ac:dyDescent="0.25">
      <c r="A339" s="265" t="s">
        <v>724</v>
      </c>
      <c r="B339" s="265" t="s">
        <v>684</v>
      </c>
      <c r="C339" s="266">
        <v>57628</v>
      </c>
      <c r="D339" s="266">
        <v>0</v>
      </c>
      <c r="E339" s="266">
        <v>0</v>
      </c>
      <c r="F339" s="266">
        <v>0</v>
      </c>
      <c r="G339" s="266">
        <v>24</v>
      </c>
      <c r="H339" s="266">
        <v>7</v>
      </c>
      <c r="I339" s="266">
        <v>0.29170000000000001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23</vt:i4>
      </vt:variant>
    </vt:vector>
  </HeadingPairs>
  <TitlesOfParts>
    <vt:vector size="23" baseType="lpstr">
      <vt:lpstr>Accueil</vt:lpstr>
      <vt:lpstr>PV PRO</vt:lpstr>
      <vt:lpstr>PV PRESCRIP</vt:lpstr>
      <vt:lpstr>PV ASSO</vt:lpstr>
      <vt:lpstr>RECAP PDV</vt:lpstr>
      <vt:lpstr>RECAP AG</vt:lpstr>
      <vt:lpstr>RECAP TER</vt:lpstr>
      <vt:lpstr>RECAP DC</vt:lpstr>
      <vt:lpstr>OBJECTIFS</vt:lpstr>
      <vt:lpstr>ETP</vt:lpstr>
      <vt:lpstr>COLLECTE</vt:lpstr>
      <vt:lpstr>DAV</vt:lpstr>
      <vt:lpstr>CREDIT</vt:lpstr>
      <vt:lpstr>LLD</vt:lpstr>
      <vt:lpstr>FORFAIT</vt:lpstr>
      <vt:lpstr>PROACTIF</vt:lpstr>
      <vt:lpstr>PNB PRO</vt:lpstr>
      <vt:lpstr>MARGE</vt:lpstr>
      <vt:lpstr>Asso Collecte</vt:lpstr>
      <vt:lpstr>Asso Dav</vt:lpstr>
      <vt:lpstr>Asso Forf</vt:lpstr>
      <vt:lpstr>Asso Actif</vt:lpstr>
      <vt:lpstr>Asso DRC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2020-01-10T16:14:03Z</dcterms:modified>
</cp:coreProperties>
</file>